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1842" documentId="13_ncr:1_{47D9AE31-E466-4C91-B7F8-3788F8025F33}" xr6:coauthVersionLast="47" xr6:coauthVersionMax="47" xr10:uidLastSave="{081A6960-CBF7-43C9-ACAF-0DAEC77D00B8}"/>
  <bookViews>
    <workbookView xWindow="-110" yWindow="-110" windowWidth="25820" windowHeight="14020" tabRatio="713"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Συνδέσεις" sheetId="5" r:id="rId5"/>
    <sheet name="Μετρητές" sheetId="29" r:id="rId6"/>
    <sheet name="Πελάτες" sheetId="6" r:id="rId7"/>
    <sheet name="Ανάπτυξη δικτύου" sheetId="4" r:id="rId8"/>
    <sheet name="Μέση ετήσια κατανάλωση" sheetId="12" r:id="rId9"/>
    <sheet name="Διανεμόμενες ποσότητες αερίου" sheetId="7" r:id="rId10"/>
    <sheet name="Παραδοχές μοναδιαίου κόστους" sheetId="19"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30" l="1"/>
  <c r="E127" i="30"/>
  <c r="E122" i="30"/>
  <c r="E117" i="30"/>
  <c r="E112" i="30"/>
  <c r="E107" i="30"/>
  <c r="E102" i="30"/>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62" i="18"/>
  <c r="J43" i="18"/>
  <c r="J44" i="18"/>
  <c r="J45" i="18"/>
  <c r="J46" i="18"/>
  <c r="J47" i="18"/>
  <c r="J48" i="18"/>
  <c r="J49" i="18"/>
  <c r="J50" i="18"/>
  <c r="J51" i="18"/>
  <c r="J52" i="18"/>
  <c r="J53" i="18"/>
  <c r="J54" i="18"/>
  <c r="J55" i="18"/>
  <c r="J56" i="18"/>
  <c r="J57" i="18"/>
  <c r="J58" i="18"/>
  <c r="J59" i="18"/>
  <c r="J60" i="18"/>
  <c r="J61" i="18"/>
  <c r="J62" i="18"/>
  <c r="J63" i="18"/>
  <c r="J64" i="18"/>
  <c r="J65" i="18"/>
  <c r="J66" i="18"/>
  <c r="K42" i="18"/>
  <c r="J42" i="18"/>
  <c r="J126" i="18"/>
  <c r="J117" i="18"/>
  <c r="J118" i="18"/>
  <c r="J119" i="18"/>
  <c r="J120" i="18"/>
  <c r="J121" i="18"/>
  <c r="J122" i="18"/>
  <c r="J123" i="18"/>
  <c r="J124" i="18"/>
  <c r="J125" i="18"/>
  <c r="J103" i="18"/>
  <c r="J104" i="18"/>
  <c r="J105" i="18"/>
  <c r="J106" i="18"/>
  <c r="J107" i="18"/>
  <c r="J108" i="18"/>
  <c r="J109" i="18"/>
  <c r="J110" i="18"/>
  <c r="J111" i="18"/>
  <c r="J112" i="18"/>
  <c r="J113" i="18"/>
  <c r="J114" i="18"/>
  <c r="J115" i="18"/>
  <c r="J116" i="18"/>
  <c r="J102" i="18"/>
  <c r="J32" i="18"/>
  <c r="J33" i="18"/>
  <c r="J34" i="18"/>
  <c r="J35" i="18"/>
  <c r="J36" i="18"/>
  <c r="J23" i="18"/>
  <c r="J24" i="18"/>
  <c r="J25" i="18"/>
  <c r="J26" i="18"/>
  <c r="J27" i="18"/>
  <c r="J28" i="18"/>
  <c r="J29" i="18"/>
  <c r="J30" i="18"/>
  <c r="J31" i="18"/>
  <c r="J13" i="18"/>
  <c r="J14" i="18"/>
  <c r="J15" i="18"/>
  <c r="J16" i="18"/>
  <c r="J17" i="18"/>
  <c r="J18" i="18"/>
  <c r="J19" i="18"/>
  <c r="J20" i="18"/>
  <c r="J21" i="18"/>
  <c r="J22" i="18"/>
  <c r="J12" i="18"/>
  <c r="R201" i="6"/>
  <c r="R200" i="6"/>
  <c r="R199" i="6"/>
  <c r="R198" i="6"/>
  <c r="R197" i="6"/>
  <c r="R196" i="6"/>
  <c r="R195" i="6"/>
  <c r="R194" i="6"/>
  <c r="R193" i="6"/>
  <c r="R192" i="6"/>
  <c r="R191" i="6"/>
  <c r="R190" i="6"/>
  <c r="R189" i="6"/>
  <c r="R188" i="6"/>
  <c r="R187" i="6"/>
  <c r="R186" i="6"/>
  <c r="R185" i="6"/>
  <c r="R184" i="6"/>
  <c r="R183" i="6"/>
  <c r="R182" i="6"/>
  <c r="R181" i="6"/>
  <c r="R180" i="6"/>
  <c r="R179" i="6"/>
  <c r="R178" i="6"/>
  <c r="R177" i="6"/>
  <c r="P63" i="13"/>
  <c r="E14" i="24"/>
  <c r="B19" i="24"/>
  <c r="B18" i="24"/>
  <c r="B17" i="24"/>
  <c r="B16" i="24"/>
  <c r="B15" i="24"/>
  <c r="B14" i="24"/>
  <c r="B13" i="24"/>
  <c r="B12" i="24"/>
  <c r="E292" i="22"/>
  <c r="F292" i="22"/>
  <c r="G292" i="22"/>
  <c r="H292" i="22"/>
  <c r="D292" i="22"/>
  <c r="F258" i="22"/>
  <c r="G258" i="22"/>
  <c r="H258" i="22"/>
  <c r="E258" i="22"/>
  <c r="D258" i="22"/>
  <c r="E224" i="22"/>
  <c r="F224" i="22"/>
  <c r="G224" i="22"/>
  <c r="H224" i="22"/>
  <c r="D224" i="22"/>
  <c r="H190" i="22"/>
  <c r="E190" i="22"/>
  <c r="F190" i="22"/>
  <c r="G190" i="22"/>
  <c r="D190" i="22"/>
  <c r="E156" i="22"/>
  <c r="F156" i="22"/>
  <c r="G156" i="22"/>
  <c r="H156" i="22"/>
  <c r="D156" i="22"/>
  <c r="E122" i="22"/>
  <c r="F122" i="22"/>
  <c r="G122" i="22"/>
  <c r="H122" i="22"/>
  <c r="D122" i="22"/>
  <c r="H88" i="22"/>
  <c r="G88" i="22"/>
  <c r="E88" i="22"/>
  <c r="F88" i="22"/>
  <c r="D88" i="22"/>
  <c r="E54" i="22"/>
  <c r="F54" i="22"/>
  <c r="G54" i="22"/>
  <c r="H54" i="22"/>
  <c r="D54" i="22"/>
  <c r="D11" i="22"/>
  <c r="E10" i="22"/>
  <c r="F10" i="22"/>
  <c r="G10" i="22"/>
  <c r="H10" i="22"/>
  <c r="D10" i="22"/>
  <c r="G158" i="30"/>
  <c r="AA184" i="6"/>
  <c r="U184" i="6"/>
  <c r="V182" i="29"/>
  <c r="AF182" i="29"/>
  <c r="K168" i="30"/>
  <c r="F169" i="30"/>
  <c r="G169" i="30"/>
  <c r="H169" i="30"/>
  <c r="I169" i="30"/>
  <c r="J169" i="30"/>
  <c r="K170" i="30"/>
  <c r="K171" i="30"/>
  <c r="K172" i="30"/>
  <c r="F173" i="30"/>
  <c r="G173" i="30"/>
  <c r="H173" i="30"/>
  <c r="I173" i="30"/>
  <c r="J173" i="30"/>
  <c r="K174" i="30"/>
  <c r="K175" i="30"/>
  <c r="K176" i="30"/>
  <c r="K177" i="30"/>
  <c r="G165" i="30"/>
  <c r="H165" i="30"/>
  <c r="I165" i="30"/>
  <c r="J165" i="30"/>
  <c r="F165" i="30"/>
  <c r="W97" i="22"/>
  <c r="U118" i="4"/>
  <c r="U125" i="4"/>
  <c r="K18" i="7"/>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38"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69"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07" i="12"/>
  <c r="F77" i="12"/>
  <c r="F78" i="12"/>
  <c r="F79" i="12"/>
  <c r="F80" i="12"/>
  <c r="F81" i="12"/>
  <c r="F82" i="12"/>
  <c r="F83" i="12"/>
  <c r="F84" i="12"/>
  <c r="F85" i="12"/>
  <c r="F86" i="12"/>
  <c r="F87" i="12"/>
  <c r="F88" i="12"/>
  <c r="F89" i="12"/>
  <c r="F90" i="12"/>
  <c r="F91" i="12"/>
  <c r="F92" i="12"/>
  <c r="F93" i="12"/>
  <c r="F94" i="12"/>
  <c r="F95" i="12"/>
  <c r="F96" i="12"/>
  <c r="F97" i="12"/>
  <c r="F98" i="12"/>
  <c r="F99" i="12"/>
  <c r="F100" i="12"/>
  <c r="F76" i="12"/>
  <c r="F46" i="12"/>
  <c r="F47" i="12"/>
  <c r="F48" i="12"/>
  <c r="F49" i="12"/>
  <c r="F50" i="12"/>
  <c r="F51" i="12"/>
  <c r="F52" i="12"/>
  <c r="F53" i="12"/>
  <c r="F54" i="12"/>
  <c r="F55" i="12"/>
  <c r="F56" i="12"/>
  <c r="F57" i="12"/>
  <c r="F58" i="12"/>
  <c r="F59" i="12"/>
  <c r="F60" i="12"/>
  <c r="F61" i="12"/>
  <c r="F62" i="12"/>
  <c r="F63" i="12"/>
  <c r="F64" i="12"/>
  <c r="F65" i="12"/>
  <c r="F66" i="12"/>
  <c r="F67" i="12"/>
  <c r="F68" i="12"/>
  <c r="F69" i="12"/>
  <c r="F45" i="12"/>
  <c r="F15" i="12"/>
  <c r="F16" i="12"/>
  <c r="F17" i="12"/>
  <c r="F18" i="12"/>
  <c r="F19" i="12"/>
  <c r="F20" i="12"/>
  <c r="F21" i="12"/>
  <c r="F22" i="12"/>
  <c r="F23" i="12"/>
  <c r="F24" i="12"/>
  <c r="F25" i="12"/>
  <c r="F26" i="12"/>
  <c r="F27" i="12"/>
  <c r="F28" i="12"/>
  <c r="F29" i="12"/>
  <c r="F30" i="12"/>
  <c r="F31" i="12"/>
  <c r="F32" i="12"/>
  <c r="F33" i="12"/>
  <c r="F34" i="12"/>
  <c r="F35" i="12"/>
  <c r="F36" i="12"/>
  <c r="F37" i="12"/>
  <c r="F38" i="12"/>
  <c r="F14" i="12"/>
  <c r="I27" i="1"/>
  <c r="I25" i="1"/>
  <c r="AD72" i="6"/>
  <c r="E188" i="6"/>
  <c r="E184" i="6"/>
  <c r="E180" i="6"/>
  <c r="E85" i="6"/>
  <c r="E182" i="29"/>
  <c r="E84" i="29"/>
  <c r="E186" i="5"/>
  <c r="E182" i="5"/>
  <c r="E178" i="5"/>
  <c r="E84" i="5"/>
  <c r="K173" i="30" l="1"/>
  <c r="K169" i="30"/>
  <c r="E122" i="4"/>
  <c r="E118" i="4"/>
  <c r="E125" i="4"/>
  <c r="E116" i="4"/>
  <c r="E114" i="4"/>
  <c r="E93" i="4"/>
  <c r="E90" i="4"/>
  <c r="E86" i="4"/>
  <c r="E84" i="4"/>
  <c r="E82" i="4"/>
  <c r="D80" i="13" l="1"/>
  <c r="D81" i="13"/>
  <c r="D82" i="13"/>
  <c r="D83" i="13"/>
  <c r="D84" i="13"/>
  <c r="D85" i="13"/>
  <c r="D86" i="13"/>
  <c r="D87" i="13"/>
  <c r="D88" i="13"/>
  <c r="D89" i="13"/>
  <c r="D90" i="13"/>
  <c r="D91" i="13"/>
  <c r="D92" i="13"/>
  <c r="D93" i="13"/>
  <c r="E169" i="6" l="1"/>
  <c r="E168" i="6"/>
  <c r="E167" i="6"/>
  <c r="E166" i="6"/>
  <c r="E165" i="6"/>
  <c r="E164" i="6"/>
  <c r="E163" i="6"/>
  <c r="E162" i="6"/>
  <c r="E161" i="6"/>
  <c r="E160" i="6"/>
  <c r="E159" i="6"/>
  <c r="E158" i="6"/>
  <c r="E157" i="6"/>
  <c r="E156" i="6"/>
  <c r="E155" i="6"/>
  <c r="E154" i="6"/>
  <c r="E153" i="6"/>
  <c r="E152" i="6"/>
  <c r="E151" i="6"/>
  <c r="E149" i="6"/>
  <c r="E147" i="6"/>
  <c r="E146" i="6"/>
  <c r="E145" i="6"/>
  <c r="E196" i="29"/>
  <c r="E195" i="29"/>
  <c r="E194" i="29"/>
  <c r="E193" i="29"/>
  <c r="E192" i="29"/>
  <c r="E191" i="29"/>
  <c r="E190" i="29"/>
  <c r="E175" i="29"/>
  <c r="E167" i="29"/>
  <c r="E166" i="29"/>
  <c r="E165" i="29"/>
  <c r="E164" i="29"/>
  <c r="E163" i="29"/>
  <c r="E162" i="29"/>
  <c r="E161" i="29"/>
  <c r="E160" i="29"/>
  <c r="E159" i="29"/>
  <c r="E158" i="29"/>
  <c r="E157" i="29"/>
  <c r="E156" i="29"/>
  <c r="E155" i="29"/>
  <c r="E154" i="29"/>
  <c r="E153" i="29"/>
  <c r="E152" i="29"/>
  <c r="E151" i="29"/>
  <c r="E150" i="29"/>
  <c r="E149" i="29"/>
  <c r="E147" i="29"/>
  <c r="E145" i="29"/>
  <c r="E144" i="29"/>
  <c r="E143" i="29"/>
  <c r="I114" i="26" l="1"/>
  <c r="I115" i="26"/>
  <c r="I116" i="26"/>
  <c r="I117" i="26"/>
  <c r="I118" i="26"/>
  <c r="I119" i="26"/>
  <c r="I120" i="26"/>
  <c r="I121" i="26"/>
  <c r="I122" i="26"/>
  <c r="I123" i="26"/>
  <c r="I124" i="26"/>
  <c r="D296" i="22" l="1"/>
  <c r="E316" i="22" l="1"/>
  <c r="F282" i="22"/>
  <c r="E282" i="22"/>
  <c r="F248" i="22"/>
  <c r="E248" i="22"/>
  <c r="F214" i="22"/>
  <c r="E214" i="22"/>
  <c r="F180" i="22"/>
  <c r="E180" i="22"/>
  <c r="E146" i="22"/>
  <c r="F112" i="22"/>
  <c r="E112" i="22"/>
  <c r="F78" i="22"/>
  <c r="E78" i="22"/>
  <c r="H316" i="22"/>
  <c r="G316" i="22"/>
  <c r="F316" i="22"/>
  <c r="D316" i="22"/>
  <c r="H282" i="22"/>
  <c r="G282" i="22"/>
  <c r="H248" i="22"/>
  <c r="G248" i="22"/>
  <c r="H214" i="22"/>
  <c r="G214" i="22"/>
  <c r="H180" i="22"/>
  <c r="G180" i="22"/>
  <c r="H146" i="22"/>
  <c r="G146" i="22"/>
  <c r="F146" i="22"/>
  <c r="H112" i="22"/>
  <c r="G112" i="22"/>
  <c r="H78" i="22"/>
  <c r="G78" i="22"/>
  <c r="G43" i="22"/>
  <c r="F43" i="22"/>
  <c r="E43" i="22"/>
  <c r="G157" i="30"/>
  <c r="F158" i="30"/>
  <c r="F157" i="30" s="1"/>
  <c r="Z182" i="7"/>
  <c r="Z183" i="7"/>
  <c r="Z184" i="7"/>
  <c r="Z185" i="7"/>
  <c r="Z186" i="7"/>
  <c r="Z187" i="7"/>
  <c r="Z188" i="7"/>
  <c r="Z189" i="7"/>
  <c r="Z190" i="7"/>
  <c r="Z191" i="7"/>
  <c r="Z192" i="7"/>
  <c r="Z193" i="7"/>
  <c r="Z194" i="7"/>
  <c r="Z195" i="7"/>
  <c r="Z196" i="7"/>
  <c r="Z197" i="7"/>
  <c r="Z198" i="7"/>
  <c r="Z199" i="7"/>
  <c r="Z200" i="7"/>
  <c r="Z201" i="7"/>
  <c r="Z202" i="7"/>
  <c r="Z203" i="7"/>
  <c r="Z204" i="7"/>
  <c r="Z205" i="7"/>
  <c r="AF73" i="7"/>
  <c r="D282" i="22" l="1"/>
  <c r="D262" i="22"/>
  <c r="D248" i="22"/>
  <c r="D228" i="22"/>
  <c r="D214" i="22"/>
  <c r="D194" i="22"/>
  <c r="D180" i="22"/>
  <c r="D160" i="22"/>
  <c r="D146" i="22"/>
  <c r="D126" i="22"/>
  <c r="D112" i="22"/>
  <c r="D92" i="22"/>
  <c r="D78" i="22"/>
  <c r="D58" i="22"/>
  <c r="D43" i="22"/>
  <c r="D23" i="22"/>
  <c r="AB301" i="22" l="1"/>
  <c r="AB304" i="22" s="1"/>
  <c r="AA301" i="22"/>
  <c r="AA304" i="22" s="1"/>
  <c r="Z301" i="22"/>
  <c r="Z304" i="22" s="1"/>
  <c r="Y301" i="22"/>
  <c r="Y304" i="22" s="1"/>
  <c r="X301" i="22"/>
  <c r="X304" i="22" s="1"/>
  <c r="W301" i="22"/>
  <c r="W304" i="22" s="1"/>
  <c r="V301" i="22"/>
  <c r="V304" i="22" s="1"/>
  <c r="U301" i="22"/>
  <c r="U304" i="22" s="1"/>
  <c r="T301" i="22"/>
  <c r="T304" i="22" s="1"/>
  <c r="S301" i="22"/>
  <c r="S304" i="22" s="1"/>
  <c r="R301" i="22"/>
  <c r="R304" i="22" s="1"/>
  <c r="Q301" i="22"/>
  <c r="Q304" i="22" s="1"/>
  <c r="P301" i="22"/>
  <c r="P304" i="22" s="1"/>
  <c r="O301" i="22"/>
  <c r="O304" i="22" s="1"/>
  <c r="N301" i="22"/>
  <c r="N304" i="22" s="1"/>
  <c r="M301" i="22"/>
  <c r="M304" i="22" s="1"/>
  <c r="L301" i="22"/>
  <c r="L304" i="22" s="1"/>
  <c r="K301" i="22"/>
  <c r="K304" i="22" s="1"/>
  <c r="J301" i="22"/>
  <c r="J304" i="22" s="1"/>
  <c r="I301" i="22"/>
  <c r="I304" i="22" s="1"/>
  <c r="H301" i="22"/>
  <c r="H304" i="22" s="1"/>
  <c r="G301" i="22"/>
  <c r="G304" i="22" s="1"/>
  <c r="F301" i="22"/>
  <c r="F304" i="22" s="1"/>
  <c r="E301" i="22"/>
  <c r="E304" i="22" s="1"/>
  <c r="D301" i="22"/>
  <c r="D304" i="22" s="1"/>
  <c r="AB296" i="22"/>
  <c r="AA296" i="22"/>
  <c r="Z296" i="22"/>
  <c r="Y296" i="22"/>
  <c r="X296" i="22"/>
  <c r="W296" i="22"/>
  <c r="V296" i="22"/>
  <c r="U296" i="22"/>
  <c r="T296" i="22"/>
  <c r="S296" i="22"/>
  <c r="R296" i="22"/>
  <c r="Q296" i="22"/>
  <c r="P296" i="22"/>
  <c r="O296" i="22"/>
  <c r="N296" i="22"/>
  <c r="M296" i="22"/>
  <c r="L296" i="22"/>
  <c r="K296" i="22"/>
  <c r="J296" i="22"/>
  <c r="I296" i="22"/>
  <c r="H296" i="22"/>
  <c r="G296" i="22"/>
  <c r="F296" i="22"/>
  <c r="E296" i="22"/>
  <c r="D153" i="18"/>
  <c r="E153" i="18"/>
  <c r="F153" i="18"/>
  <c r="G153" i="18"/>
  <c r="H153" i="18"/>
  <c r="I153" i="18"/>
  <c r="D154" i="18"/>
  <c r="E154" i="18"/>
  <c r="F154" i="18"/>
  <c r="G154" i="18"/>
  <c r="H154" i="18"/>
  <c r="I154" i="18" s="1"/>
  <c r="D155" i="18"/>
  <c r="E155" i="18"/>
  <c r="F155" i="18"/>
  <c r="G155" i="18"/>
  <c r="H155" i="18"/>
  <c r="I155" i="18"/>
  <c r="D156" i="18"/>
  <c r="E156" i="18"/>
  <c r="F156" i="18"/>
  <c r="G156" i="18"/>
  <c r="H156" i="18"/>
  <c r="I156" i="18" s="1"/>
  <c r="D123" i="18"/>
  <c r="E123" i="18"/>
  <c r="F123" i="18"/>
  <c r="G123" i="18"/>
  <c r="H123" i="18"/>
  <c r="I123" i="18" s="1"/>
  <c r="D124" i="18"/>
  <c r="E124" i="18"/>
  <c r="F124" i="18"/>
  <c r="G124" i="18"/>
  <c r="H124" i="18"/>
  <c r="I124" i="18" s="1"/>
  <c r="D125" i="18"/>
  <c r="E125" i="18"/>
  <c r="F125" i="18"/>
  <c r="G125" i="18"/>
  <c r="H125" i="18"/>
  <c r="D126" i="18"/>
  <c r="E126" i="18"/>
  <c r="F126" i="18"/>
  <c r="G126" i="18"/>
  <c r="H126" i="18"/>
  <c r="I126" i="18" s="1"/>
  <c r="D93" i="18"/>
  <c r="E93" i="18"/>
  <c r="F93" i="18"/>
  <c r="G93" i="18"/>
  <c r="H93" i="18"/>
  <c r="I93" i="18" s="1"/>
  <c r="D94" i="18"/>
  <c r="E94" i="18"/>
  <c r="F94" i="18"/>
  <c r="G94" i="18"/>
  <c r="H94" i="18"/>
  <c r="I94" i="18"/>
  <c r="D95" i="18"/>
  <c r="E95" i="18"/>
  <c r="F95" i="18"/>
  <c r="G95" i="18"/>
  <c r="H95" i="18"/>
  <c r="I95" i="18" s="1"/>
  <c r="D96" i="18"/>
  <c r="E96" i="18"/>
  <c r="F96" i="18"/>
  <c r="G96" i="18"/>
  <c r="H96" i="18"/>
  <c r="I96" i="18" s="1"/>
  <c r="D63" i="18"/>
  <c r="E63" i="18"/>
  <c r="F63" i="18"/>
  <c r="G63" i="18"/>
  <c r="H63" i="18"/>
  <c r="I63" i="18" s="1"/>
  <c r="D64" i="18"/>
  <c r="E64" i="18"/>
  <c r="F64" i="18"/>
  <c r="G64" i="18"/>
  <c r="H64" i="18"/>
  <c r="I64" i="18" s="1"/>
  <c r="D65" i="18"/>
  <c r="E65" i="18"/>
  <c r="F65" i="18"/>
  <c r="G65" i="18"/>
  <c r="H65" i="18"/>
  <c r="I65" i="18" s="1"/>
  <c r="D66" i="18"/>
  <c r="E66" i="18"/>
  <c r="F66" i="18"/>
  <c r="G66" i="18"/>
  <c r="H66" i="18"/>
  <c r="I66" i="18" s="1"/>
  <c r="D33" i="18"/>
  <c r="E33" i="18"/>
  <c r="F33" i="18"/>
  <c r="G33" i="18"/>
  <c r="H33" i="18"/>
  <c r="I33" i="18" s="1"/>
  <c r="D34" i="18"/>
  <c r="E34" i="18"/>
  <c r="F34" i="18"/>
  <c r="G34" i="18"/>
  <c r="H34" i="18"/>
  <c r="I34" i="18" s="1"/>
  <c r="D35" i="18"/>
  <c r="E35" i="18"/>
  <c r="F35" i="18"/>
  <c r="G35" i="18"/>
  <c r="H35" i="18"/>
  <c r="I35" i="18" s="1"/>
  <c r="D36" i="18"/>
  <c r="E36" i="18"/>
  <c r="F36" i="18"/>
  <c r="G36" i="18"/>
  <c r="H36" i="18"/>
  <c r="I36" i="18" s="1"/>
  <c r="D164" i="13"/>
  <c r="E164" i="13"/>
  <c r="F164" i="13" s="1"/>
  <c r="G164" i="13"/>
  <c r="I164" i="13"/>
  <c r="K164" i="13"/>
  <c r="L164" i="13" s="1"/>
  <c r="O164" i="13"/>
  <c r="Q164" i="13"/>
  <c r="T164" i="13" s="1"/>
  <c r="S164" i="13"/>
  <c r="U164" i="13"/>
  <c r="W164" i="13"/>
  <c r="Y164" i="13" s="1"/>
  <c r="D165" i="13"/>
  <c r="E165" i="13"/>
  <c r="G165" i="13"/>
  <c r="I165" i="13"/>
  <c r="K165" i="13"/>
  <c r="M165" i="13" s="1"/>
  <c r="O165" i="13"/>
  <c r="Q165" i="13"/>
  <c r="S165" i="13"/>
  <c r="U165" i="13"/>
  <c r="W165" i="13"/>
  <c r="D166" i="13"/>
  <c r="E166" i="13"/>
  <c r="G166" i="13"/>
  <c r="I166" i="13"/>
  <c r="K166" i="13"/>
  <c r="M166" i="13" s="1"/>
  <c r="O166" i="13"/>
  <c r="Q166" i="13"/>
  <c r="S166" i="13"/>
  <c r="U166" i="13"/>
  <c r="V166" i="13" s="1"/>
  <c r="W166" i="13"/>
  <c r="D167" i="13"/>
  <c r="E167" i="13"/>
  <c r="G167" i="13"/>
  <c r="I167" i="13"/>
  <c r="K167" i="13"/>
  <c r="O167" i="13"/>
  <c r="Q167" i="13"/>
  <c r="S167" i="13"/>
  <c r="U167" i="13"/>
  <c r="W167" i="13"/>
  <c r="Y167" i="13" s="1"/>
  <c r="N134" i="9"/>
  <c r="M134" i="9"/>
  <c r="L134" i="9"/>
  <c r="K134" i="9"/>
  <c r="J134" i="9"/>
  <c r="I134" i="9"/>
  <c r="H134" i="9"/>
  <c r="G134" i="9"/>
  <c r="F134" i="9"/>
  <c r="E134" i="9"/>
  <c r="D134" i="9"/>
  <c r="E103" i="9"/>
  <c r="F103" i="9"/>
  <c r="G103" i="9"/>
  <c r="H103" i="9"/>
  <c r="I103" i="9"/>
  <c r="J103" i="9"/>
  <c r="K103" i="9"/>
  <c r="L103" i="9"/>
  <c r="M103" i="9"/>
  <c r="N103" i="9"/>
  <c r="D103" i="9"/>
  <c r="D72" i="9"/>
  <c r="N72" i="9"/>
  <c r="E72" i="9"/>
  <c r="F72" i="9"/>
  <c r="G72" i="9"/>
  <c r="H72" i="9"/>
  <c r="I72" i="9"/>
  <c r="J72" i="9"/>
  <c r="K72" i="9"/>
  <c r="L72" i="9"/>
  <c r="M72" i="9"/>
  <c r="I143" i="30" s="1"/>
  <c r="AQ39" i="9"/>
  <c r="AP39" i="9"/>
  <c r="AO39" i="9"/>
  <c r="AM39" i="9"/>
  <c r="AL39" i="9"/>
  <c r="AK39" i="9"/>
  <c r="AI39" i="9"/>
  <c r="AH39" i="9"/>
  <c r="AG39" i="9"/>
  <c r="AE39" i="9"/>
  <c r="AD39" i="9"/>
  <c r="AC39" i="9"/>
  <c r="AA39" i="9"/>
  <c r="Z39" i="9"/>
  <c r="Y39" i="9"/>
  <c r="W39" i="9"/>
  <c r="V39" i="9"/>
  <c r="U39" i="9"/>
  <c r="S39" i="9"/>
  <c r="R39" i="9"/>
  <c r="Q39" i="9"/>
  <c r="O39" i="9"/>
  <c r="N39" i="9"/>
  <c r="M39" i="9"/>
  <c r="K39" i="9"/>
  <c r="J39" i="9"/>
  <c r="I39" i="9"/>
  <c r="G39" i="9"/>
  <c r="F39" i="9"/>
  <c r="E39" i="9"/>
  <c r="D35" i="9"/>
  <c r="H35" i="9"/>
  <c r="L35" i="9"/>
  <c r="P35" i="9"/>
  <c r="T35" i="9"/>
  <c r="X35" i="9"/>
  <c r="AB35" i="9"/>
  <c r="AF35" i="9"/>
  <c r="AJ35" i="9"/>
  <c r="AN35" i="9"/>
  <c r="D36" i="9"/>
  <c r="H36" i="9"/>
  <c r="L36" i="9"/>
  <c r="P36" i="9"/>
  <c r="T36" i="9"/>
  <c r="X36" i="9"/>
  <c r="AB36" i="9"/>
  <c r="AF36" i="9"/>
  <c r="AJ36" i="9"/>
  <c r="AN36" i="9"/>
  <c r="D37" i="9"/>
  <c r="H37" i="9"/>
  <c r="L37" i="9"/>
  <c r="P37" i="9"/>
  <c r="T37" i="9"/>
  <c r="X37" i="9"/>
  <c r="AB37" i="9"/>
  <c r="AF37" i="9"/>
  <c r="AJ37" i="9"/>
  <c r="AN37" i="9"/>
  <c r="D38" i="9"/>
  <c r="H38" i="9"/>
  <c r="L38" i="9"/>
  <c r="P38" i="9"/>
  <c r="T38" i="9"/>
  <c r="X38" i="9"/>
  <c r="AB38" i="9"/>
  <c r="AF38" i="9"/>
  <c r="AJ38" i="9"/>
  <c r="AN38" i="9"/>
  <c r="D273" i="27"/>
  <c r="E273" i="27"/>
  <c r="F273" i="27"/>
  <c r="G273" i="27"/>
  <c r="H273" i="27"/>
  <c r="D274" i="27"/>
  <c r="E274" i="27"/>
  <c r="F274" i="27"/>
  <c r="G274" i="27"/>
  <c r="H274" i="27"/>
  <c r="D275" i="27"/>
  <c r="E275" i="27"/>
  <c r="F275" i="27"/>
  <c r="G275" i="27"/>
  <c r="H275" i="27"/>
  <c r="D276" i="27"/>
  <c r="E276" i="27"/>
  <c r="F276" i="27"/>
  <c r="G276" i="27"/>
  <c r="H276" i="27"/>
  <c r="D243" i="27"/>
  <c r="E243" i="27"/>
  <c r="F243" i="27"/>
  <c r="G243" i="27"/>
  <c r="H243" i="27"/>
  <c r="D244" i="27"/>
  <c r="E244" i="27"/>
  <c r="F244" i="27"/>
  <c r="G244" i="27"/>
  <c r="H244" i="27"/>
  <c r="D245" i="27"/>
  <c r="E245" i="27"/>
  <c r="F245" i="27"/>
  <c r="G245" i="27"/>
  <c r="H245" i="27"/>
  <c r="D246" i="27"/>
  <c r="E246" i="27"/>
  <c r="F246" i="27"/>
  <c r="G246" i="27"/>
  <c r="H246" i="27"/>
  <c r="D213" i="27"/>
  <c r="E213" i="27"/>
  <c r="F213" i="27"/>
  <c r="G213" i="27"/>
  <c r="H213" i="27"/>
  <c r="D214" i="27"/>
  <c r="E214" i="27"/>
  <c r="F214" i="27"/>
  <c r="G214" i="27"/>
  <c r="H214" i="27"/>
  <c r="D215" i="27"/>
  <c r="E215" i="27"/>
  <c r="F215" i="27"/>
  <c r="G215" i="27"/>
  <c r="H215" i="27"/>
  <c r="D216" i="27"/>
  <c r="E216" i="27"/>
  <c r="F216" i="27"/>
  <c r="G216" i="27"/>
  <c r="H216" i="27"/>
  <c r="D183" i="27"/>
  <c r="E183" i="27"/>
  <c r="F183" i="27"/>
  <c r="G183" i="27"/>
  <c r="H183" i="27"/>
  <c r="D184" i="27"/>
  <c r="E184" i="27"/>
  <c r="F184" i="27"/>
  <c r="G184" i="27"/>
  <c r="H184" i="27"/>
  <c r="D185" i="27"/>
  <c r="E185" i="27"/>
  <c r="F185" i="27"/>
  <c r="G185" i="27"/>
  <c r="H185" i="27"/>
  <c r="D186" i="27"/>
  <c r="E186" i="27"/>
  <c r="F186" i="27"/>
  <c r="G186" i="27"/>
  <c r="H186" i="27"/>
  <c r="D153" i="27"/>
  <c r="E153" i="27"/>
  <c r="F153" i="27"/>
  <c r="G153" i="27"/>
  <c r="H153" i="27"/>
  <c r="D154" i="27"/>
  <c r="E154" i="27"/>
  <c r="F154" i="27"/>
  <c r="G154" i="27"/>
  <c r="H154" i="27"/>
  <c r="D155" i="27"/>
  <c r="E155" i="27"/>
  <c r="F155" i="27"/>
  <c r="G155" i="27"/>
  <c r="H155" i="27"/>
  <c r="D156" i="27"/>
  <c r="E156" i="27"/>
  <c r="F156" i="27"/>
  <c r="G156" i="27"/>
  <c r="H156" i="27"/>
  <c r="D123" i="27"/>
  <c r="E123" i="27"/>
  <c r="F123" i="27"/>
  <c r="G123" i="27"/>
  <c r="H123" i="27"/>
  <c r="D124" i="27"/>
  <c r="E124" i="27"/>
  <c r="F124" i="27"/>
  <c r="G124" i="27"/>
  <c r="H124" i="27"/>
  <c r="D125" i="27"/>
  <c r="E125" i="27"/>
  <c r="F125" i="27"/>
  <c r="G125" i="27"/>
  <c r="H125" i="27"/>
  <c r="D126" i="27"/>
  <c r="E126" i="27"/>
  <c r="F126" i="27"/>
  <c r="G126" i="27"/>
  <c r="H126" i="27"/>
  <c r="D93" i="27"/>
  <c r="E93" i="27"/>
  <c r="F93" i="27"/>
  <c r="G93" i="27"/>
  <c r="H93" i="27"/>
  <c r="D94" i="27"/>
  <c r="E94" i="27"/>
  <c r="F94" i="27"/>
  <c r="G94" i="27"/>
  <c r="H94" i="27"/>
  <c r="D95" i="27"/>
  <c r="E95" i="27"/>
  <c r="F95" i="27"/>
  <c r="G95" i="27"/>
  <c r="H95" i="27"/>
  <c r="D96" i="27"/>
  <c r="E96" i="27"/>
  <c r="F96" i="27"/>
  <c r="G96" i="27"/>
  <c r="H96" i="27"/>
  <c r="D63" i="27"/>
  <c r="E63" i="27"/>
  <c r="F63" i="27"/>
  <c r="G63" i="27"/>
  <c r="H63" i="27"/>
  <c r="D64" i="27"/>
  <c r="E64" i="27"/>
  <c r="F64" i="27"/>
  <c r="G64" i="27"/>
  <c r="H64" i="27"/>
  <c r="D65" i="27"/>
  <c r="E65" i="27"/>
  <c r="F65" i="27"/>
  <c r="G65" i="27"/>
  <c r="H65" i="27"/>
  <c r="D66" i="27"/>
  <c r="E66" i="27"/>
  <c r="F66" i="27"/>
  <c r="G66" i="27"/>
  <c r="H66" i="27"/>
  <c r="H36" i="27" s="1"/>
  <c r="AO239" i="7"/>
  <c r="AI239" i="7"/>
  <c r="AC239" i="7"/>
  <c r="W239" i="7"/>
  <c r="Q239" i="7"/>
  <c r="K239" i="7"/>
  <c r="I239" i="7"/>
  <c r="G239" i="7"/>
  <c r="E239" i="7"/>
  <c r="D239" i="7"/>
  <c r="F235" i="7"/>
  <c r="H235" i="7"/>
  <c r="J235" i="7"/>
  <c r="L235" i="7"/>
  <c r="M235" i="7"/>
  <c r="N235" i="7"/>
  <c r="P235" i="7"/>
  <c r="R235" i="7" s="1"/>
  <c r="S235" i="7" s="1"/>
  <c r="T235" i="7"/>
  <c r="Z235" i="7"/>
  <c r="AF235" i="7"/>
  <c r="AL235" i="7"/>
  <c r="F236" i="7"/>
  <c r="H236" i="7"/>
  <c r="J236" i="7"/>
  <c r="L236" i="7"/>
  <c r="M236" i="7"/>
  <c r="N236" i="7"/>
  <c r="P236" i="7"/>
  <c r="R236" i="7" s="1"/>
  <c r="S236" i="7" s="1"/>
  <c r="T236" i="7"/>
  <c r="Z236" i="7"/>
  <c r="AF236" i="7"/>
  <c r="AL236" i="7"/>
  <c r="F237" i="7"/>
  <c r="H237" i="7"/>
  <c r="J237" i="7"/>
  <c r="L237" i="7"/>
  <c r="M237" i="7"/>
  <c r="N237" i="7"/>
  <c r="P237" i="7"/>
  <c r="R237" i="7"/>
  <c r="S237" i="7" s="1"/>
  <c r="T237" i="7"/>
  <c r="Z237" i="7"/>
  <c r="AF237" i="7"/>
  <c r="AL237" i="7"/>
  <c r="F238" i="7"/>
  <c r="H238" i="7"/>
  <c r="J238" i="7"/>
  <c r="L238" i="7"/>
  <c r="M238" i="7"/>
  <c r="N238" i="7"/>
  <c r="P238" i="7"/>
  <c r="R238" i="7" s="1"/>
  <c r="T238" i="7"/>
  <c r="Z238" i="7"/>
  <c r="AF238" i="7"/>
  <c r="AL238" i="7"/>
  <c r="AO206" i="7"/>
  <c r="AI206" i="7"/>
  <c r="AC206" i="7"/>
  <c r="W206" i="7"/>
  <c r="Q206" i="7"/>
  <c r="K206" i="7"/>
  <c r="I206" i="7"/>
  <c r="G206" i="7"/>
  <c r="E206" i="7"/>
  <c r="D206" i="7"/>
  <c r="F202" i="7"/>
  <c r="H202" i="7"/>
  <c r="J202" i="7"/>
  <c r="L202" i="7"/>
  <c r="M202" i="7"/>
  <c r="N202" i="7"/>
  <c r="P202" i="7"/>
  <c r="R202" i="7" s="1"/>
  <c r="S202" i="7" s="1"/>
  <c r="T202" i="7"/>
  <c r="AF202" i="7"/>
  <c r="AL202" i="7"/>
  <c r="F203" i="7"/>
  <c r="H203" i="7"/>
  <c r="J203" i="7"/>
  <c r="L203" i="7"/>
  <c r="M203" i="7"/>
  <c r="N203" i="7"/>
  <c r="P203" i="7"/>
  <c r="R203" i="7" s="1"/>
  <c r="S203" i="7" s="1"/>
  <c r="T203" i="7"/>
  <c r="AF203" i="7"/>
  <c r="AL203" i="7"/>
  <c r="F204" i="7"/>
  <c r="H204" i="7"/>
  <c r="J204" i="7"/>
  <c r="L204" i="7"/>
  <c r="M204" i="7"/>
  <c r="N204" i="7"/>
  <c r="P204" i="7"/>
  <c r="R204" i="7" s="1"/>
  <c r="T204" i="7"/>
  <c r="AF204" i="7"/>
  <c r="AL204" i="7"/>
  <c r="F205" i="7"/>
  <c r="H205" i="7"/>
  <c r="J205" i="7"/>
  <c r="L205" i="7"/>
  <c r="M205" i="7"/>
  <c r="N205" i="7"/>
  <c r="P205" i="7"/>
  <c r="R205" i="7" s="1"/>
  <c r="T205" i="7"/>
  <c r="AF205" i="7"/>
  <c r="AL205" i="7"/>
  <c r="D173" i="7"/>
  <c r="AO173" i="7"/>
  <c r="AI173" i="7"/>
  <c r="AC173" i="7"/>
  <c r="W173" i="7"/>
  <c r="Q173" i="7"/>
  <c r="K173" i="7"/>
  <c r="I173" i="7"/>
  <c r="G173" i="7"/>
  <c r="E173" i="7"/>
  <c r="F169" i="7"/>
  <c r="H169" i="7"/>
  <c r="J169" i="7"/>
  <c r="L169" i="7"/>
  <c r="M169" i="7"/>
  <c r="N169" i="7"/>
  <c r="P169" i="7"/>
  <c r="R169" i="7" s="1"/>
  <c r="S169" i="7" s="1"/>
  <c r="T169" i="7"/>
  <c r="Z169" i="7"/>
  <c r="AF169" i="7"/>
  <c r="AL169" i="7"/>
  <c r="F170" i="7"/>
  <c r="H170" i="7"/>
  <c r="J170" i="7"/>
  <c r="L170" i="7"/>
  <c r="M170" i="7"/>
  <c r="N170" i="7"/>
  <c r="P170" i="7"/>
  <c r="R170" i="7" s="1"/>
  <c r="T170" i="7"/>
  <c r="Z170" i="7"/>
  <c r="AF170" i="7"/>
  <c r="AL170" i="7"/>
  <c r="F171" i="7"/>
  <c r="H171" i="7"/>
  <c r="J171" i="7"/>
  <c r="L171" i="7"/>
  <c r="M171" i="7"/>
  <c r="N171" i="7"/>
  <c r="P171" i="7"/>
  <c r="R171" i="7" s="1"/>
  <c r="S171" i="7" s="1"/>
  <c r="T171" i="7"/>
  <c r="Z171" i="7"/>
  <c r="AF171" i="7"/>
  <c r="AL171" i="7"/>
  <c r="F172" i="7"/>
  <c r="H172" i="7"/>
  <c r="J172" i="7"/>
  <c r="L172" i="7"/>
  <c r="M172" i="7"/>
  <c r="N172" i="7"/>
  <c r="P172" i="7"/>
  <c r="R172" i="7" s="1"/>
  <c r="T172" i="7"/>
  <c r="Z172" i="7"/>
  <c r="AF172" i="7"/>
  <c r="AL172" i="7"/>
  <c r="AO140" i="7"/>
  <c r="AI140" i="7"/>
  <c r="AC140" i="7"/>
  <c r="W140" i="7"/>
  <c r="Q140" i="7"/>
  <c r="K140" i="7"/>
  <c r="I140" i="7"/>
  <c r="G140" i="7"/>
  <c r="E140" i="7"/>
  <c r="D140" i="7"/>
  <c r="D107" i="7"/>
  <c r="F136" i="7"/>
  <c r="H136" i="7"/>
  <c r="J136" i="7"/>
  <c r="L136" i="7"/>
  <c r="M136" i="7"/>
  <c r="N136" i="7"/>
  <c r="P136" i="7"/>
  <c r="R136" i="7" s="1"/>
  <c r="S136" i="7" s="1"/>
  <c r="T136" i="7"/>
  <c r="Z136" i="7"/>
  <c r="AF136" i="7"/>
  <c r="F137" i="7"/>
  <c r="H137" i="7"/>
  <c r="J137" i="7"/>
  <c r="L137" i="7"/>
  <c r="M137" i="7"/>
  <c r="N137" i="7"/>
  <c r="P137" i="7"/>
  <c r="R137" i="7" s="1"/>
  <c r="S137" i="7" s="1"/>
  <c r="T137" i="7"/>
  <c r="Z137" i="7"/>
  <c r="AF137" i="7"/>
  <c r="F138" i="7"/>
  <c r="H138" i="7"/>
  <c r="J138" i="7"/>
  <c r="L138" i="7"/>
  <c r="M138" i="7"/>
  <c r="N138" i="7"/>
  <c r="P138" i="7"/>
  <c r="R138" i="7" s="1"/>
  <c r="S138" i="7" s="1"/>
  <c r="T138" i="7"/>
  <c r="Z138" i="7"/>
  <c r="AF138" i="7"/>
  <c r="F139" i="7"/>
  <c r="H139" i="7"/>
  <c r="J139" i="7"/>
  <c r="L139" i="7"/>
  <c r="M139" i="7"/>
  <c r="N139" i="7"/>
  <c r="P139" i="7"/>
  <c r="R139" i="7" s="1"/>
  <c r="T139" i="7"/>
  <c r="Z139" i="7"/>
  <c r="AF139" i="7"/>
  <c r="AO107" i="7"/>
  <c r="AI107" i="7"/>
  <c r="AC107" i="7"/>
  <c r="W107" i="7"/>
  <c r="Q107" i="7"/>
  <c r="K107" i="7"/>
  <c r="I107" i="7"/>
  <c r="G107" i="7"/>
  <c r="E107" i="7"/>
  <c r="F103" i="7"/>
  <c r="H103" i="7"/>
  <c r="J103" i="7"/>
  <c r="L103" i="7"/>
  <c r="M103" i="7"/>
  <c r="N103" i="7"/>
  <c r="P103" i="7"/>
  <c r="R103" i="7" s="1"/>
  <c r="S103" i="7" s="1"/>
  <c r="T103" i="7"/>
  <c r="Z103" i="7"/>
  <c r="AL103" i="7"/>
  <c r="F104" i="7"/>
  <c r="H104" i="7"/>
  <c r="J104" i="7"/>
  <c r="L104" i="7"/>
  <c r="M104" i="7"/>
  <c r="N104" i="7"/>
  <c r="P104" i="7"/>
  <c r="R104" i="7" s="1"/>
  <c r="T104" i="7"/>
  <c r="Z104" i="7"/>
  <c r="AL104" i="7"/>
  <c r="F105" i="7"/>
  <c r="H105" i="7"/>
  <c r="J105" i="7"/>
  <c r="L105" i="7"/>
  <c r="M105" i="7"/>
  <c r="N105" i="7"/>
  <c r="P105" i="7"/>
  <c r="R105" i="7" s="1"/>
  <c r="T105" i="7"/>
  <c r="Z105" i="7"/>
  <c r="AL105" i="7"/>
  <c r="F106" i="7"/>
  <c r="H106" i="7"/>
  <c r="J106" i="7"/>
  <c r="L106" i="7"/>
  <c r="M106" i="7"/>
  <c r="N106" i="7"/>
  <c r="P106" i="7"/>
  <c r="R106" i="7" s="1"/>
  <c r="T106" i="7"/>
  <c r="Z106" i="7"/>
  <c r="AL106" i="7"/>
  <c r="AO74" i="7"/>
  <c r="AI74" i="7"/>
  <c r="AC74" i="7"/>
  <c r="W74" i="7"/>
  <c r="Q74" i="7"/>
  <c r="K74" i="7"/>
  <c r="I74" i="7"/>
  <c r="G74" i="7"/>
  <c r="E74" i="7"/>
  <c r="D74" i="7"/>
  <c r="F70" i="7"/>
  <c r="H70" i="7"/>
  <c r="J70" i="7"/>
  <c r="L70" i="7"/>
  <c r="M70" i="7"/>
  <c r="N70" i="7"/>
  <c r="P70" i="7"/>
  <c r="R70" i="7" s="1"/>
  <c r="S70" i="7" s="1"/>
  <c r="T70" i="7"/>
  <c r="Z70" i="7"/>
  <c r="AF70" i="7"/>
  <c r="AL70" i="7"/>
  <c r="F71" i="7"/>
  <c r="H71" i="7"/>
  <c r="J71" i="7"/>
  <c r="L71" i="7"/>
  <c r="M71" i="7"/>
  <c r="N71" i="7"/>
  <c r="P71" i="7"/>
  <c r="R71" i="7" s="1"/>
  <c r="T71" i="7"/>
  <c r="Z71" i="7"/>
  <c r="AF71" i="7"/>
  <c r="AL71" i="7"/>
  <c r="F72" i="7"/>
  <c r="H72" i="7"/>
  <c r="J72" i="7"/>
  <c r="L72" i="7"/>
  <c r="M72" i="7"/>
  <c r="N72" i="7"/>
  <c r="P72" i="7"/>
  <c r="R72" i="7" s="1"/>
  <c r="T72" i="7"/>
  <c r="Z72" i="7"/>
  <c r="AF72" i="7"/>
  <c r="AL72" i="7"/>
  <c r="F73" i="7"/>
  <c r="H73" i="7"/>
  <c r="J73" i="7"/>
  <c r="L73" i="7"/>
  <c r="M73" i="7"/>
  <c r="N73" i="7"/>
  <c r="P73" i="7"/>
  <c r="R73" i="7" s="1"/>
  <c r="T73" i="7"/>
  <c r="Z73" i="7"/>
  <c r="AL73" i="7"/>
  <c r="D36" i="7"/>
  <c r="E36" i="7"/>
  <c r="G36" i="7"/>
  <c r="I36" i="7"/>
  <c r="K36" i="7"/>
  <c r="Q36" i="7"/>
  <c r="W36" i="7"/>
  <c r="AC36" i="7"/>
  <c r="AI36" i="7"/>
  <c r="AO36" i="7"/>
  <c r="D37" i="7"/>
  <c r="E37" i="7"/>
  <c r="G37" i="7"/>
  <c r="I37" i="7"/>
  <c r="K37" i="7"/>
  <c r="Q37" i="7"/>
  <c r="W37" i="7"/>
  <c r="AC37" i="7"/>
  <c r="AI37" i="7"/>
  <c r="AO37" i="7"/>
  <c r="D38" i="7"/>
  <c r="E38" i="7"/>
  <c r="G38" i="7"/>
  <c r="I38" i="7"/>
  <c r="K38" i="7"/>
  <c r="Q38" i="7"/>
  <c r="W38" i="7"/>
  <c r="AC38" i="7"/>
  <c r="AI38" i="7"/>
  <c r="AO38" i="7"/>
  <c r="D39" i="7"/>
  <c r="E39" i="7"/>
  <c r="G39" i="7"/>
  <c r="I39" i="7"/>
  <c r="K39" i="7"/>
  <c r="Q39" i="7"/>
  <c r="W39" i="7"/>
  <c r="AC39" i="7"/>
  <c r="AI39" i="7"/>
  <c r="AO39" i="7"/>
  <c r="V167" i="13" l="1"/>
  <c r="L167" i="13"/>
  <c r="F167" i="13"/>
  <c r="R164" i="13"/>
  <c r="R167" i="13"/>
  <c r="H167" i="13"/>
  <c r="R166" i="13"/>
  <c r="T165" i="13"/>
  <c r="X164" i="13"/>
  <c r="V164" i="13"/>
  <c r="Z39" i="7"/>
  <c r="I276" i="27"/>
  <c r="D36" i="27"/>
  <c r="G33" i="27"/>
  <c r="Z38" i="7"/>
  <c r="T37" i="7"/>
  <c r="X166" i="13"/>
  <c r="T166" i="13"/>
  <c r="Y166" i="13"/>
  <c r="P166" i="13"/>
  <c r="X165" i="13"/>
  <c r="L206" i="7"/>
  <c r="F140" i="7"/>
  <c r="J107" i="7"/>
  <c r="J140" i="7"/>
  <c r="P38" i="7"/>
  <c r="D185" i="18" s="1"/>
  <c r="L107" i="7"/>
  <c r="H107" i="7"/>
  <c r="L140" i="7"/>
  <c r="H140" i="7"/>
  <c r="H173" i="7"/>
  <c r="J206" i="7"/>
  <c r="H206" i="7"/>
  <c r="L74" i="7"/>
  <c r="J74" i="7"/>
  <c r="H74" i="7"/>
  <c r="F74" i="7"/>
  <c r="I216" i="27"/>
  <c r="I214" i="27"/>
  <c r="I66" i="27"/>
  <c r="I96" i="27"/>
  <c r="I126" i="27"/>
  <c r="I184" i="27"/>
  <c r="I215" i="27"/>
  <c r="I274" i="27"/>
  <c r="G36" i="27"/>
  <c r="F33" i="27"/>
  <c r="I186" i="27"/>
  <c r="I246" i="27"/>
  <c r="I275" i="27"/>
  <c r="F36" i="27"/>
  <c r="I243" i="27"/>
  <c r="D33" i="27"/>
  <c r="H33" i="27"/>
  <c r="I156" i="27"/>
  <c r="I183" i="27"/>
  <c r="I245" i="27"/>
  <c r="D35" i="27"/>
  <c r="I213" i="27"/>
  <c r="I273" i="27"/>
  <c r="E33" i="27"/>
  <c r="L239" i="7"/>
  <c r="J239" i="7"/>
  <c r="H239" i="7"/>
  <c r="F239" i="7"/>
  <c r="F206" i="7"/>
  <c r="L173" i="7"/>
  <c r="J173" i="7"/>
  <c r="F173" i="7"/>
  <c r="F107" i="7"/>
  <c r="T36" i="7"/>
  <c r="P37" i="7"/>
  <c r="D184" i="18" s="1"/>
  <c r="P36" i="7"/>
  <c r="D183" i="18" s="1"/>
  <c r="Z37" i="7"/>
  <c r="Z36" i="7"/>
  <c r="I185" i="27"/>
  <c r="H35" i="27"/>
  <c r="F35" i="27"/>
  <c r="I94" i="27"/>
  <c r="D34" i="27"/>
  <c r="I64" i="27"/>
  <c r="G35" i="27"/>
  <c r="I154" i="27"/>
  <c r="G34" i="27"/>
  <c r="I155" i="27"/>
  <c r="E34" i="27"/>
  <c r="I124" i="27"/>
  <c r="H34" i="27"/>
  <c r="F34" i="27"/>
  <c r="I123" i="27"/>
  <c r="E35" i="27"/>
  <c r="I125" i="27"/>
  <c r="I95" i="27"/>
  <c r="I93" i="27"/>
  <c r="E36" i="27"/>
  <c r="Z306" i="22"/>
  <c r="Z307" i="22" s="1"/>
  <c r="AA306" i="22"/>
  <c r="AB306" i="22"/>
  <c r="AB307" i="22" s="1"/>
  <c r="L306" i="22"/>
  <c r="L307" i="22" s="1"/>
  <c r="P306" i="22"/>
  <c r="P307" i="22" s="1"/>
  <c r="T306" i="22"/>
  <c r="T307" i="22" s="1"/>
  <c r="X306" i="22"/>
  <c r="X307" i="22" s="1"/>
  <c r="I306" i="22"/>
  <c r="I307" i="22" s="1"/>
  <c r="M306" i="22"/>
  <c r="M307" i="22" s="1"/>
  <c r="Q306" i="22"/>
  <c r="Q307" i="22" s="1"/>
  <c r="U306" i="22"/>
  <c r="U307" i="22" s="1"/>
  <c r="Y306" i="22"/>
  <c r="Y307" i="22" s="1"/>
  <c r="J306" i="22"/>
  <c r="J307" i="22" s="1"/>
  <c r="N306" i="22"/>
  <c r="N307" i="22" s="1"/>
  <c r="R306" i="22"/>
  <c r="R307" i="22" s="1"/>
  <c r="V306" i="22"/>
  <c r="V307" i="22" s="1"/>
  <c r="G306" i="22"/>
  <c r="G307" i="22" s="1"/>
  <c r="K306" i="22"/>
  <c r="K307" i="22" s="1"/>
  <c r="O306" i="22"/>
  <c r="O307" i="22" s="1"/>
  <c r="S306" i="22"/>
  <c r="S307" i="22" s="1"/>
  <c r="W306" i="22"/>
  <c r="W307" i="22" s="1"/>
  <c r="L165" i="13"/>
  <c r="J166" i="13"/>
  <c r="P165" i="13"/>
  <c r="H165" i="13"/>
  <c r="P164" i="13"/>
  <c r="J167" i="13"/>
  <c r="F166" i="13"/>
  <c r="F165" i="13"/>
  <c r="M167" i="13"/>
  <c r="J165" i="13"/>
  <c r="H164" i="13"/>
  <c r="E306" i="22"/>
  <c r="D306" i="22"/>
  <c r="D307" i="22" s="1"/>
  <c r="F306" i="22"/>
  <c r="F307" i="22" s="1"/>
  <c r="H306" i="22"/>
  <c r="K315" i="22"/>
  <c r="I125" i="18"/>
  <c r="Y165" i="13"/>
  <c r="M164" i="13"/>
  <c r="X167" i="13"/>
  <c r="T167" i="13"/>
  <c r="P167" i="13"/>
  <c r="L166" i="13"/>
  <c r="H166" i="13"/>
  <c r="V165" i="13"/>
  <c r="R165" i="13"/>
  <c r="J164" i="13"/>
  <c r="I244" i="27"/>
  <c r="I153" i="27"/>
  <c r="I65" i="27"/>
  <c r="I63" i="27"/>
  <c r="N239" i="7"/>
  <c r="S238" i="7"/>
  <c r="T39" i="7"/>
  <c r="N206" i="7"/>
  <c r="S205" i="7"/>
  <c r="S204" i="7"/>
  <c r="N173" i="7"/>
  <c r="S172" i="7"/>
  <c r="S170" i="7"/>
  <c r="L38" i="7"/>
  <c r="N140" i="7"/>
  <c r="N107" i="7"/>
  <c r="S139" i="7"/>
  <c r="S106" i="7"/>
  <c r="S105" i="7"/>
  <c r="S104" i="7"/>
  <c r="J39" i="7"/>
  <c r="N74" i="7"/>
  <c r="S73" i="7"/>
  <c r="S72" i="7"/>
  <c r="R37" i="7"/>
  <c r="S37" i="7" s="1"/>
  <c r="S71" i="7"/>
  <c r="P39" i="7"/>
  <c r="D186" i="18" s="1"/>
  <c r="H36" i="7"/>
  <c r="F38" i="7"/>
  <c r="N37" i="7"/>
  <c r="F37" i="7"/>
  <c r="F36" i="7"/>
  <c r="L39" i="7"/>
  <c r="R38" i="7"/>
  <c r="R39" i="7"/>
  <c r="T38" i="7"/>
  <c r="N36" i="7"/>
  <c r="N39" i="7"/>
  <c r="F39" i="7"/>
  <c r="N38" i="7"/>
  <c r="H38" i="7"/>
  <c r="M37" i="7"/>
  <c r="R36" i="7"/>
  <c r="L36" i="7"/>
  <c r="M39" i="7"/>
  <c r="J37" i="7"/>
  <c r="H37" i="7"/>
  <c r="L37" i="7"/>
  <c r="H39" i="7"/>
  <c r="M38" i="7"/>
  <c r="J38" i="7"/>
  <c r="M36" i="7"/>
  <c r="J36" i="7"/>
  <c r="Z315" i="22" l="1"/>
  <c r="M315" i="22"/>
  <c r="P315" i="22"/>
  <c r="I36" i="27"/>
  <c r="I33" i="27"/>
  <c r="I34" i="27"/>
  <c r="I35" i="27"/>
  <c r="J315" i="22"/>
  <c r="G315" i="22"/>
  <c r="T315" i="22"/>
  <c r="Q315" i="22"/>
  <c r="V315" i="22"/>
  <c r="AB315" i="22"/>
  <c r="Y315" i="22"/>
  <c r="L315" i="22"/>
  <c r="S315" i="22"/>
  <c r="AA315" i="22"/>
  <c r="AA307" i="22"/>
  <c r="I315" i="22"/>
  <c r="U315" i="22"/>
  <c r="W315" i="22"/>
  <c r="X315" i="22"/>
  <c r="R315" i="22"/>
  <c r="N315" i="22"/>
  <c r="O315" i="22"/>
  <c r="E315" i="22"/>
  <c r="E307" i="22"/>
  <c r="H315" i="22"/>
  <c r="H307" i="22"/>
  <c r="F315" i="22"/>
  <c r="D315" i="22"/>
  <c r="D311" i="22"/>
  <c r="D19" i="24" s="1"/>
  <c r="S36" i="7"/>
  <c r="S39" i="7"/>
  <c r="S38" i="7"/>
  <c r="D309" i="22" l="1"/>
  <c r="C19" i="24" s="1"/>
  <c r="X17" i="6" l="1"/>
  <c r="X21" i="6"/>
  <c r="D33" i="6"/>
  <c r="F33" i="6"/>
  <c r="I33" i="6"/>
  <c r="L33" i="6"/>
  <c r="O33" i="6"/>
  <c r="U33" i="6"/>
  <c r="X33" i="6"/>
  <c r="AA33" i="6"/>
  <c r="D34" i="6"/>
  <c r="F34" i="6"/>
  <c r="I34" i="6"/>
  <c r="L34" i="6"/>
  <c r="O34" i="6"/>
  <c r="U34" i="6"/>
  <c r="X34" i="6"/>
  <c r="AA34" i="6"/>
  <c r="D35" i="6"/>
  <c r="F35" i="6"/>
  <c r="I35" i="6"/>
  <c r="L35" i="6"/>
  <c r="O35" i="6"/>
  <c r="U35" i="6"/>
  <c r="X35" i="6"/>
  <c r="AA35" i="6"/>
  <c r="D36" i="6"/>
  <c r="F36" i="6"/>
  <c r="I36" i="6"/>
  <c r="L36" i="6"/>
  <c r="O36" i="6"/>
  <c r="U36" i="6"/>
  <c r="X36" i="6"/>
  <c r="AA36" i="6"/>
  <c r="D37" i="6"/>
  <c r="F37" i="6"/>
  <c r="I37" i="6"/>
  <c r="L37" i="6"/>
  <c r="O37" i="6"/>
  <c r="U37" i="6"/>
  <c r="X37" i="6"/>
  <c r="AA37" i="6"/>
  <c r="D38" i="6"/>
  <c r="F38" i="6"/>
  <c r="I38" i="6"/>
  <c r="L38" i="6"/>
  <c r="O38" i="6"/>
  <c r="U38" i="6"/>
  <c r="X38" i="6"/>
  <c r="AA38" i="6"/>
  <c r="AG234" i="6"/>
  <c r="AD234" i="6"/>
  <c r="AA234" i="6"/>
  <c r="X234" i="6"/>
  <c r="U234" i="6"/>
  <c r="O234" i="6"/>
  <c r="L234" i="6"/>
  <c r="I234" i="6"/>
  <c r="F234" i="6"/>
  <c r="D234" i="6"/>
  <c r="D202" i="6"/>
  <c r="G230" i="6"/>
  <c r="R230" i="6"/>
  <c r="AJ230" i="6"/>
  <c r="G231" i="6"/>
  <c r="R231" i="6"/>
  <c r="AJ231" i="6"/>
  <c r="G232" i="6"/>
  <c r="H232" i="6" s="1"/>
  <c r="R232" i="6"/>
  <c r="AJ232" i="6"/>
  <c r="G233" i="6"/>
  <c r="R233" i="6"/>
  <c r="AJ233" i="6"/>
  <c r="AG202" i="6"/>
  <c r="AD202" i="6"/>
  <c r="AA202" i="6"/>
  <c r="X202" i="6"/>
  <c r="U202" i="6"/>
  <c r="O202" i="6"/>
  <c r="L202" i="6"/>
  <c r="I202" i="6"/>
  <c r="F202" i="6"/>
  <c r="G198" i="6"/>
  <c r="AJ198" i="6"/>
  <c r="G199" i="6"/>
  <c r="AJ199" i="6"/>
  <c r="G200" i="6"/>
  <c r="H200" i="6" s="1"/>
  <c r="AJ200" i="6"/>
  <c r="G201" i="6"/>
  <c r="AJ201" i="6"/>
  <c r="F170" i="6"/>
  <c r="AG170" i="6"/>
  <c r="AD170" i="6"/>
  <c r="AA170" i="6"/>
  <c r="X170" i="6"/>
  <c r="U170" i="6"/>
  <c r="O170" i="6"/>
  <c r="L170" i="6"/>
  <c r="I170" i="6"/>
  <c r="D170" i="6"/>
  <c r="G166" i="6"/>
  <c r="R166" i="6"/>
  <c r="AJ166" i="6"/>
  <c r="G167" i="6"/>
  <c r="R167" i="6"/>
  <c r="AJ167" i="6"/>
  <c r="G168" i="6"/>
  <c r="H168" i="6" s="1"/>
  <c r="R168" i="6"/>
  <c r="AJ168" i="6"/>
  <c r="G169" i="6"/>
  <c r="J169" i="6" s="1"/>
  <c r="R169" i="6"/>
  <c r="AJ169" i="6"/>
  <c r="AD138" i="6"/>
  <c r="AA138" i="6"/>
  <c r="X138" i="6"/>
  <c r="U138" i="6"/>
  <c r="O138" i="6"/>
  <c r="L138" i="6"/>
  <c r="I138" i="6"/>
  <c r="F138" i="6"/>
  <c r="D138" i="6"/>
  <c r="E134" i="6"/>
  <c r="G134" i="6" s="1"/>
  <c r="R134" i="6"/>
  <c r="E135" i="6"/>
  <c r="G135" i="6" s="1"/>
  <c r="R135" i="6"/>
  <c r="E136" i="6"/>
  <c r="G136" i="6" s="1"/>
  <c r="H136" i="6" s="1"/>
  <c r="R136" i="6"/>
  <c r="E137" i="6"/>
  <c r="G137" i="6" s="1"/>
  <c r="R137" i="6"/>
  <c r="E114" i="6"/>
  <c r="E115" i="6"/>
  <c r="E116" i="6"/>
  <c r="E117" i="6"/>
  <c r="E118" i="6"/>
  <c r="E119" i="6"/>
  <c r="E120" i="6"/>
  <c r="E121" i="6"/>
  <c r="E122" i="6"/>
  <c r="E123" i="6"/>
  <c r="E124" i="6"/>
  <c r="E125" i="6"/>
  <c r="E126" i="6"/>
  <c r="E127" i="6"/>
  <c r="E128" i="6"/>
  <c r="E129" i="6"/>
  <c r="E130" i="6"/>
  <c r="E131" i="6"/>
  <c r="E132" i="6"/>
  <c r="E133" i="6"/>
  <c r="E113" i="6"/>
  <c r="E81" i="6"/>
  <c r="E82" i="6"/>
  <c r="E83" i="6"/>
  <c r="E84" i="6"/>
  <c r="E86" i="6"/>
  <c r="E87" i="6"/>
  <c r="E88" i="6"/>
  <c r="E89" i="6"/>
  <c r="E90" i="6"/>
  <c r="E91" i="6"/>
  <c r="E92" i="6"/>
  <c r="E93" i="6"/>
  <c r="E94" i="6"/>
  <c r="E95" i="6"/>
  <c r="E96" i="6"/>
  <c r="E97" i="6"/>
  <c r="E98" i="6"/>
  <c r="E99" i="6"/>
  <c r="E100" i="6"/>
  <c r="E101" i="6"/>
  <c r="E102" i="6"/>
  <c r="G102" i="6" s="1"/>
  <c r="H102" i="6" s="1"/>
  <c r="E103" i="6"/>
  <c r="E104" i="6"/>
  <c r="G104" i="6" s="1"/>
  <c r="H104" i="6" s="1"/>
  <c r="E80" i="6"/>
  <c r="I105" i="6"/>
  <c r="D105" i="6"/>
  <c r="AG105" i="6"/>
  <c r="AA105" i="6"/>
  <c r="X105" i="6"/>
  <c r="U105" i="6"/>
  <c r="O105" i="6"/>
  <c r="L105" i="6"/>
  <c r="F105" i="6"/>
  <c r="G101" i="6"/>
  <c r="H101" i="6" s="1"/>
  <c r="R101" i="6"/>
  <c r="R102" i="6"/>
  <c r="G103" i="6"/>
  <c r="H103" i="6" s="1"/>
  <c r="R103" i="6"/>
  <c r="R104" i="6"/>
  <c r="AG72" i="6"/>
  <c r="AA72" i="6"/>
  <c r="X72" i="6"/>
  <c r="U72" i="6"/>
  <c r="O72" i="6"/>
  <c r="L72" i="6"/>
  <c r="I72" i="6"/>
  <c r="F72" i="6"/>
  <c r="D72" i="6"/>
  <c r="E68" i="6"/>
  <c r="G68" i="6" s="1"/>
  <c r="R68" i="6"/>
  <c r="AJ68" i="6"/>
  <c r="E69" i="6"/>
  <c r="G69" i="6" s="1"/>
  <c r="R69" i="6"/>
  <c r="AJ69" i="6"/>
  <c r="E70" i="6"/>
  <c r="G70" i="6" s="1"/>
  <c r="H70" i="6" s="1"/>
  <c r="R70" i="6"/>
  <c r="AJ70" i="6"/>
  <c r="E71" i="6"/>
  <c r="G71" i="6" s="1"/>
  <c r="J71" i="6" s="1"/>
  <c r="R71" i="6"/>
  <c r="AJ71" i="6"/>
  <c r="E48" i="6"/>
  <c r="E49" i="6"/>
  <c r="E50" i="6"/>
  <c r="E51" i="6"/>
  <c r="E52" i="6"/>
  <c r="E53" i="6"/>
  <c r="E54" i="6"/>
  <c r="E55" i="6"/>
  <c r="E56" i="6"/>
  <c r="E57" i="6"/>
  <c r="E58" i="6"/>
  <c r="E59" i="6"/>
  <c r="E60" i="6"/>
  <c r="E61" i="6"/>
  <c r="E62" i="6"/>
  <c r="E63" i="6"/>
  <c r="E64" i="6"/>
  <c r="E65" i="6"/>
  <c r="E66" i="6"/>
  <c r="E67" i="6"/>
  <c r="E34" i="6" s="1"/>
  <c r="E47" i="6"/>
  <c r="D33" i="29"/>
  <c r="F33" i="29"/>
  <c r="I33" i="29"/>
  <c r="L33" i="29"/>
  <c r="O33" i="29"/>
  <c r="V33" i="29"/>
  <c r="W33" i="29"/>
  <c r="AA33" i="29"/>
  <c r="AB33" i="29"/>
  <c r="AF33" i="29"/>
  <c r="AG33" i="29"/>
  <c r="AK33" i="29"/>
  <c r="AL33" i="29"/>
  <c r="AP33" i="29"/>
  <c r="AQ33" i="29"/>
  <c r="D34" i="29"/>
  <c r="F34" i="29"/>
  <c r="I34" i="29"/>
  <c r="L34" i="29"/>
  <c r="O34" i="29"/>
  <c r="V34" i="29"/>
  <c r="W34" i="29"/>
  <c r="AA34" i="29"/>
  <c r="AB34" i="29"/>
  <c r="AF34" i="29"/>
  <c r="AG34" i="29"/>
  <c r="AK34" i="29"/>
  <c r="AL34" i="29"/>
  <c r="AP34" i="29"/>
  <c r="AQ34" i="29"/>
  <c r="D35" i="29"/>
  <c r="F35" i="29"/>
  <c r="I35" i="29"/>
  <c r="L35" i="29"/>
  <c r="O35" i="29"/>
  <c r="V35" i="29"/>
  <c r="W35" i="29"/>
  <c r="AA35" i="29"/>
  <c r="AB35" i="29"/>
  <c r="AF35" i="29"/>
  <c r="AG35" i="29"/>
  <c r="AK35" i="29"/>
  <c r="AL35" i="29"/>
  <c r="AP35" i="29"/>
  <c r="AQ35" i="29"/>
  <c r="D36" i="29"/>
  <c r="F36" i="29"/>
  <c r="I36" i="29"/>
  <c r="L36" i="29"/>
  <c r="O36" i="29"/>
  <c r="V36" i="29"/>
  <c r="W36" i="29"/>
  <c r="AA36" i="29"/>
  <c r="AB36" i="29"/>
  <c r="AF36" i="29"/>
  <c r="AG36" i="29"/>
  <c r="AK36" i="29"/>
  <c r="AL36" i="29"/>
  <c r="AP36" i="29"/>
  <c r="AQ36" i="29"/>
  <c r="D37" i="29"/>
  <c r="F37" i="29"/>
  <c r="I37" i="29"/>
  <c r="L37" i="29"/>
  <c r="O37" i="29"/>
  <c r="V37" i="29"/>
  <c r="W37" i="29"/>
  <c r="AA37" i="29"/>
  <c r="AB37" i="29"/>
  <c r="AF37" i="29"/>
  <c r="AG37" i="29"/>
  <c r="AK37" i="29"/>
  <c r="AL37" i="29"/>
  <c r="AP37" i="29"/>
  <c r="AQ37" i="29"/>
  <c r="D38" i="29"/>
  <c r="F38" i="29"/>
  <c r="I38" i="29"/>
  <c r="L38" i="29"/>
  <c r="O38" i="29"/>
  <c r="V38" i="29"/>
  <c r="W38" i="29"/>
  <c r="AA38" i="29"/>
  <c r="AB38" i="29"/>
  <c r="AF38" i="29"/>
  <c r="AG38" i="29"/>
  <c r="AK38" i="29"/>
  <c r="AL38" i="29"/>
  <c r="AP38" i="29"/>
  <c r="AQ38" i="29"/>
  <c r="F232" i="29"/>
  <c r="D232" i="29"/>
  <c r="AQ232" i="29"/>
  <c r="AP232" i="29"/>
  <c r="AL232" i="29"/>
  <c r="AK232" i="29"/>
  <c r="AG232" i="29"/>
  <c r="AF232" i="29"/>
  <c r="AB232" i="29"/>
  <c r="AA232" i="29"/>
  <c r="W232" i="29"/>
  <c r="V232" i="29"/>
  <c r="O232" i="29"/>
  <c r="L232" i="29"/>
  <c r="I232" i="29"/>
  <c r="G228" i="29"/>
  <c r="R228" i="29"/>
  <c r="U228" i="29"/>
  <c r="Z228" i="29"/>
  <c r="AE228" i="29"/>
  <c r="AJ228" i="29"/>
  <c r="AO228" i="29"/>
  <c r="G229" i="29"/>
  <c r="J229" i="29" s="1"/>
  <c r="K229" i="29" s="1"/>
  <c r="H229" i="29"/>
  <c r="R229" i="29"/>
  <c r="U229" i="29"/>
  <c r="Z229" i="29"/>
  <c r="AE229" i="29"/>
  <c r="AJ229" i="29"/>
  <c r="AO229" i="29"/>
  <c r="G230" i="29"/>
  <c r="H230" i="29" s="1"/>
  <c r="R230" i="29"/>
  <c r="U230" i="29"/>
  <c r="Z230" i="29"/>
  <c r="AE230" i="29"/>
  <c r="AJ230" i="29"/>
  <c r="AO230" i="29"/>
  <c r="G231" i="29"/>
  <c r="H231" i="29" s="1"/>
  <c r="R231" i="29"/>
  <c r="U231" i="29"/>
  <c r="AT231" i="29" s="1"/>
  <c r="Z231" i="29"/>
  <c r="AE231" i="29"/>
  <c r="AJ231" i="29"/>
  <c r="AO231" i="29"/>
  <c r="D200" i="29"/>
  <c r="AQ200" i="29"/>
  <c r="AP200" i="29"/>
  <c r="AL200" i="29"/>
  <c r="AK200" i="29"/>
  <c r="AG200" i="29"/>
  <c r="AF200" i="29"/>
  <c r="AB200" i="29"/>
  <c r="AA200" i="29"/>
  <c r="W200" i="29"/>
  <c r="V200" i="29"/>
  <c r="O200" i="29"/>
  <c r="L200" i="29"/>
  <c r="I200" i="29"/>
  <c r="F200" i="29"/>
  <c r="G196" i="29"/>
  <c r="R196" i="29"/>
  <c r="U196" i="29"/>
  <c r="Z196" i="29"/>
  <c r="AE196" i="29"/>
  <c r="AJ196" i="29"/>
  <c r="AO196" i="29"/>
  <c r="G197" i="29"/>
  <c r="R197" i="29"/>
  <c r="U197" i="29"/>
  <c r="Z197" i="29"/>
  <c r="AE197" i="29"/>
  <c r="AJ197" i="29"/>
  <c r="AO197" i="29"/>
  <c r="G198" i="29"/>
  <c r="J198" i="29" s="1"/>
  <c r="K198" i="29" s="1"/>
  <c r="R198" i="29"/>
  <c r="U198" i="29"/>
  <c r="Z198" i="29"/>
  <c r="AE198" i="29"/>
  <c r="AJ198" i="29"/>
  <c r="AO198" i="29"/>
  <c r="G199" i="29"/>
  <c r="R199" i="29"/>
  <c r="U199" i="29"/>
  <c r="Z199" i="29"/>
  <c r="AE199" i="29"/>
  <c r="AJ199" i="29"/>
  <c r="AO199" i="29"/>
  <c r="F168" i="29"/>
  <c r="AQ168" i="29"/>
  <c r="AP168" i="29"/>
  <c r="AL168" i="29"/>
  <c r="AK168" i="29"/>
  <c r="AG168" i="29"/>
  <c r="AF168" i="29"/>
  <c r="AB168" i="29"/>
  <c r="AA168" i="29"/>
  <c r="W168" i="29"/>
  <c r="V168" i="29"/>
  <c r="O168" i="29"/>
  <c r="L168" i="29"/>
  <c r="I168" i="29"/>
  <c r="D168" i="29"/>
  <c r="G164" i="29"/>
  <c r="R164" i="29"/>
  <c r="U164" i="29"/>
  <c r="Z164" i="29"/>
  <c r="AE164" i="29"/>
  <c r="AJ164" i="29"/>
  <c r="AO164" i="29"/>
  <c r="G165" i="29"/>
  <c r="R165" i="29"/>
  <c r="U165" i="29"/>
  <c r="Z165" i="29"/>
  <c r="AE165" i="29"/>
  <c r="AJ165" i="29"/>
  <c r="AO165" i="29"/>
  <c r="G166" i="29"/>
  <c r="R166" i="29"/>
  <c r="U166" i="29"/>
  <c r="Z166" i="29"/>
  <c r="AE166" i="29"/>
  <c r="AJ166" i="29"/>
  <c r="AO166" i="29"/>
  <c r="G167" i="29"/>
  <c r="R167" i="29"/>
  <c r="U167" i="29"/>
  <c r="Z167" i="29"/>
  <c r="AE167" i="29"/>
  <c r="AJ167" i="29"/>
  <c r="AO167" i="29"/>
  <c r="E112" i="29"/>
  <c r="E113" i="29"/>
  <c r="E114" i="29"/>
  <c r="E115" i="29"/>
  <c r="E116" i="29"/>
  <c r="E117" i="29"/>
  <c r="E118" i="29"/>
  <c r="E119" i="29"/>
  <c r="E120" i="29"/>
  <c r="E121" i="29"/>
  <c r="E122" i="29"/>
  <c r="E123" i="29"/>
  <c r="E124" i="29"/>
  <c r="E125" i="29"/>
  <c r="E126" i="29"/>
  <c r="E127" i="29"/>
  <c r="E128" i="29"/>
  <c r="E129" i="29"/>
  <c r="E130" i="29"/>
  <c r="E131" i="29"/>
  <c r="E132" i="29"/>
  <c r="G132" i="29" s="1"/>
  <c r="H132" i="29" s="1"/>
  <c r="E133" i="29"/>
  <c r="G133" i="29" s="1"/>
  <c r="H133" i="29" s="1"/>
  <c r="E134" i="29"/>
  <c r="E135" i="29"/>
  <c r="G135" i="29" s="1"/>
  <c r="E111" i="29"/>
  <c r="AQ136" i="29"/>
  <c r="AP136" i="29"/>
  <c r="AL136" i="29"/>
  <c r="AK136" i="29"/>
  <c r="AG136" i="29"/>
  <c r="AF136" i="29"/>
  <c r="AB136" i="29"/>
  <c r="AA136" i="29"/>
  <c r="W136" i="29"/>
  <c r="V136" i="29"/>
  <c r="O136" i="29"/>
  <c r="L136" i="29"/>
  <c r="I136" i="29"/>
  <c r="F136" i="29"/>
  <c r="D136" i="29"/>
  <c r="D104" i="29"/>
  <c r="R132" i="29"/>
  <c r="U132" i="29"/>
  <c r="Z132" i="29"/>
  <c r="AE132" i="29"/>
  <c r="AJ132" i="29"/>
  <c r="AO132" i="29"/>
  <c r="R133" i="29"/>
  <c r="U133" i="29"/>
  <c r="Z133" i="29"/>
  <c r="AE133" i="29"/>
  <c r="AJ133" i="29"/>
  <c r="AO133" i="29"/>
  <c r="G134" i="29"/>
  <c r="H134" i="29" s="1"/>
  <c r="R134" i="29"/>
  <c r="U134" i="29"/>
  <c r="Z134" i="29"/>
  <c r="AE134" i="29"/>
  <c r="AJ134" i="29"/>
  <c r="AO134" i="29"/>
  <c r="R135" i="29"/>
  <c r="U135" i="29"/>
  <c r="Z135" i="29"/>
  <c r="AE135" i="29"/>
  <c r="AJ135" i="29"/>
  <c r="AO135" i="29"/>
  <c r="I104" i="29"/>
  <c r="AQ104" i="29"/>
  <c r="AP104" i="29"/>
  <c r="AL104" i="29"/>
  <c r="AK104" i="29"/>
  <c r="AG104" i="29"/>
  <c r="AF104" i="29"/>
  <c r="AB104" i="29"/>
  <c r="AA104" i="29"/>
  <c r="W104" i="29"/>
  <c r="V104" i="29"/>
  <c r="O104" i="29"/>
  <c r="L104" i="29"/>
  <c r="F104" i="29"/>
  <c r="D72" i="29"/>
  <c r="E100" i="29"/>
  <c r="G100" i="29" s="1"/>
  <c r="R100" i="29"/>
  <c r="U100" i="29"/>
  <c r="Z100" i="29"/>
  <c r="AE100" i="29"/>
  <c r="AJ100" i="29"/>
  <c r="AO100" i="29"/>
  <c r="E101" i="29"/>
  <c r="G101" i="29" s="1"/>
  <c r="R101" i="29"/>
  <c r="U101" i="29"/>
  <c r="Z101" i="29"/>
  <c r="AE101" i="29"/>
  <c r="AJ101" i="29"/>
  <c r="AO101" i="29"/>
  <c r="E102" i="29"/>
  <c r="G102" i="29" s="1"/>
  <c r="R102" i="29"/>
  <c r="U102" i="29"/>
  <c r="Z102" i="29"/>
  <c r="AE102" i="29"/>
  <c r="AJ102" i="29"/>
  <c r="AO102" i="29"/>
  <c r="E103" i="29"/>
  <c r="G103" i="29" s="1"/>
  <c r="R103" i="29"/>
  <c r="U103" i="29"/>
  <c r="Z103" i="29"/>
  <c r="AE103" i="29"/>
  <c r="AJ103" i="29"/>
  <c r="AO103" i="29"/>
  <c r="E80" i="29"/>
  <c r="E81" i="29"/>
  <c r="E82" i="29"/>
  <c r="E83" i="29"/>
  <c r="E85" i="29"/>
  <c r="E86" i="29"/>
  <c r="E87" i="29"/>
  <c r="E88" i="29"/>
  <c r="E89" i="29"/>
  <c r="E90" i="29"/>
  <c r="E91" i="29"/>
  <c r="E92" i="29"/>
  <c r="E93" i="29"/>
  <c r="E94" i="29"/>
  <c r="E95" i="29"/>
  <c r="E96" i="29"/>
  <c r="E97" i="29"/>
  <c r="E98" i="29"/>
  <c r="E99" i="29"/>
  <c r="E79" i="29"/>
  <c r="AQ72" i="29"/>
  <c r="AP72" i="29"/>
  <c r="AL72" i="29"/>
  <c r="AK72" i="29"/>
  <c r="AG72" i="29"/>
  <c r="AF72" i="29"/>
  <c r="AB72" i="29"/>
  <c r="AA72" i="29"/>
  <c r="W72" i="29"/>
  <c r="V72" i="29"/>
  <c r="O72" i="29"/>
  <c r="L72" i="29"/>
  <c r="I72" i="29"/>
  <c r="F72" i="29"/>
  <c r="E68" i="29"/>
  <c r="G68" i="29" s="1"/>
  <c r="R68" i="29"/>
  <c r="U68" i="29"/>
  <c r="Z68" i="29"/>
  <c r="AE68" i="29"/>
  <c r="AJ68" i="29"/>
  <c r="AO68" i="29"/>
  <c r="AO35" i="29" s="1"/>
  <c r="E69" i="29"/>
  <c r="G69" i="29" s="1"/>
  <c r="R69" i="29"/>
  <c r="U69" i="29"/>
  <c r="Z69" i="29"/>
  <c r="AE69" i="29"/>
  <c r="AJ69" i="29"/>
  <c r="AO69" i="29"/>
  <c r="E70" i="29"/>
  <c r="G70" i="29" s="1"/>
  <c r="R70" i="29"/>
  <c r="U70" i="29"/>
  <c r="Z70" i="29"/>
  <c r="AE70" i="29"/>
  <c r="AJ70" i="29"/>
  <c r="AO70" i="29"/>
  <c r="E71" i="29"/>
  <c r="G71" i="29" s="1"/>
  <c r="R71" i="29"/>
  <c r="U71" i="29"/>
  <c r="Z71" i="29"/>
  <c r="AE71" i="29"/>
  <c r="AJ71" i="29"/>
  <c r="AJ38" i="29" s="1"/>
  <c r="AO71" i="29"/>
  <c r="E48" i="29"/>
  <c r="E49" i="29"/>
  <c r="E50" i="29"/>
  <c r="E51" i="29"/>
  <c r="E52" i="29"/>
  <c r="E53" i="29"/>
  <c r="E54" i="29"/>
  <c r="E55" i="29"/>
  <c r="E56" i="29"/>
  <c r="E57" i="29"/>
  <c r="E58" i="29"/>
  <c r="E59" i="29"/>
  <c r="E60" i="29"/>
  <c r="E61" i="29"/>
  <c r="E62" i="29"/>
  <c r="E63" i="29"/>
  <c r="E64" i="29"/>
  <c r="E65" i="29"/>
  <c r="E66" i="29"/>
  <c r="E33" i="29" s="1"/>
  <c r="G33" i="29" s="1"/>
  <c r="H33" i="29" s="1"/>
  <c r="E67" i="29"/>
  <c r="E47" i="29"/>
  <c r="D35" i="5"/>
  <c r="F35" i="5"/>
  <c r="I35" i="5"/>
  <c r="L35" i="5"/>
  <c r="O35" i="5"/>
  <c r="V35" i="5"/>
  <c r="W35" i="5"/>
  <c r="AA35" i="5"/>
  <c r="AB35" i="5"/>
  <c r="AF35" i="5"/>
  <c r="AG35" i="5"/>
  <c r="AK35" i="5"/>
  <c r="AL35" i="5"/>
  <c r="AP35" i="5"/>
  <c r="AQ35" i="5"/>
  <c r="D36" i="5"/>
  <c r="F36" i="5"/>
  <c r="I36" i="5"/>
  <c r="L36" i="5"/>
  <c r="O36" i="5"/>
  <c r="V36" i="5"/>
  <c r="W36" i="5"/>
  <c r="AA36" i="5"/>
  <c r="AB36" i="5"/>
  <c r="AF36" i="5"/>
  <c r="AG36" i="5"/>
  <c r="AK36" i="5"/>
  <c r="AL36" i="5"/>
  <c r="AP36" i="5"/>
  <c r="AQ36" i="5"/>
  <c r="D37" i="5"/>
  <c r="F37" i="5"/>
  <c r="I37" i="5"/>
  <c r="L37" i="5"/>
  <c r="O37" i="5"/>
  <c r="V37" i="5"/>
  <c r="W37" i="5"/>
  <c r="AA37" i="5"/>
  <c r="AB37" i="5"/>
  <c r="AF37" i="5"/>
  <c r="AG37" i="5"/>
  <c r="AK37" i="5"/>
  <c r="AL37" i="5"/>
  <c r="AP37" i="5"/>
  <c r="AQ37" i="5"/>
  <c r="D38" i="5"/>
  <c r="F38" i="5"/>
  <c r="I38" i="5"/>
  <c r="L38" i="5"/>
  <c r="O38" i="5"/>
  <c r="V38" i="5"/>
  <c r="W38" i="5"/>
  <c r="AA38" i="5"/>
  <c r="AB38" i="5"/>
  <c r="AF38" i="5"/>
  <c r="AG38" i="5"/>
  <c r="AK38" i="5"/>
  <c r="AL38" i="5"/>
  <c r="AP38" i="5"/>
  <c r="AQ38" i="5"/>
  <c r="AQ232" i="5"/>
  <c r="AP232" i="5"/>
  <c r="AL232" i="5"/>
  <c r="AK232" i="5"/>
  <c r="AG232" i="5"/>
  <c r="AF232" i="5"/>
  <c r="AB232" i="5"/>
  <c r="AA232" i="5"/>
  <c r="W232" i="5"/>
  <c r="V232" i="5"/>
  <c r="O232" i="5"/>
  <c r="L232" i="5"/>
  <c r="I232" i="5"/>
  <c r="F232" i="5"/>
  <c r="D232" i="5"/>
  <c r="E228" i="5"/>
  <c r="G228" i="5" s="1"/>
  <c r="R228" i="5"/>
  <c r="U228" i="5"/>
  <c r="Z228" i="5"/>
  <c r="AE228" i="5"/>
  <c r="AJ228" i="5"/>
  <c r="AO228" i="5"/>
  <c r="E229" i="5"/>
  <c r="G229" i="5"/>
  <c r="H229" i="5" s="1"/>
  <c r="R229" i="5"/>
  <c r="U229" i="5"/>
  <c r="Z229" i="5"/>
  <c r="AE229" i="5"/>
  <c r="AJ229" i="5"/>
  <c r="AO229" i="5"/>
  <c r="E230" i="5"/>
  <c r="G230" i="5" s="1"/>
  <c r="R230" i="5"/>
  <c r="U230" i="5"/>
  <c r="Z230" i="5"/>
  <c r="AE230" i="5"/>
  <c r="AJ230" i="5"/>
  <c r="AO230" i="5"/>
  <c r="E231" i="5"/>
  <c r="G231" i="5" s="1"/>
  <c r="R231" i="5"/>
  <c r="U231" i="5"/>
  <c r="Z231" i="5"/>
  <c r="AE231" i="5"/>
  <c r="AJ231" i="5"/>
  <c r="AO231" i="5"/>
  <c r="D200" i="5"/>
  <c r="AQ200" i="5"/>
  <c r="AP200" i="5"/>
  <c r="AL200" i="5"/>
  <c r="AK200" i="5"/>
  <c r="AG200" i="5"/>
  <c r="AF200" i="5"/>
  <c r="AB200" i="5"/>
  <c r="AA200" i="5"/>
  <c r="W200" i="5"/>
  <c r="V200" i="5"/>
  <c r="O200" i="5"/>
  <c r="L200" i="5"/>
  <c r="I200" i="5"/>
  <c r="F200" i="5"/>
  <c r="D168" i="5"/>
  <c r="E196" i="5"/>
  <c r="G196" i="5" s="1"/>
  <c r="R196" i="5"/>
  <c r="U196" i="5"/>
  <c r="Z196" i="5"/>
  <c r="AE196" i="5"/>
  <c r="AJ196" i="5"/>
  <c r="AO196" i="5"/>
  <c r="G197" i="5"/>
  <c r="R197" i="5"/>
  <c r="U197" i="5"/>
  <c r="Z197" i="5"/>
  <c r="AE197" i="5"/>
  <c r="AJ197" i="5"/>
  <c r="AO197" i="5"/>
  <c r="G198" i="5"/>
  <c r="R198" i="5"/>
  <c r="U198" i="5"/>
  <c r="Z198" i="5"/>
  <c r="AE198" i="5"/>
  <c r="AJ198" i="5"/>
  <c r="AO198" i="5"/>
  <c r="G199" i="5"/>
  <c r="R199" i="5"/>
  <c r="U199" i="5"/>
  <c r="Z199" i="5"/>
  <c r="AE199" i="5"/>
  <c r="AJ199" i="5"/>
  <c r="AO199" i="5"/>
  <c r="AQ168" i="5"/>
  <c r="AP168" i="5"/>
  <c r="AL168" i="5"/>
  <c r="AK168" i="5"/>
  <c r="AG168" i="5"/>
  <c r="AF168" i="5"/>
  <c r="AB168" i="5"/>
  <c r="AA168" i="5"/>
  <c r="W168" i="5"/>
  <c r="V168" i="5"/>
  <c r="O168" i="5"/>
  <c r="L168" i="5"/>
  <c r="I168" i="5"/>
  <c r="F168" i="5"/>
  <c r="D136" i="5"/>
  <c r="E164" i="5"/>
  <c r="G164" i="5" s="1"/>
  <c r="R164" i="5"/>
  <c r="U164" i="5"/>
  <c r="Z164" i="5"/>
  <c r="AE164" i="5"/>
  <c r="AJ164" i="5"/>
  <c r="AO164" i="5"/>
  <c r="E165" i="5"/>
  <c r="G165" i="5" s="1"/>
  <c r="R165" i="5"/>
  <c r="U165" i="5"/>
  <c r="Z165" i="5"/>
  <c r="AE165" i="5"/>
  <c r="AJ165" i="5"/>
  <c r="AO165" i="5"/>
  <c r="E166" i="5"/>
  <c r="G166" i="5" s="1"/>
  <c r="R166" i="5"/>
  <c r="U166" i="5"/>
  <c r="Z166" i="5"/>
  <c r="AE166" i="5"/>
  <c r="AJ166" i="5"/>
  <c r="AO166" i="5"/>
  <c r="E167" i="5"/>
  <c r="G167" i="5" s="1"/>
  <c r="H167" i="5" s="1"/>
  <c r="R167" i="5"/>
  <c r="U167" i="5"/>
  <c r="Z167" i="5"/>
  <c r="AE167" i="5"/>
  <c r="AJ167" i="5"/>
  <c r="AO167" i="5"/>
  <c r="I136" i="5"/>
  <c r="AQ136" i="5"/>
  <c r="AP136" i="5"/>
  <c r="AL136" i="5"/>
  <c r="AK136" i="5"/>
  <c r="AG136" i="5"/>
  <c r="AF136" i="5"/>
  <c r="AB136" i="5"/>
  <c r="AA136" i="5"/>
  <c r="W136" i="5"/>
  <c r="V136" i="5"/>
  <c r="O136" i="5"/>
  <c r="L136" i="5"/>
  <c r="F136" i="5"/>
  <c r="D104" i="5"/>
  <c r="E112" i="5"/>
  <c r="E113" i="5"/>
  <c r="E114" i="5"/>
  <c r="E115" i="5"/>
  <c r="E116" i="5"/>
  <c r="E117" i="5"/>
  <c r="E118" i="5"/>
  <c r="E119" i="5"/>
  <c r="E120" i="5"/>
  <c r="E121" i="5"/>
  <c r="E122" i="5"/>
  <c r="E123" i="5"/>
  <c r="E124" i="5"/>
  <c r="E125" i="5"/>
  <c r="E126" i="5"/>
  <c r="E127" i="5"/>
  <c r="E128" i="5"/>
  <c r="E129" i="5"/>
  <c r="E130" i="5"/>
  <c r="E131" i="5"/>
  <c r="E132" i="5"/>
  <c r="G132" i="5" s="1"/>
  <c r="H132" i="5" s="1"/>
  <c r="E133" i="5"/>
  <c r="G133" i="5" s="1"/>
  <c r="H133" i="5" s="1"/>
  <c r="E134" i="5"/>
  <c r="G134" i="5" s="1"/>
  <c r="H134" i="5" s="1"/>
  <c r="E135" i="5"/>
  <c r="G135" i="5" s="1"/>
  <c r="E111" i="5"/>
  <c r="R132" i="5"/>
  <c r="U132" i="5"/>
  <c r="Z132" i="5"/>
  <c r="AE132" i="5"/>
  <c r="AJ132" i="5"/>
  <c r="AO132" i="5"/>
  <c r="R133" i="5"/>
  <c r="U133" i="5"/>
  <c r="Z133" i="5"/>
  <c r="AE133" i="5"/>
  <c r="AJ133" i="5"/>
  <c r="AO133" i="5"/>
  <c r="R134" i="5"/>
  <c r="U134" i="5"/>
  <c r="Z134" i="5"/>
  <c r="AE134" i="5"/>
  <c r="AJ134" i="5"/>
  <c r="AO134" i="5"/>
  <c r="R135" i="5"/>
  <c r="U135" i="5"/>
  <c r="Z135" i="5"/>
  <c r="AE135" i="5"/>
  <c r="AJ135" i="5"/>
  <c r="AO135" i="5"/>
  <c r="AQ104" i="5"/>
  <c r="AP104" i="5"/>
  <c r="AL104" i="5"/>
  <c r="AK104" i="5"/>
  <c r="AG104" i="5"/>
  <c r="AF104" i="5"/>
  <c r="AB104" i="5"/>
  <c r="AA104" i="5"/>
  <c r="W104" i="5"/>
  <c r="V104" i="5"/>
  <c r="O104" i="5"/>
  <c r="L104" i="5"/>
  <c r="I104" i="5"/>
  <c r="F104" i="5"/>
  <c r="E80" i="5"/>
  <c r="E81" i="5"/>
  <c r="E82" i="5"/>
  <c r="E83" i="5"/>
  <c r="E85" i="5"/>
  <c r="E86" i="5"/>
  <c r="E87" i="5"/>
  <c r="E88" i="5"/>
  <c r="E89" i="5"/>
  <c r="E90" i="5"/>
  <c r="E91" i="5"/>
  <c r="E92" i="5"/>
  <c r="E93" i="5"/>
  <c r="E94" i="5"/>
  <c r="E95" i="5"/>
  <c r="E96" i="5"/>
  <c r="E97" i="5"/>
  <c r="E98" i="5"/>
  <c r="E99" i="5"/>
  <c r="E100" i="5"/>
  <c r="G100" i="5" s="1"/>
  <c r="H100" i="5" s="1"/>
  <c r="E101" i="5"/>
  <c r="G101" i="5" s="1"/>
  <c r="H101" i="5" s="1"/>
  <c r="E102" i="5"/>
  <c r="G102" i="5" s="1"/>
  <c r="H102" i="5" s="1"/>
  <c r="E103" i="5"/>
  <c r="G103" i="5" s="1"/>
  <c r="E79" i="5"/>
  <c r="R100" i="5"/>
  <c r="U100" i="5"/>
  <c r="Z100" i="5"/>
  <c r="AE100" i="5"/>
  <c r="AJ100" i="5"/>
  <c r="AO100" i="5"/>
  <c r="R101" i="5"/>
  <c r="U101" i="5"/>
  <c r="Z101" i="5"/>
  <c r="AE101" i="5"/>
  <c r="AJ101" i="5"/>
  <c r="AO101" i="5"/>
  <c r="R102" i="5"/>
  <c r="U102" i="5"/>
  <c r="Z102" i="5"/>
  <c r="AE102" i="5"/>
  <c r="AJ102" i="5"/>
  <c r="AO102" i="5"/>
  <c r="R103" i="5"/>
  <c r="U103" i="5"/>
  <c r="Z103" i="5"/>
  <c r="AE103" i="5"/>
  <c r="AJ103" i="5"/>
  <c r="AO103" i="5"/>
  <c r="E70" i="5"/>
  <c r="G70" i="5" s="1"/>
  <c r="J70" i="5" s="1"/>
  <c r="E71" i="5"/>
  <c r="G71" i="5" s="1"/>
  <c r="H71" i="5" s="1"/>
  <c r="E48" i="5"/>
  <c r="E49" i="5"/>
  <c r="E50" i="5"/>
  <c r="E51" i="5"/>
  <c r="E52" i="5"/>
  <c r="E53" i="5"/>
  <c r="E54" i="5"/>
  <c r="E55" i="5"/>
  <c r="E56" i="5"/>
  <c r="E57" i="5"/>
  <c r="E58" i="5"/>
  <c r="E59" i="5"/>
  <c r="E60" i="5"/>
  <c r="E61" i="5"/>
  <c r="E62" i="5"/>
  <c r="E63" i="5"/>
  <c r="E64" i="5"/>
  <c r="E65" i="5"/>
  <c r="E66" i="5"/>
  <c r="E67" i="5"/>
  <c r="E68" i="5"/>
  <c r="G68" i="5" s="1"/>
  <c r="H68" i="5" s="1"/>
  <c r="E69" i="5"/>
  <c r="G69" i="5" s="1"/>
  <c r="H69" i="5" s="1"/>
  <c r="E47" i="5"/>
  <c r="D72" i="5"/>
  <c r="R68" i="5"/>
  <c r="U68" i="5"/>
  <c r="Z68" i="5"/>
  <c r="AE68" i="5"/>
  <c r="AJ68" i="5"/>
  <c r="AO68" i="5"/>
  <c r="R69" i="5"/>
  <c r="U69" i="5"/>
  <c r="Z69" i="5"/>
  <c r="AE69" i="5"/>
  <c r="AJ69" i="5"/>
  <c r="AO69" i="5"/>
  <c r="R70" i="5"/>
  <c r="U70" i="5"/>
  <c r="Z70" i="5"/>
  <c r="AE70" i="5"/>
  <c r="AJ70" i="5"/>
  <c r="AO70" i="5"/>
  <c r="R71" i="5"/>
  <c r="U71" i="5"/>
  <c r="Z71" i="5"/>
  <c r="AE71" i="5"/>
  <c r="AJ71" i="5"/>
  <c r="AO71" i="5"/>
  <c r="AQ72" i="5"/>
  <c r="AP72" i="5"/>
  <c r="AL72" i="5"/>
  <c r="AK72" i="5"/>
  <c r="AG72" i="5"/>
  <c r="AF72" i="5"/>
  <c r="AB72" i="5"/>
  <c r="AA72" i="5"/>
  <c r="W72" i="5"/>
  <c r="V72" i="5"/>
  <c r="O72" i="5"/>
  <c r="L72" i="5"/>
  <c r="I72" i="5"/>
  <c r="F72" i="5"/>
  <c r="AG264" i="4"/>
  <c r="AD264" i="4"/>
  <c r="AA264" i="4"/>
  <c r="X264" i="4"/>
  <c r="U264" i="4"/>
  <c r="O264" i="4"/>
  <c r="L264" i="4"/>
  <c r="I264" i="4"/>
  <c r="F264" i="4"/>
  <c r="D264" i="4"/>
  <c r="E260" i="4"/>
  <c r="G260" i="4" s="1"/>
  <c r="R260" i="4"/>
  <c r="AJ260" i="4"/>
  <c r="E261" i="4"/>
  <c r="G261" i="4" s="1"/>
  <c r="R261" i="4"/>
  <c r="AJ261" i="4"/>
  <c r="E262" i="4"/>
  <c r="G262" i="4" s="1"/>
  <c r="H262" i="4" s="1"/>
  <c r="R262" i="4"/>
  <c r="AJ262" i="4"/>
  <c r="E263" i="4"/>
  <c r="G263" i="4" s="1"/>
  <c r="R263" i="4"/>
  <c r="AJ263" i="4"/>
  <c r="F232" i="4"/>
  <c r="AG232" i="4"/>
  <c r="AD232" i="4"/>
  <c r="AA232" i="4"/>
  <c r="X232" i="4"/>
  <c r="U232" i="4"/>
  <c r="O232" i="4"/>
  <c r="L232" i="4"/>
  <c r="I232" i="4"/>
  <c r="D232" i="4"/>
  <c r="E228" i="4"/>
  <c r="G228" i="4" s="1"/>
  <c r="R228" i="4"/>
  <c r="AJ228" i="4"/>
  <c r="E229" i="4"/>
  <c r="G229" i="4" s="1"/>
  <c r="R229" i="4"/>
  <c r="AJ229" i="4"/>
  <c r="E230" i="4"/>
  <c r="G230" i="4" s="1"/>
  <c r="H230" i="4" s="1"/>
  <c r="R230" i="4"/>
  <c r="AJ230" i="4"/>
  <c r="E231" i="4"/>
  <c r="G231" i="4" s="1"/>
  <c r="R231" i="4"/>
  <c r="AJ231" i="4"/>
  <c r="I200" i="4"/>
  <c r="AG200" i="4"/>
  <c r="AD200" i="4"/>
  <c r="AA200" i="4"/>
  <c r="X200" i="4"/>
  <c r="U200" i="4"/>
  <c r="O200" i="4"/>
  <c r="L200" i="4"/>
  <c r="F200" i="4"/>
  <c r="D200" i="4"/>
  <c r="E196" i="4"/>
  <c r="G196" i="4" s="1"/>
  <c r="R196" i="4"/>
  <c r="AJ196" i="4"/>
  <c r="E197" i="4"/>
  <c r="G197" i="4" s="1"/>
  <c r="R197" i="4"/>
  <c r="AJ197" i="4"/>
  <c r="E198" i="4"/>
  <c r="G198" i="4" s="1"/>
  <c r="H198" i="4" s="1"/>
  <c r="R198" i="4"/>
  <c r="AJ198" i="4"/>
  <c r="E199" i="4"/>
  <c r="G199" i="4" s="1"/>
  <c r="R199" i="4"/>
  <c r="AJ199" i="4"/>
  <c r="D168" i="4"/>
  <c r="AG168" i="4"/>
  <c r="AD168" i="4"/>
  <c r="AA168" i="4"/>
  <c r="X168" i="4"/>
  <c r="U168" i="4"/>
  <c r="O168" i="4"/>
  <c r="L168" i="4"/>
  <c r="I168" i="4"/>
  <c r="F168" i="4"/>
  <c r="G164" i="4"/>
  <c r="R164" i="4"/>
  <c r="AJ164" i="4"/>
  <c r="G165" i="4"/>
  <c r="R165" i="4"/>
  <c r="AJ165" i="4"/>
  <c r="G166" i="4"/>
  <c r="H166" i="4" s="1"/>
  <c r="R166" i="4"/>
  <c r="AJ166" i="4"/>
  <c r="G167" i="4"/>
  <c r="R167" i="4"/>
  <c r="AJ167" i="4"/>
  <c r="U136" i="4"/>
  <c r="AG136" i="4"/>
  <c r="AD136" i="4"/>
  <c r="AA136" i="4"/>
  <c r="X136" i="4"/>
  <c r="O136" i="4"/>
  <c r="L136" i="4"/>
  <c r="I136" i="4"/>
  <c r="F136" i="4"/>
  <c r="D136" i="4"/>
  <c r="E132" i="4"/>
  <c r="G132" i="4" s="1"/>
  <c r="R132" i="4"/>
  <c r="AJ132" i="4"/>
  <c r="E133" i="4"/>
  <c r="G133" i="4" s="1"/>
  <c r="H133" i="4" s="1"/>
  <c r="R133" i="4"/>
  <c r="AJ133" i="4"/>
  <c r="E134" i="4"/>
  <c r="G134" i="4" s="1"/>
  <c r="H134" i="4" s="1"/>
  <c r="R134" i="4"/>
  <c r="AJ134" i="4"/>
  <c r="E135" i="4"/>
  <c r="G135" i="4" s="1"/>
  <c r="H135" i="4" s="1"/>
  <c r="R135" i="4"/>
  <c r="AJ135" i="4"/>
  <c r="D104" i="4"/>
  <c r="AG104" i="4"/>
  <c r="AD104" i="4"/>
  <c r="AA104" i="4"/>
  <c r="X104" i="4"/>
  <c r="U104" i="4"/>
  <c r="O104" i="4"/>
  <c r="L104" i="4"/>
  <c r="I104" i="4"/>
  <c r="F104" i="4"/>
  <c r="E100" i="4"/>
  <c r="G100" i="4" s="1"/>
  <c r="R100" i="4"/>
  <c r="AJ100" i="4"/>
  <c r="E101" i="4"/>
  <c r="G101" i="4" s="1"/>
  <c r="R101" i="4"/>
  <c r="AJ101" i="4"/>
  <c r="E102" i="4"/>
  <c r="G102" i="4" s="1"/>
  <c r="H102" i="4" s="1"/>
  <c r="R102" i="4"/>
  <c r="AJ102" i="4"/>
  <c r="E103" i="4"/>
  <c r="G103" i="4" s="1"/>
  <c r="R103" i="4"/>
  <c r="AJ103" i="4"/>
  <c r="F72" i="4"/>
  <c r="AG72" i="4"/>
  <c r="AD72" i="4"/>
  <c r="AA72" i="4"/>
  <c r="X72" i="4"/>
  <c r="U72" i="4"/>
  <c r="O72" i="4"/>
  <c r="L72" i="4"/>
  <c r="I72" i="4"/>
  <c r="D72" i="4"/>
  <c r="E68" i="4"/>
  <c r="R68" i="4"/>
  <c r="AJ68" i="4"/>
  <c r="E69" i="4"/>
  <c r="R69" i="4"/>
  <c r="AJ69" i="4"/>
  <c r="E70" i="4"/>
  <c r="R70" i="4"/>
  <c r="AJ70" i="4"/>
  <c r="E71" i="4"/>
  <c r="D103" i="13" s="1"/>
  <c r="R71" i="4"/>
  <c r="AJ71" i="4"/>
  <c r="AJ35" i="4"/>
  <c r="AJ36" i="4"/>
  <c r="AJ37" i="4"/>
  <c r="AJ38" i="4"/>
  <c r="AG39" i="4"/>
  <c r="AD39" i="4"/>
  <c r="AA39" i="4"/>
  <c r="X39" i="4"/>
  <c r="U39" i="4"/>
  <c r="O39" i="4"/>
  <c r="R35" i="4"/>
  <c r="R36" i="4"/>
  <c r="R37" i="4"/>
  <c r="R38" i="4"/>
  <c r="L39" i="4"/>
  <c r="I39" i="4"/>
  <c r="E35" i="4"/>
  <c r="E36" i="4"/>
  <c r="E37" i="4"/>
  <c r="G37" i="4" s="1"/>
  <c r="J37" i="4" s="1"/>
  <c r="E38" i="4"/>
  <c r="G38" i="4" s="1"/>
  <c r="H38" i="4" s="1"/>
  <c r="G35" i="4"/>
  <c r="J35" i="4" s="1"/>
  <c r="G36" i="4"/>
  <c r="J36" i="4" s="1"/>
  <c r="F39" i="4"/>
  <c r="D39" i="4"/>
  <c r="U38" i="29" l="1"/>
  <c r="AO38" i="29"/>
  <c r="H231" i="5"/>
  <c r="J231" i="5"/>
  <c r="K231" i="5" s="1"/>
  <c r="H230" i="5"/>
  <c r="J230" i="5"/>
  <c r="K230" i="5" s="1"/>
  <c r="J229" i="5"/>
  <c r="K229" i="5" s="1"/>
  <c r="D100" i="13"/>
  <c r="D101" i="13"/>
  <c r="D102" i="13"/>
  <c r="R264" i="4"/>
  <c r="E38" i="6"/>
  <c r="D38" i="13" s="1"/>
  <c r="E35" i="6"/>
  <c r="D35" i="13" s="1"/>
  <c r="E37" i="6"/>
  <c r="D37" i="13" s="1"/>
  <c r="E33" i="6"/>
  <c r="G33" i="6" s="1"/>
  <c r="E36" i="6"/>
  <c r="D36" i="13" s="1"/>
  <c r="AT229" i="29"/>
  <c r="U37" i="29"/>
  <c r="E34" i="29"/>
  <c r="E38" i="29"/>
  <c r="G38" i="29" s="1"/>
  <c r="H38" i="29" s="1"/>
  <c r="E35" i="29"/>
  <c r="G35" i="29" s="1"/>
  <c r="H35" i="29" s="1"/>
  <c r="E37" i="29"/>
  <c r="G37" i="29" s="1"/>
  <c r="H37" i="29" s="1"/>
  <c r="E36" i="29"/>
  <c r="G36" i="29" s="1"/>
  <c r="H36" i="29" s="1"/>
  <c r="AT230" i="5"/>
  <c r="AT229" i="5"/>
  <c r="AT228" i="5"/>
  <c r="AO37" i="5"/>
  <c r="AO35" i="5"/>
  <c r="AE38" i="5"/>
  <c r="AE36" i="5"/>
  <c r="AJ38" i="5"/>
  <c r="E38" i="5"/>
  <c r="G38" i="5" s="1"/>
  <c r="AE35" i="5"/>
  <c r="Z35" i="5"/>
  <c r="U38" i="5"/>
  <c r="U37" i="5"/>
  <c r="U35" i="5"/>
  <c r="R37" i="5"/>
  <c r="E37" i="5"/>
  <c r="G37" i="5" s="1"/>
  <c r="H37" i="5" s="1"/>
  <c r="R35" i="5"/>
  <c r="E35" i="5"/>
  <c r="R36" i="5"/>
  <c r="E36" i="5"/>
  <c r="G68" i="4"/>
  <c r="E100" i="13" s="1"/>
  <c r="D196" i="13"/>
  <c r="D68" i="13"/>
  <c r="G69" i="4"/>
  <c r="E101" i="13" s="1"/>
  <c r="D69" i="13"/>
  <c r="D197" i="13"/>
  <c r="G70" i="4"/>
  <c r="E102" i="13" s="1"/>
  <c r="D70" i="13"/>
  <c r="D198" i="13"/>
  <c r="G71" i="4"/>
  <c r="E103" i="13" s="1"/>
  <c r="D199" i="13"/>
  <c r="D71" i="13"/>
  <c r="G35" i="6"/>
  <c r="H35" i="6" s="1"/>
  <c r="R37" i="6"/>
  <c r="R35" i="6"/>
  <c r="R33" i="6"/>
  <c r="E35" i="13"/>
  <c r="F35" i="13" s="1"/>
  <c r="G38" i="6"/>
  <c r="E38" i="13" s="1"/>
  <c r="G34" i="6"/>
  <c r="J34" i="6" s="1"/>
  <c r="R38" i="6"/>
  <c r="R36" i="6"/>
  <c r="R34" i="6"/>
  <c r="AT228" i="29"/>
  <c r="AT230" i="29"/>
  <c r="J231" i="29"/>
  <c r="K231" i="29" s="1"/>
  <c r="J230" i="29"/>
  <c r="K230" i="29" s="1"/>
  <c r="R36" i="29"/>
  <c r="R38" i="29"/>
  <c r="R34" i="29"/>
  <c r="R33" i="29"/>
  <c r="R35" i="29"/>
  <c r="Z35" i="29"/>
  <c r="U35" i="29"/>
  <c r="R37" i="29"/>
  <c r="G34" i="29"/>
  <c r="H34" i="29" s="1"/>
  <c r="AE35" i="29"/>
  <c r="Z37" i="29"/>
  <c r="U36" i="29"/>
  <c r="AJ35" i="29"/>
  <c r="AE38" i="29"/>
  <c r="AO36" i="29"/>
  <c r="AJ36" i="29"/>
  <c r="AE37" i="29"/>
  <c r="AT231" i="5"/>
  <c r="Z38" i="5"/>
  <c r="AJ35" i="5"/>
  <c r="Z36" i="5"/>
  <c r="AJ36" i="5"/>
  <c r="U36" i="5"/>
  <c r="R38" i="5"/>
  <c r="E134" i="13"/>
  <c r="D133" i="13"/>
  <c r="D229" i="13"/>
  <c r="D134" i="13"/>
  <c r="D230" i="13"/>
  <c r="D135" i="13"/>
  <c r="D231" i="13"/>
  <c r="G36" i="5"/>
  <c r="J36" i="5" s="1"/>
  <c r="H231" i="6"/>
  <c r="J231" i="6"/>
  <c r="J233" i="6"/>
  <c r="H233" i="6"/>
  <c r="H230" i="6"/>
  <c r="J230" i="6"/>
  <c r="J232" i="6"/>
  <c r="H199" i="6"/>
  <c r="J199" i="6"/>
  <c r="J201" i="6"/>
  <c r="H201" i="6"/>
  <c r="H198" i="6"/>
  <c r="J198" i="6"/>
  <c r="J200" i="6"/>
  <c r="H169" i="6"/>
  <c r="M169" i="6"/>
  <c r="K169" i="6"/>
  <c r="J167" i="6"/>
  <c r="H167" i="6"/>
  <c r="H166" i="6"/>
  <c r="J166" i="6"/>
  <c r="J168" i="6"/>
  <c r="E138" i="6"/>
  <c r="E105" i="6"/>
  <c r="J137" i="6"/>
  <c r="H137" i="6"/>
  <c r="H135" i="6"/>
  <c r="J135" i="6"/>
  <c r="H134" i="6"/>
  <c r="J134" i="6"/>
  <c r="J136" i="6"/>
  <c r="J104" i="6"/>
  <c r="K104" i="6" s="1"/>
  <c r="J102" i="6"/>
  <c r="K102" i="6" s="1"/>
  <c r="J103" i="6"/>
  <c r="J101" i="6"/>
  <c r="E72" i="6"/>
  <c r="H71" i="6"/>
  <c r="H69" i="6"/>
  <c r="J69" i="6"/>
  <c r="K71" i="6"/>
  <c r="M71" i="6"/>
  <c r="H68" i="6"/>
  <c r="J68" i="6"/>
  <c r="J70" i="6"/>
  <c r="Z38" i="29"/>
  <c r="AO37" i="29"/>
  <c r="AJ37" i="29"/>
  <c r="AE36" i="29"/>
  <c r="Z36" i="29"/>
  <c r="J33" i="29"/>
  <c r="H228" i="29"/>
  <c r="J228" i="29"/>
  <c r="M230" i="29"/>
  <c r="M229" i="29"/>
  <c r="H198" i="29"/>
  <c r="H197" i="29"/>
  <c r="J197" i="29"/>
  <c r="K197" i="29" s="1"/>
  <c r="AT196" i="29"/>
  <c r="AT198" i="29"/>
  <c r="AT199" i="29"/>
  <c r="AT197" i="29"/>
  <c r="H199" i="29"/>
  <c r="J199" i="29"/>
  <c r="H196" i="29"/>
  <c r="J196" i="29"/>
  <c r="M198" i="29"/>
  <c r="AT164" i="29"/>
  <c r="AT165" i="29"/>
  <c r="AT167" i="29"/>
  <c r="AT166" i="29"/>
  <c r="J166" i="29"/>
  <c r="H166" i="29"/>
  <c r="H165" i="29"/>
  <c r="J165" i="29"/>
  <c r="J167" i="29"/>
  <c r="H167" i="29"/>
  <c r="H164" i="29"/>
  <c r="J164" i="29"/>
  <c r="AT134" i="29"/>
  <c r="AT133" i="29"/>
  <c r="H135" i="29"/>
  <c r="J135" i="29"/>
  <c r="K135" i="29" s="1"/>
  <c r="J134" i="29"/>
  <c r="K134" i="29" s="1"/>
  <c r="E136" i="29"/>
  <c r="AT135" i="29"/>
  <c r="AT132" i="29"/>
  <c r="J132" i="29"/>
  <c r="J133" i="29"/>
  <c r="E104" i="29"/>
  <c r="H103" i="29"/>
  <c r="J103" i="29"/>
  <c r="K103" i="29" s="1"/>
  <c r="AT103" i="29"/>
  <c r="AT100" i="29"/>
  <c r="AT102" i="29"/>
  <c r="AT101" i="29"/>
  <c r="H101" i="29"/>
  <c r="J101" i="29"/>
  <c r="H102" i="29"/>
  <c r="J102" i="29"/>
  <c r="H100" i="29"/>
  <c r="J100" i="29"/>
  <c r="E72" i="29"/>
  <c r="H71" i="29"/>
  <c r="J71" i="29"/>
  <c r="K71" i="29" s="1"/>
  <c r="H69" i="29"/>
  <c r="J69" i="29"/>
  <c r="K69" i="29" s="1"/>
  <c r="J70" i="29"/>
  <c r="K70" i="29" s="1"/>
  <c r="H70" i="29"/>
  <c r="AT70" i="29"/>
  <c r="AT68" i="29"/>
  <c r="AT71" i="29"/>
  <c r="AT69" i="29"/>
  <c r="J68" i="29"/>
  <c r="H68" i="29"/>
  <c r="AO38" i="5"/>
  <c r="AO36" i="5"/>
  <c r="AJ37" i="5"/>
  <c r="AE37" i="5"/>
  <c r="Z37" i="5"/>
  <c r="J37" i="5"/>
  <c r="H228" i="5"/>
  <c r="J228" i="5"/>
  <c r="M231" i="5"/>
  <c r="M229" i="5"/>
  <c r="H199" i="5"/>
  <c r="J199" i="5"/>
  <c r="K199" i="5" s="1"/>
  <c r="J196" i="5"/>
  <c r="K196" i="5" s="1"/>
  <c r="H196" i="5"/>
  <c r="J198" i="5"/>
  <c r="K198" i="5" s="1"/>
  <c r="H198" i="5"/>
  <c r="H197" i="5"/>
  <c r="J197" i="5"/>
  <c r="K197" i="5" s="1"/>
  <c r="AT199" i="5"/>
  <c r="AT197" i="5"/>
  <c r="AT198" i="5"/>
  <c r="AT196" i="5"/>
  <c r="M198" i="5"/>
  <c r="H166" i="5"/>
  <c r="J166" i="5"/>
  <c r="K166" i="5" s="1"/>
  <c r="H165" i="5"/>
  <c r="J165" i="5"/>
  <c r="K165" i="5" s="1"/>
  <c r="AT167" i="5"/>
  <c r="AT166" i="5"/>
  <c r="AT164" i="5"/>
  <c r="J167" i="5"/>
  <c r="K167" i="5" s="1"/>
  <c r="AT165" i="5"/>
  <c r="H164" i="5"/>
  <c r="J164" i="5"/>
  <c r="AT134" i="5"/>
  <c r="E136" i="5"/>
  <c r="AT133" i="5"/>
  <c r="H135" i="5"/>
  <c r="J135" i="5"/>
  <c r="K135" i="5" s="1"/>
  <c r="J134" i="5"/>
  <c r="K134" i="5" s="1"/>
  <c r="AT135" i="5"/>
  <c r="AT132" i="5"/>
  <c r="J132" i="5"/>
  <c r="J133" i="5"/>
  <c r="E72" i="5"/>
  <c r="E104" i="5"/>
  <c r="J68" i="5"/>
  <c r="M68" i="5" s="1"/>
  <c r="N68" i="5" s="1"/>
  <c r="H103" i="5"/>
  <c r="J103" i="5"/>
  <c r="K103" i="5" s="1"/>
  <c r="J102" i="5"/>
  <c r="AT102" i="5"/>
  <c r="AT101" i="5"/>
  <c r="AT100" i="5"/>
  <c r="AT103" i="5"/>
  <c r="J100" i="5"/>
  <c r="J101" i="5"/>
  <c r="AT70" i="5"/>
  <c r="J71" i="5"/>
  <c r="K71" i="5" s="1"/>
  <c r="H70" i="5"/>
  <c r="AT71" i="5"/>
  <c r="AT69" i="5"/>
  <c r="AT68" i="5"/>
  <c r="K70" i="5"/>
  <c r="M70" i="5"/>
  <c r="J69" i="5"/>
  <c r="H261" i="4"/>
  <c r="J261" i="4"/>
  <c r="J263" i="4"/>
  <c r="H263" i="4"/>
  <c r="H260" i="4"/>
  <c r="J260" i="4"/>
  <c r="J262" i="4"/>
  <c r="J231" i="4"/>
  <c r="M231" i="4" s="1"/>
  <c r="H231" i="4"/>
  <c r="R232" i="4"/>
  <c r="K231" i="4"/>
  <c r="H229" i="4"/>
  <c r="J229" i="4"/>
  <c r="J228" i="4"/>
  <c r="H228" i="4"/>
  <c r="J230" i="4"/>
  <c r="R200" i="4"/>
  <c r="H197" i="4"/>
  <c r="J197" i="4"/>
  <c r="J199" i="4"/>
  <c r="H199" i="4"/>
  <c r="H196" i="4"/>
  <c r="J196" i="4"/>
  <c r="J198" i="4"/>
  <c r="R168" i="4"/>
  <c r="H165" i="4"/>
  <c r="J165" i="4"/>
  <c r="J167" i="4"/>
  <c r="H167" i="4"/>
  <c r="H164" i="4"/>
  <c r="J164" i="4"/>
  <c r="J166" i="4"/>
  <c r="R136" i="4"/>
  <c r="J134" i="4"/>
  <c r="K134" i="4" s="1"/>
  <c r="J132" i="4"/>
  <c r="H132" i="4"/>
  <c r="J135" i="4"/>
  <c r="J133" i="4"/>
  <c r="J103" i="4"/>
  <c r="K103" i="4" s="1"/>
  <c r="H103" i="4"/>
  <c r="R104" i="4"/>
  <c r="J101" i="4"/>
  <c r="H101" i="4"/>
  <c r="H100" i="4"/>
  <c r="J100" i="4"/>
  <c r="J102" i="4"/>
  <c r="R72" i="4"/>
  <c r="H69" i="4"/>
  <c r="H68" i="4"/>
  <c r="J68" i="4"/>
  <c r="G100" i="13" s="1"/>
  <c r="R39" i="4"/>
  <c r="K37" i="4"/>
  <c r="M37" i="4"/>
  <c r="K36" i="4"/>
  <c r="M36" i="4"/>
  <c r="K35" i="4"/>
  <c r="M35" i="4"/>
  <c r="J38" i="4"/>
  <c r="H37" i="4"/>
  <c r="H36" i="4"/>
  <c r="H35" i="4"/>
  <c r="F38" i="13" l="1"/>
  <c r="J35" i="6"/>
  <c r="G35" i="13" s="1"/>
  <c r="G37" i="6"/>
  <c r="E37" i="13" s="1"/>
  <c r="F37" i="13" s="1"/>
  <c r="G36" i="6"/>
  <c r="E36" i="13" s="1"/>
  <c r="F36" i="13" s="1"/>
  <c r="M167" i="5"/>
  <c r="M230" i="5"/>
  <c r="J69" i="4"/>
  <c r="G101" i="13" s="1"/>
  <c r="H33" i="6"/>
  <c r="J33" i="6"/>
  <c r="K33" i="6" s="1"/>
  <c r="J37" i="6"/>
  <c r="G37" i="13" s="1"/>
  <c r="H37" i="6"/>
  <c r="J38" i="6"/>
  <c r="G38" i="13" s="1"/>
  <c r="H38" i="13" s="1"/>
  <c r="M231" i="29"/>
  <c r="M134" i="29"/>
  <c r="J38" i="29"/>
  <c r="M38" i="29" s="1"/>
  <c r="M103" i="29"/>
  <c r="N103" i="29" s="1"/>
  <c r="M71" i="29"/>
  <c r="J35" i="29"/>
  <c r="J36" i="29"/>
  <c r="K36" i="29" s="1"/>
  <c r="J37" i="29"/>
  <c r="M37" i="29" s="1"/>
  <c r="AT35" i="5"/>
  <c r="AT38" i="5"/>
  <c r="H38" i="5"/>
  <c r="J38" i="5"/>
  <c r="M38" i="5" s="1"/>
  <c r="E135" i="13"/>
  <c r="F135" i="13" s="1"/>
  <c r="D132" i="13"/>
  <c r="G35" i="5"/>
  <c r="E228" i="13" s="1"/>
  <c r="D228" i="13"/>
  <c r="E230" i="13"/>
  <c r="F230" i="13" s="1"/>
  <c r="J70" i="4"/>
  <c r="G102" i="13" s="1"/>
  <c r="H71" i="4"/>
  <c r="M134" i="4"/>
  <c r="N134" i="4" s="1"/>
  <c r="G69" i="13"/>
  <c r="G197" i="13"/>
  <c r="J71" i="4"/>
  <c r="G103" i="13" s="1"/>
  <c r="E71" i="13"/>
  <c r="F71" i="13" s="1"/>
  <c r="F103" i="13"/>
  <c r="E199" i="13"/>
  <c r="F199" i="13" s="1"/>
  <c r="H70" i="4"/>
  <c r="E198" i="13"/>
  <c r="F198" i="13" s="1"/>
  <c r="E70" i="13"/>
  <c r="F70" i="13" s="1"/>
  <c r="F102" i="13"/>
  <c r="E69" i="13"/>
  <c r="F69" i="13" s="1"/>
  <c r="F101" i="13"/>
  <c r="E197" i="13"/>
  <c r="F197" i="13" s="1"/>
  <c r="G68" i="13"/>
  <c r="G196" i="13"/>
  <c r="E231" i="13"/>
  <c r="F231" i="13" s="1"/>
  <c r="E196" i="13"/>
  <c r="F196" i="13" s="1"/>
  <c r="E68" i="13"/>
  <c r="F68" i="13" s="1"/>
  <c r="F100" i="13"/>
  <c r="H34" i="6"/>
  <c r="J36" i="6"/>
  <c r="G36" i="13" s="1"/>
  <c r="H38" i="6"/>
  <c r="H35" i="13"/>
  <c r="H36" i="6"/>
  <c r="AT38" i="29"/>
  <c r="AT35" i="29"/>
  <c r="J34" i="29"/>
  <c r="K34" i="29" s="1"/>
  <c r="AT37" i="29"/>
  <c r="AT36" i="29"/>
  <c r="AT36" i="5"/>
  <c r="AT37" i="5"/>
  <c r="G229" i="13"/>
  <c r="G133" i="13"/>
  <c r="G230" i="13"/>
  <c r="G134" i="13"/>
  <c r="H134" i="13" s="1"/>
  <c r="F134" i="13"/>
  <c r="H36" i="5"/>
  <c r="E133" i="13"/>
  <c r="F133" i="13" s="1"/>
  <c r="E229" i="13"/>
  <c r="F229" i="13" s="1"/>
  <c r="K34" i="6"/>
  <c r="M34" i="6"/>
  <c r="M38" i="6"/>
  <c r="I38" i="13" s="1"/>
  <c r="M35" i="6"/>
  <c r="I35" i="13" s="1"/>
  <c r="J35" i="13" s="1"/>
  <c r="K35" i="6"/>
  <c r="M232" i="6"/>
  <c r="K232" i="6"/>
  <c r="K233" i="6"/>
  <c r="M233" i="6"/>
  <c r="K230" i="6"/>
  <c r="M230" i="6"/>
  <c r="M231" i="6"/>
  <c r="K231" i="6"/>
  <c r="M200" i="6"/>
  <c r="K200" i="6"/>
  <c r="K201" i="6"/>
  <c r="M201" i="6"/>
  <c r="K198" i="6"/>
  <c r="M198" i="6"/>
  <c r="M199" i="6"/>
  <c r="K199" i="6"/>
  <c r="K168" i="6"/>
  <c r="M168" i="6"/>
  <c r="M167" i="6"/>
  <c r="K167" i="6"/>
  <c r="K166" i="6"/>
  <c r="M166" i="6"/>
  <c r="P169" i="6"/>
  <c r="N169" i="6"/>
  <c r="M104" i="6"/>
  <c r="N104" i="6" s="1"/>
  <c r="M102" i="6"/>
  <c r="P102" i="6" s="1"/>
  <c r="M135" i="6"/>
  <c r="K135" i="6"/>
  <c r="K134" i="6"/>
  <c r="M134" i="6"/>
  <c r="K136" i="6"/>
  <c r="M136" i="6"/>
  <c r="K137" i="6"/>
  <c r="M137" i="6"/>
  <c r="M101" i="6"/>
  <c r="K101" i="6"/>
  <c r="M103" i="6"/>
  <c r="K103" i="6"/>
  <c r="P71" i="6"/>
  <c r="N71" i="6"/>
  <c r="M70" i="6"/>
  <c r="K70" i="6"/>
  <c r="K68" i="6"/>
  <c r="M68" i="6"/>
  <c r="M69" i="6"/>
  <c r="K69" i="6"/>
  <c r="M33" i="29"/>
  <c r="K33" i="29"/>
  <c r="K38" i="29"/>
  <c r="M35" i="29"/>
  <c r="K35" i="29"/>
  <c r="N231" i="29"/>
  <c r="P231" i="29"/>
  <c r="K228" i="29"/>
  <c r="M228" i="29"/>
  <c r="N230" i="29"/>
  <c r="P230" i="29"/>
  <c r="N229" i="29"/>
  <c r="P229" i="29"/>
  <c r="M197" i="29"/>
  <c r="N197" i="29" s="1"/>
  <c r="K199" i="29"/>
  <c r="M199" i="29"/>
  <c r="K196" i="29"/>
  <c r="M196" i="29"/>
  <c r="N198" i="29"/>
  <c r="P198" i="29"/>
  <c r="K165" i="29"/>
  <c r="M165" i="29"/>
  <c r="K164" i="29"/>
  <c r="M164" i="29"/>
  <c r="K167" i="29"/>
  <c r="M167" i="29"/>
  <c r="K166" i="29"/>
  <c r="M166" i="29"/>
  <c r="M135" i="29"/>
  <c r="P135" i="29" s="1"/>
  <c r="M133" i="29"/>
  <c r="K133" i="29"/>
  <c r="M132" i="29"/>
  <c r="K132" i="29"/>
  <c r="P134" i="29"/>
  <c r="N134" i="29"/>
  <c r="M70" i="29"/>
  <c r="N70" i="29" s="1"/>
  <c r="K102" i="29"/>
  <c r="M102" i="29"/>
  <c r="K100" i="29"/>
  <c r="M100" i="29"/>
  <c r="K101" i="29"/>
  <c r="M101" i="29"/>
  <c r="M69" i="29"/>
  <c r="N69" i="29" s="1"/>
  <c r="P71" i="29"/>
  <c r="N71" i="29"/>
  <c r="K68" i="29"/>
  <c r="M68" i="29"/>
  <c r="K37" i="5"/>
  <c r="M37" i="5"/>
  <c r="M36" i="5"/>
  <c r="K36" i="5"/>
  <c r="N231" i="5"/>
  <c r="P231" i="5"/>
  <c r="K228" i="5"/>
  <c r="M228" i="5"/>
  <c r="P230" i="5"/>
  <c r="N230" i="5"/>
  <c r="P229" i="5"/>
  <c r="N229" i="5"/>
  <c r="M199" i="5"/>
  <c r="N199" i="5" s="1"/>
  <c r="M197" i="5"/>
  <c r="N197" i="5" s="1"/>
  <c r="M135" i="5"/>
  <c r="N135" i="5" s="1"/>
  <c r="M196" i="5"/>
  <c r="P196" i="5" s="1"/>
  <c r="N198" i="5"/>
  <c r="P198" i="5"/>
  <c r="P199" i="5"/>
  <c r="M166" i="5"/>
  <c r="N166" i="5" s="1"/>
  <c r="M165" i="5"/>
  <c r="P165" i="5" s="1"/>
  <c r="P167" i="5"/>
  <c r="N167" i="5"/>
  <c r="K164" i="5"/>
  <c r="M164" i="5"/>
  <c r="M134" i="5"/>
  <c r="P134" i="5" s="1"/>
  <c r="K133" i="5"/>
  <c r="M133" i="5"/>
  <c r="M132" i="5"/>
  <c r="K132" i="5"/>
  <c r="P68" i="5"/>
  <c r="S68" i="5" s="1"/>
  <c r="K68" i="5"/>
  <c r="M103" i="5"/>
  <c r="P103" i="5" s="1"/>
  <c r="M102" i="5"/>
  <c r="K102" i="5"/>
  <c r="M100" i="5"/>
  <c r="K100" i="5"/>
  <c r="M101" i="5"/>
  <c r="K101" i="5"/>
  <c r="M71" i="5"/>
  <c r="N71" i="5" s="1"/>
  <c r="K69" i="5"/>
  <c r="M69" i="5"/>
  <c r="P70" i="5"/>
  <c r="N70" i="5"/>
  <c r="K262" i="4"/>
  <c r="M262" i="4"/>
  <c r="K263" i="4"/>
  <c r="M263" i="4"/>
  <c r="K260" i="4"/>
  <c r="M260" i="4"/>
  <c r="M261" i="4"/>
  <c r="K261" i="4"/>
  <c r="M229" i="4"/>
  <c r="K229" i="4"/>
  <c r="K230" i="4"/>
  <c r="M230" i="4"/>
  <c r="K228" i="4"/>
  <c r="M228" i="4"/>
  <c r="P231" i="4"/>
  <c r="N231" i="4"/>
  <c r="M198" i="4"/>
  <c r="K198" i="4"/>
  <c r="K199" i="4"/>
  <c r="M199" i="4"/>
  <c r="K196" i="4"/>
  <c r="M196" i="4"/>
  <c r="M197" i="4"/>
  <c r="K197" i="4"/>
  <c r="K166" i="4"/>
  <c r="M166" i="4"/>
  <c r="K167" i="4"/>
  <c r="M167" i="4"/>
  <c r="K164" i="4"/>
  <c r="M164" i="4"/>
  <c r="M165" i="4"/>
  <c r="K165" i="4"/>
  <c r="M103" i="4"/>
  <c r="P103" i="4" s="1"/>
  <c r="K135" i="4"/>
  <c r="M135" i="4"/>
  <c r="M133" i="4"/>
  <c r="K133" i="4"/>
  <c r="K132" i="4"/>
  <c r="M132" i="4"/>
  <c r="M101" i="4"/>
  <c r="K101" i="4"/>
  <c r="K100" i="4"/>
  <c r="M100" i="4"/>
  <c r="K102" i="4"/>
  <c r="M102" i="4"/>
  <c r="M69" i="4"/>
  <c r="I101" i="13" s="1"/>
  <c r="K69" i="4"/>
  <c r="K68" i="4"/>
  <c r="M68" i="4"/>
  <c r="I100" i="13" s="1"/>
  <c r="M38" i="4"/>
  <c r="K38" i="4"/>
  <c r="P36" i="4"/>
  <c r="N36" i="4"/>
  <c r="N35" i="4"/>
  <c r="P35" i="4"/>
  <c r="P37" i="4"/>
  <c r="N37" i="4"/>
  <c r="J38" i="13" l="1"/>
  <c r="H36" i="13"/>
  <c r="H37" i="13"/>
  <c r="M70" i="4"/>
  <c r="I102" i="13" s="1"/>
  <c r="J102" i="13" s="1"/>
  <c r="P134" i="4"/>
  <c r="Q134" i="4" s="1"/>
  <c r="M33" i="6"/>
  <c r="N33" i="6" s="1"/>
  <c r="K38" i="6"/>
  <c r="M37" i="6"/>
  <c r="I37" i="13" s="1"/>
  <c r="J37" i="13" s="1"/>
  <c r="K37" i="6"/>
  <c r="P104" i="6"/>
  <c r="Q104" i="6" s="1"/>
  <c r="P103" i="29"/>
  <c r="X103" i="29" s="1"/>
  <c r="M36" i="29"/>
  <c r="N36" i="29" s="1"/>
  <c r="M34" i="29"/>
  <c r="P34" i="29" s="1"/>
  <c r="K37" i="29"/>
  <c r="P197" i="5"/>
  <c r="Q197" i="5" s="1"/>
  <c r="K38" i="5"/>
  <c r="G135" i="13"/>
  <c r="H135" i="13" s="1"/>
  <c r="G231" i="13"/>
  <c r="H231" i="13" s="1"/>
  <c r="P135" i="5"/>
  <c r="Q135" i="5" s="1"/>
  <c r="H230" i="13"/>
  <c r="H35" i="5"/>
  <c r="E132" i="13"/>
  <c r="F132" i="13" s="1"/>
  <c r="J35" i="5"/>
  <c r="F228" i="13"/>
  <c r="G198" i="13"/>
  <c r="H198" i="13" s="1"/>
  <c r="K70" i="4"/>
  <c r="G70" i="13"/>
  <c r="H70" i="13" s="1"/>
  <c r="H101" i="13"/>
  <c r="H197" i="13"/>
  <c r="H100" i="13"/>
  <c r="I70" i="13"/>
  <c r="I198" i="13"/>
  <c r="H196" i="13"/>
  <c r="H102" i="13"/>
  <c r="I197" i="13"/>
  <c r="J197" i="13" s="1"/>
  <c r="J101" i="13"/>
  <c r="I69" i="13"/>
  <c r="H69" i="13"/>
  <c r="I196" i="13"/>
  <c r="J196" i="13" s="1"/>
  <c r="I68" i="13"/>
  <c r="J68" i="13" s="1"/>
  <c r="J100" i="13"/>
  <c r="H68" i="13"/>
  <c r="G199" i="13"/>
  <c r="H199" i="13" s="1"/>
  <c r="G71" i="13"/>
  <c r="H71" i="13" s="1"/>
  <c r="H103" i="13"/>
  <c r="K71" i="4"/>
  <c r="M71" i="4"/>
  <c r="I103" i="13" s="1"/>
  <c r="K36" i="6"/>
  <c r="M36" i="6"/>
  <c r="I36" i="13" s="1"/>
  <c r="J36" i="13" s="1"/>
  <c r="N102" i="6"/>
  <c r="I135" i="13"/>
  <c r="I230" i="13"/>
  <c r="J230" i="13" s="1"/>
  <c r="I134" i="13"/>
  <c r="J134" i="13" s="1"/>
  <c r="I229" i="13"/>
  <c r="J229" i="13" s="1"/>
  <c r="I133" i="13"/>
  <c r="J133" i="13" s="1"/>
  <c r="H133" i="13"/>
  <c r="H229" i="13"/>
  <c r="P35" i="6"/>
  <c r="K35" i="13" s="1"/>
  <c r="N35" i="6"/>
  <c r="N38" i="6"/>
  <c r="P38" i="6"/>
  <c r="K38" i="13" s="1"/>
  <c r="N37" i="6"/>
  <c r="P37" i="6"/>
  <c r="K37" i="13" s="1"/>
  <c r="N34" i="6"/>
  <c r="P34" i="6"/>
  <c r="P233" i="6"/>
  <c r="N233" i="6"/>
  <c r="N231" i="6"/>
  <c r="P231" i="6"/>
  <c r="P230" i="6"/>
  <c r="N230" i="6"/>
  <c r="N232" i="6"/>
  <c r="P232" i="6"/>
  <c r="P201" i="6"/>
  <c r="N201" i="6"/>
  <c r="N199" i="6"/>
  <c r="P199" i="6"/>
  <c r="P198" i="6"/>
  <c r="N198" i="6"/>
  <c r="N200" i="6"/>
  <c r="P200" i="6"/>
  <c r="V169" i="6"/>
  <c r="U172" i="7" s="1"/>
  <c r="V172" i="7" s="1"/>
  <c r="X172" i="7" s="1"/>
  <c r="S169" i="6"/>
  <c r="Q169" i="6"/>
  <c r="N166" i="6"/>
  <c r="P166" i="6"/>
  <c r="N168" i="6"/>
  <c r="P168" i="6"/>
  <c r="P167" i="6"/>
  <c r="N167" i="6"/>
  <c r="P137" i="6"/>
  <c r="N137" i="6"/>
  <c r="N136" i="6"/>
  <c r="P136" i="6"/>
  <c r="P134" i="6"/>
  <c r="N134" i="6"/>
  <c r="N135" i="6"/>
  <c r="P135" i="6"/>
  <c r="V104" i="6"/>
  <c r="U106" i="7" s="1"/>
  <c r="V106" i="7" s="1"/>
  <c r="X106" i="7" s="1"/>
  <c r="Y106" i="7" s="1"/>
  <c r="S104" i="6"/>
  <c r="V102" i="6"/>
  <c r="U104" i="7" s="1"/>
  <c r="V104" i="7" s="1"/>
  <c r="X104" i="7" s="1"/>
  <c r="Y104" i="7" s="1"/>
  <c r="Q102" i="6"/>
  <c r="S102" i="6"/>
  <c r="N103" i="6"/>
  <c r="P103" i="6"/>
  <c r="N101" i="6"/>
  <c r="P101" i="6"/>
  <c r="N69" i="6"/>
  <c r="P69" i="6"/>
  <c r="N70" i="6"/>
  <c r="P70" i="6"/>
  <c r="P68" i="6"/>
  <c r="N68" i="6"/>
  <c r="V71" i="6"/>
  <c r="Q71" i="6"/>
  <c r="S71" i="6"/>
  <c r="P38" i="29"/>
  <c r="N38" i="29"/>
  <c r="P35" i="29"/>
  <c r="N35" i="29"/>
  <c r="N33" i="29"/>
  <c r="P33" i="29"/>
  <c r="P37" i="29"/>
  <c r="N37" i="29"/>
  <c r="Q229" i="29"/>
  <c r="X229" i="29"/>
  <c r="S229" i="29"/>
  <c r="Q230" i="29"/>
  <c r="X230" i="29"/>
  <c r="S230" i="29"/>
  <c r="Q231" i="29"/>
  <c r="X231" i="29"/>
  <c r="S231" i="29"/>
  <c r="N228" i="29"/>
  <c r="P228" i="29"/>
  <c r="P197" i="29"/>
  <c r="Q197" i="29" s="1"/>
  <c r="N135" i="29"/>
  <c r="Q198" i="29"/>
  <c r="X198" i="29"/>
  <c r="S198" i="29"/>
  <c r="N199" i="29"/>
  <c r="P199" i="29"/>
  <c r="N196" i="29"/>
  <c r="P196" i="29"/>
  <c r="P166" i="29"/>
  <c r="N166" i="29"/>
  <c r="P164" i="29"/>
  <c r="N164" i="29"/>
  <c r="N167" i="29"/>
  <c r="P167" i="29"/>
  <c r="N165" i="29"/>
  <c r="P165" i="29"/>
  <c r="Q134" i="29"/>
  <c r="X134" i="29"/>
  <c r="S134" i="29"/>
  <c r="Q135" i="29"/>
  <c r="X135" i="29"/>
  <c r="S135" i="29"/>
  <c r="N132" i="29"/>
  <c r="P132" i="29"/>
  <c r="N133" i="29"/>
  <c r="P133" i="29"/>
  <c r="P69" i="29"/>
  <c r="Q69" i="29" s="1"/>
  <c r="P70" i="29"/>
  <c r="S70" i="29" s="1"/>
  <c r="Q103" i="29"/>
  <c r="N100" i="29"/>
  <c r="P100" i="29"/>
  <c r="P102" i="29"/>
  <c r="N102" i="29"/>
  <c r="P101" i="29"/>
  <c r="N101" i="29"/>
  <c r="Q71" i="29"/>
  <c r="X71" i="29"/>
  <c r="S71" i="29"/>
  <c r="N68" i="29"/>
  <c r="P68" i="29"/>
  <c r="P38" i="5"/>
  <c r="N38" i="5"/>
  <c r="P37" i="5"/>
  <c r="N37" i="5"/>
  <c r="N36" i="5"/>
  <c r="P36" i="5"/>
  <c r="Q231" i="5"/>
  <c r="X231" i="5"/>
  <c r="S231" i="5"/>
  <c r="P228" i="5"/>
  <c r="N228" i="5"/>
  <c r="Q229" i="5"/>
  <c r="X229" i="5"/>
  <c r="S229" i="5"/>
  <c r="Q230" i="5"/>
  <c r="X230" i="5"/>
  <c r="S230" i="5"/>
  <c r="N196" i="5"/>
  <c r="P71" i="5"/>
  <c r="Q71" i="5" s="1"/>
  <c r="P166" i="5"/>
  <c r="Q166" i="5" s="1"/>
  <c r="N165" i="5"/>
  <c r="Q199" i="5"/>
  <c r="X199" i="5"/>
  <c r="S199" i="5"/>
  <c r="S197" i="5"/>
  <c r="Q198" i="5"/>
  <c r="X198" i="5"/>
  <c r="S198" i="5"/>
  <c r="Q196" i="5"/>
  <c r="X196" i="5"/>
  <c r="S196" i="5"/>
  <c r="N134" i="5"/>
  <c r="Q165" i="5"/>
  <c r="X165" i="5"/>
  <c r="S165" i="5"/>
  <c r="Q167" i="5"/>
  <c r="X167" i="5"/>
  <c r="S167" i="5"/>
  <c r="P164" i="5"/>
  <c r="N164" i="5"/>
  <c r="X166" i="5"/>
  <c r="S166" i="5"/>
  <c r="N103" i="5"/>
  <c r="X68" i="5"/>
  <c r="Y68" i="5" s="1"/>
  <c r="Q134" i="5"/>
  <c r="X134" i="5"/>
  <c r="S134" i="5"/>
  <c r="N133" i="5"/>
  <c r="P133" i="5"/>
  <c r="N132" i="5"/>
  <c r="P132" i="5"/>
  <c r="Q68" i="5"/>
  <c r="N102" i="5"/>
  <c r="P102" i="5"/>
  <c r="N100" i="5"/>
  <c r="P100" i="5"/>
  <c r="N101" i="5"/>
  <c r="P101" i="5"/>
  <c r="Q103" i="5"/>
  <c r="X103" i="5"/>
  <c r="S103" i="5"/>
  <c r="Q70" i="5"/>
  <c r="X70" i="5"/>
  <c r="S70" i="5"/>
  <c r="N69" i="5"/>
  <c r="P69" i="5"/>
  <c r="P263" i="4"/>
  <c r="N263" i="4"/>
  <c r="N261" i="4"/>
  <c r="P261" i="4"/>
  <c r="P260" i="4"/>
  <c r="N260" i="4"/>
  <c r="N262" i="4"/>
  <c r="P262" i="4"/>
  <c r="N103" i="4"/>
  <c r="N230" i="4"/>
  <c r="P230" i="4"/>
  <c r="N228" i="4"/>
  <c r="P228" i="4"/>
  <c r="V231" i="4"/>
  <c r="Q231" i="4"/>
  <c r="S231" i="4"/>
  <c r="P229" i="4"/>
  <c r="N229" i="4"/>
  <c r="P199" i="4"/>
  <c r="N199" i="4"/>
  <c r="N197" i="4"/>
  <c r="P197" i="4"/>
  <c r="P196" i="4"/>
  <c r="N196" i="4"/>
  <c r="N198" i="4"/>
  <c r="P198" i="4"/>
  <c r="P167" i="4"/>
  <c r="N167" i="4"/>
  <c r="N165" i="4"/>
  <c r="P165" i="4"/>
  <c r="P164" i="4"/>
  <c r="N164" i="4"/>
  <c r="N166" i="4"/>
  <c r="P166" i="4"/>
  <c r="N135" i="4"/>
  <c r="P135" i="4"/>
  <c r="N133" i="4"/>
  <c r="P133" i="4"/>
  <c r="N132" i="4"/>
  <c r="P132" i="4"/>
  <c r="V134" i="4"/>
  <c r="Y134" i="4" s="1"/>
  <c r="AB134" i="4" s="1"/>
  <c r="N102" i="4"/>
  <c r="P102" i="4"/>
  <c r="N100" i="4"/>
  <c r="P100" i="4"/>
  <c r="V103" i="4"/>
  <c r="Q103" i="4"/>
  <c r="S103" i="4"/>
  <c r="N101" i="4"/>
  <c r="P101" i="4"/>
  <c r="N68" i="4"/>
  <c r="P68" i="4"/>
  <c r="K100" i="13" s="1"/>
  <c r="N70" i="4"/>
  <c r="P70" i="4"/>
  <c r="K102" i="13" s="1"/>
  <c r="P69" i="4"/>
  <c r="K101" i="13" s="1"/>
  <c r="N69" i="4"/>
  <c r="V37" i="4"/>
  <c r="S37" i="4"/>
  <c r="Q37" i="4"/>
  <c r="S35" i="4"/>
  <c r="Q35" i="4"/>
  <c r="V35" i="4"/>
  <c r="S36" i="4"/>
  <c r="Q36" i="4"/>
  <c r="V36" i="4"/>
  <c r="N38" i="4"/>
  <c r="P38" i="4"/>
  <c r="S134" i="4" l="1"/>
  <c r="S103" i="29"/>
  <c r="X197" i="5"/>
  <c r="J198" i="13"/>
  <c r="P33" i="6"/>
  <c r="S33" i="6" s="1"/>
  <c r="P36" i="29"/>
  <c r="Q36" i="29" s="1"/>
  <c r="N34" i="29"/>
  <c r="S135" i="5"/>
  <c r="X135" i="5"/>
  <c r="G132" i="13"/>
  <c r="H132" i="13" s="1"/>
  <c r="M35" i="5"/>
  <c r="G228" i="13"/>
  <c r="H228" i="13" s="1"/>
  <c r="K35" i="5"/>
  <c r="J70" i="13"/>
  <c r="X71" i="5"/>
  <c r="S71" i="5"/>
  <c r="J69" i="13"/>
  <c r="K197" i="13"/>
  <c r="K69" i="13"/>
  <c r="M69" i="13" s="1"/>
  <c r="K70" i="13"/>
  <c r="K198" i="13"/>
  <c r="I199" i="13"/>
  <c r="J199" i="13" s="1"/>
  <c r="I71" i="13"/>
  <c r="J71" i="13" s="1"/>
  <c r="J103" i="13"/>
  <c r="N71" i="4"/>
  <c r="P71" i="4"/>
  <c r="K103" i="13" s="1"/>
  <c r="K196" i="13"/>
  <c r="K68" i="13"/>
  <c r="I231" i="13"/>
  <c r="J231" i="13" s="1"/>
  <c r="N36" i="6"/>
  <c r="P36" i="6"/>
  <c r="K36" i="13" s="1"/>
  <c r="L36" i="13" s="1"/>
  <c r="Y172" i="7"/>
  <c r="U73" i="7"/>
  <c r="L35" i="13"/>
  <c r="M35" i="13"/>
  <c r="L37" i="13"/>
  <c r="M37" i="13"/>
  <c r="L38" i="13"/>
  <c r="M38" i="13"/>
  <c r="S197" i="29"/>
  <c r="X197" i="29"/>
  <c r="Y197" i="29" s="1"/>
  <c r="K230" i="13"/>
  <c r="K134" i="13"/>
  <c r="K135" i="13"/>
  <c r="M135" i="13" s="1"/>
  <c r="K133" i="13"/>
  <c r="K229" i="13"/>
  <c r="J135" i="13"/>
  <c r="Q33" i="6"/>
  <c r="Q38" i="6"/>
  <c r="S38" i="6"/>
  <c r="S37" i="6"/>
  <c r="Q37" i="6"/>
  <c r="S36" i="6"/>
  <c r="Q34" i="6"/>
  <c r="S34" i="6"/>
  <c r="S35" i="6"/>
  <c r="Q35" i="6"/>
  <c r="S232" i="6"/>
  <c r="V232" i="6"/>
  <c r="U237" i="7" s="1"/>
  <c r="V237" i="7" s="1"/>
  <c r="X237" i="7" s="1"/>
  <c r="Q232" i="6"/>
  <c r="S231" i="6"/>
  <c r="Q231" i="6"/>
  <c r="V231" i="6"/>
  <c r="U236" i="7" s="1"/>
  <c r="V236" i="7" s="1"/>
  <c r="X236" i="7" s="1"/>
  <c r="Q230" i="6"/>
  <c r="V230" i="6"/>
  <c r="U235" i="7" s="1"/>
  <c r="V235" i="7" s="1"/>
  <c r="X235" i="7" s="1"/>
  <c r="S230" i="6"/>
  <c r="V233" i="6"/>
  <c r="U238" i="7" s="1"/>
  <c r="V238" i="7" s="1"/>
  <c r="X238" i="7" s="1"/>
  <c r="S233" i="6"/>
  <c r="Q233" i="6"/>
  <c r="S200" i="6"/>
  <c r="V200" i="6"/>
  <c r="U204" i="7" s="1"/>
  <c r="V204" i="7" s="1"/>
  <c r="X204" i="7" s="1"/>
  <c r="Y204" i="7" s="1"/>
  <c r="Q200" i="6"/>
  <c r="S199" i="6"/>
  <c r="V199" i="6"/>
  <c r="U203" i="7" s="1"/>
  <c r="V203" i="7" s="1"/>
  <c r="X203" i="7" s="1"/>
  <c r="Y203" i="7" s="1"/>
  <c r="Q199" i="6"/>
  <c r="Q198" i="6"/>
  <c r="V198" i="6"/>
  <c r="U202" i="7" s="1"/>
  <c r="V202" i="7" s="1"/>
  <c r="X202" i="7" s="1"/>
  <c r="Y202" i="7" s="1"/>
  <c r="S198" i="6"/>
  <c r="V201" i="6"/>
  <c r="U205" i="7" s="1"/>
  <c r="V205" i="7" s="1"/>
  <c r="X205" i="7" s="1"/>
  <c r="Y205" i="7" s="1"/>
  <c r="S201" i="6"/>
  <c r="Q201" i="6"/>
  <c r="S168" i="6"/>
  <c r="V168" i="6"/>
  <c r="U171" i="7" s="1"/>
  <c r="V171" i="7" s="1"/>
  <c r="X171" i="7" s="1"/>
  <c r="Y171" i="7" s="1"/>
  <c r="Q168" i="6"/>
  <c r="S167" i="6"/>
  <c r="V167" i="6"/>
  <c r="U170" i="7" s="1"/>
  <c r="V170" i="7" s="1"/>
  <c r="X170" i="7" s="1"/>
  <c r="Y170" i="7" s="1"/>
  <c r="Q167" i="6"/>
  <c r="Q166" i="6"/>
  <c r="S166" i="6"/>
  <c r="V166" i="6"/>
  <c r="U169" i="7" s="1"/>
  <c r="V169" i="7" s="1"/>
  <c r="X169" i="7" s="1"/>
  <c r="Y169" i="7" s="1"/>
  <c r="W169" i="6"/>
  <c r="Y169" i="6"/>
  <c r="AA172" i="7" s="1"/>
  <c r="AB172" i="7" s="1"/>
  <c r="AD172" i="7" s="1"/>
  <c r="AE172" i="7" s="1"/>
  <c r="S136" i="6"/>
  <c r="V136" i="6"/>
  <c r="U138" i="7" s="1"/>
  <c r="V138" i="7" s="1"/>
  <c r="X138" i="7" s="1"/>
  <c r="Y138" i="7" s="1"/>
  <c r="Q136" i="6"/>
  <c r="S135" i="6"/>
  <c r="Q135" i="6"/>
  <c r="V135" i="6"/>
  <c r="U137" i="7" s="1"/>
  <c r="V137" i="7" s="1"/>
  <c r="X137" i="7" s="1"/>
  <c r="Y137" i="7" s="1"/>
  <c r="Q134" i="6"/>
  <c r="V134" i="6"/>
  <c r="U136" i="7" s="1"/>
  <c r="V136" i="7" s="1"/>
  <c r="X136" i="7" s="1"/>
  <c r="Y136" i="7" s="1"/>
  <c r="S134" i="6"/>
  <c r="V137" i="6"/>
  <c r="U139" i="7" s="1"/>
  <c r="V139" i="7" s="1"/>
  <c r="X139" i="7" s="1"/>
  <c r="Q137" i="6"/>
  <c r="S137" i="6"/>
  <c r="S103" i="6"/>
  <c r="V103" i="6"/>
  <c r="U105" i="7" s="1"/>
  <c r="V105" i="7" s="1"/>
  <c r="X105" i="7" s="1"/>
  <c r="Y105" i="7" s="1"/>
  <c r="Q103" i="6"/>
  <c r="W102" i="6"/>
  <c r="Y102" i="6"/>
  <c r="AA104" i="7" s="1"/>
  <c r="AB104" i="7" s="1"/>
  <c r="AD104" i="7" s="1"/>
  <c r="S101" i="6"/>
  <c r="Q101" i="6"/>
  <c r="V101" i="6"/>
  <c r="U103" i="7" s="1"/>
  <c r="V103" i="7" s="1"/>
  <c r="X103" i="7" s="1"/>
  <c r="Y103" i="7" s="1"/>
  <c r="W104" i="6"/>
  <c r="Y104" i="6"/>
  <c r="AA106" i="7" s="1"/>
  <c r="AB106" i="7" s="1"/>
  <c r="AD106" i="7" s="1"/>
  <c r="AE106" i="7" s="1"/>
  <c r="S70" i="6"/>
  <c r="V70" i="6"/>
  <c r="Q70" i="6"/>
  <c r="W71" i="6"/>
  <c r="Y71" i="6"/>
  <c r="AA73" i="7" s="1"/>
  <c r="AB73" i="7" s="1"/>
  <c r="AD73" i="7" s="1"/>
  <c r="S69" i="6"/>
  <c r="V69" i="6"/>
  <c r="Q69" i="6"/>
  <c r="Q68" i="6"/>
  <c r="V68" i="6"/>
  <c r="S68" i="6"/>
  <c r="S37" i="29"/>
  <c r="Q37" i="29"/>
  <c r="S35" i="29"/>
  <c r="Q35" i="29"/>
  <c r="S38" i="29"/>
  <c r="Q38" i="29"/>
  <c r="S33" i="29"/>
  <c r="Q33" i="29"/>
  <c r="S34" i="29"/>
  <c r="Q34" i="29"/>
  <c r="S36" i="29"/>
  <c r="Y231" i="29"/>
  <c r="AC231" i="29"/>
  <c r="AC229" i="29"/>
  <c r="Y229" i="29"/>
  <c r="Q228" i="29"/>
  <c r="X228" i="29"/>
  <c r="S228" i="29"/>
  <c r="AC230" i="29"/>
  <c r="Y230" i="29"/>
  <c r="Q196" i="29"/>
  <c r="X196" i="29"/>
  <c r="S196" i="29"/>
  <c r="Y198" i="29"/>
  <c r="AC198" i="29"/>
  <c r="Q199" i="29"/>
  <c r="X199" i="29"/>
  <c r="S199" i="29"/>
  <c r="Q165" i="29"/>
  <c r="X165" i="29"/>
  <c r="S165" i="29"/>
  <c r="Q164" i="29"/>
  <c r="X164" i="29"/>
  <c r="S164" i="29"/>
  <c r="Q167" i="29"/>
  <c r="X167" i="29"/>
  <c r="S167" i="29"/>
  <c r="Q166" i="29"/>
  <c r="X166" i="29"/>
  <c r="S166" i="29"/>
  <c r="S69" i="29"/>
  <c r="X69" i="29"/>
  <c r="X70" i="29"/>
  <c r="Q70" i="29"/>
  <c r="X132" i="29"/>
  <c r="S132" i="29"/>
  <c r="Q132" i="29"/>
  <c r="S133" i="29"/>
  <c r="Q133" i="29"/>
  <c r="X133" i="29"/>
  <c r="AC134" i="29"/>
  <c r="Y134" i="29"/>
  <c r="Y135" i="29"/>
  <c r="AC135" i="29"/>
  <c r="Q101" i="29"/>
  <c r="X101" i="29"/>
  <c r="S101" i="29"/>
  <c r="Q102" i="29"/>
  <c r="X102" i="29"/>
  <c r="S102" i="29"/>
  <c r="AC103" i="29"/>
  <c r="Y103" i="29"/>
  <c r="Q100" i="29"/>
  <c r="X100" i="29"/>
  <c r="S100" i="29"/>
  <c r="Y71" i="29"/>
  <c r="AC71" i="29"/>
  <c r="Q68" i="29"/>
  <c r="X68" i="29"/>
  <c r="S68" i="29"/>
  <c r="S36" i="5"/>
  <c r="Q36" i="5"/>
  <c r="S37" i="5"/>
  <c r="Q37" i="5"/>
  <c r="S38" i="5"/>
  <c r="Q38" i="5"/>
  <c r="Y229" i="5"/>
  <c r="AC229" i="5"/>
  <c r="AC230" i="5"/>
  <c r="Y230" i="5"/>
  <c r="AC231" i="5"/>
  <c r="Y231" i="5"/>
  <c r="Q228" i="5"/>
  <c r="X228" i="5"/>
  <c r="S228" i="5"/>
  <c r="Y198" i="5"/>
  <c r="AC198" i="5"/>
  <c r="Y196" i="5"/>
  <c r="AC196" i="5"/>
  <c r="Y199" i="5"/>
  <c r="AC199" i="5"/>
  <c r="Y197" i="5"/>
  <c r="AC197" i="5"/>
  <c r="Q164" i="5"/>
  <c r="X164" i="5"/>
  <c r="S164" i="5"/>
  <c r="Y166" i="5"/>
  <c r="AC166" i="5"/>
  <c r="Y165" i="5"/>
  <c r="AC165" i="5"/>
  <c r="AC167" i="5"/>
  <c r="Y167" i="5"/>
  <c r="AC68" i="5"/>
  <c r="AD68" i="5" s="1"/>
  <c r="S133" i="5"/>
  <c r="Q133" i="5"/>
  <c r="X133" i="5"/>
  <c r="Q132" i="5"/>
  <c r="S132" i="5"/>
  <c r="X132" i="5"/>
  <c r="AC134" i="5"/>
  <c r="Y134" i="5"/>
  <c r="Y135" i="5"/>
  <c r="AC135" i="5"/>
  <c r="Q102" i="5"/>
  <c r="X102" i="5"/>
  <c r="X37" i="5" s="1"/>
  <c r="S102" i="5"/>
  <c r="Y103" i="5"/>
  <c r="AC103" i="5"/>
  <c r="X100" i="5"/>
  <c r="S100" i="5"/>
  <c r="Q100" i="5"/>
  <c r="S101" i="5"/>
  <c r="Q101" i="5"/>
  <c r="X101" i="5"/>
  <c r="Y71" i="5"/>
  <c r="AC71" i="5"/>
  <c r="AC70" i="5"/>
  <c r="Y70" i="5"/>
  <c r="S69" i="5"/>
  <c r="X69" i="5"/>
  <c r="Q69" i="5"/>
  <c r="S261" i="4"/>
  <c r="V261" i="4"/>
  <c r="Q261" i="4"/>
  <c r="S262" i="4"/>
  <c r="V262" i="4"/>
  <c r="Q262" i="4"/>
  <c r="Q260" i="4"/>
  <c r="V260" i="4"/>
  <c r="S260" i="4"/>
  <c r="V263" i="4"/>
  <c r="S263" i="4"/>
  <c r="Q263" i="4"/>
  <c r="S229" i="4"/>
  <c r="V229" i="4"/>
  <c r="Q229" i="4"/>
  <c r="S230" i="4"/>
  <c r="V230" i="4"/>
  <c r="Q230" i="4"/>
  <c r="Q228" i="4"/>
  <c r="V228" i="4"/>
  <c r="S228" i="4"/>
  <c r="W231" i="4"/>
  <c r="Y231" i="4"/>
  <c r="Q197" i="4"/>
  <c r="S197" i="4"/>
  <c r="V197" i="4"/>
  <c r="S198" i="4"/>
  <c r="V198" i="4"/>
  <c r="Q198" i="4"/>
  <c r="Q196" i="4"/>
  <c r="V196" i="4"/>
  <c r="S196" i="4"/>
  <c r="V199" i="4"/>
  <c r="Q199" i="4"/>
  <c r="S199" i="4"/>
  <c r="S165" i="4"/>
  <c r="V165" i="4"/>
  <c r="Q165" i="4"/>
  <c r="S166" i="4"/>
  <c r="V166" i="4"/>
  <c r="Q166" i="4"/>
  <c r="Q164" i="4"/>
  <c r="V164" i="4"/>
  <c r="S164" i="4"/>
  <c r="V167" i="4"/>
  <c r="Q167" i="4"/>
  <c r="S167" i="4"/>
  <c r="AE134" i="4"/>
  <c r="AC134" i="4"/>
  <c r="S133" i="4"/>
  <c r="Q133" i="4"/>
  <c r="V133" i="4"/>
  <c r="Y133" i="4" s="1"/>
  <c r="AB133" i="4" s="1"/>
  <c r="Q132" i="4"/>
  <c r="V132" i="4"/>
  <c r="Y132" i="4" s="1"/>
  <c r="AB132" i="4" s="1"/>
  <c r="S132" i="4"/>
  <c r="S135" i="4"/>
  <c r="V135" i="4"/>
  <c r="Y135" i="4" s="1"/>
  <c r="AB135" i="4" s="1"/>
  <c r="Q135" i="4"/>
  <c r="W134" i="4"/>
  <c r="Z134" i="4"/>
  <c r="Q100" i="4"/>
  <c r="S100" i="4"/>
  <c r="V100" i="4"/>
  <c r="S102" i="4"/>
  <c r="V102" i="4"/>
  <c r="Q102" i="4"/>
  <c r="V101" i="4"/>
  <c r="S101" i="4"/>
  <c r="Q101" i="4"/>
  <c r="Y103" i="4"/>
  <c r="W103" i="4"/>
  <c r="S70" i="4"/>
  <c r="V70" i="4"/>
  <c r="O102" i="13" s="1"/>
  <c r="Q70" i="4"/>
  <c r="Q68" i="4"/>
  <c r="S68" i="4"/>
  <c r="V68" i="4"/>
  <c r="O100" i="13" s="1"/>
  <c r="S69" i="4"/>
  <c r="V69" i="4"/>
  <c r="O101" i="13" s="1"/>
  <c r="Q69" i="4"/>
  <c r="V38" i="4"/>
  <c r="S38" i="4"/>
  <c r="Q38" i="4"/>
  <c r="Y35" i="4"/>
  <c r="W35" i="4"/>
  <c r="W36" i="4"/>
  <c r="Y36" i="4"/>
  <c r="W37" i="4"/>
  <c r="Y37" i="4"/>
  <c r="X38" i="5" l="1"/>
  <c r="O135" i="13" s="1"/>
  <c r="K231" i="13"/>
  <c r="X35" i="5"/>
  <c r="AH68" i="5"/>
  <c r="AI68" i="5" s="1"/>
  <c r="I132" i="13"/>
  <c r="J132" i="13" s="1"/>
  <c r="I228" i="13"/>
  <c r="J228" i="13" s="1"/>
  <c r="P35" i="5"/>
  <c r="Y35" i="5" s="1"/>
  <c r="N35" i="5"/>
  <c r="Y38" i="5"/>
  <c r="X36" i="5"/>
  <c r="O229" i="13" s="1"/>
  <c r="P229" i="13" s="1"/>
  <c r="O70" i="13"/>
  <c r="P70" i="13" s="1"/>
  <c r="P102" i="13"/>
  <c r="O198" i="13"/>
  <c r="P198" i="13" s="1"/>
  <c r="M102" i="13"/>
  <c r="L102" i="13"/>
  <c r="L101" i="13"/>
  <c r="M101" i="13"/>
  <c r="L68" i="13"/>
  <c r="M68" i="13"/>
  <c r="M198" i="13"/>
  <c r="L198" i="13"/>
  <c r="M196" i="13"/>
  <c r="L196" i="13"/>
  <c r="L70" i="13"/>
  <c r="M70" i="13"/>
  <c r="L197" i="13"/>
  <c r="M197" i="13"/>
  <c r="L100" i="13"/>
  <c r="M100" i="13"/>
  <c r="K71" i="13"/>
  <c r="K199" i="13"/>
  <c r="Q71" i="4"/>
  <c r="S71" i="4"/>
  <c r="V71" i="4"/>
  <c r="O103" i="13" s="1"/>
  <c r="L69" i="13"/>
  <c r="Y238" i="7"/>
  <c r="Y236" i="7"/>
  <c r="Y237" i="7"/>
  <c r="Y235" i="7"/>
  <c r="Q36" i="6"/>
  <c r="M36" i="13"/>
  <c r="Y139" i="7"/>
  <c r="V38" i="6"/>
  <c r="W38" i="6" s="1"/>
  <c r="U71" i="7"/>
  <c r="V36" i="6"/>
  <c r="U70" i="7"/>
  <c r="V35" i="6"/>
  <c r="U72" i="7"/>
  <c r="V37" i="6"/>
  <c r="V73" i="7"/>
  <c r="U39" i="7"/>
  <c r="AE104" i="7"/>
  <c r="AC197" i="29"/>
  <c r="AH197" i="29" s="1"/>
  <c r="X38" i="29"/>
  <c r="Y38" i="29" s="1"/>
  <c r="X35" i="29"/>
  <c r="Y35" i="29" s="1"/>
  <c r="Y70" i="29"/>
  <c r="X37" i="29"/>
  <c r="Y37" i="29" s="1"/>
  <c r="Y69" i="29"/>
  <c r="X36" i="29"/>
  <c r="Y36" i="29" s="1"/>
  <c r="AC69" i="29"/>
  <c r="AD69" i="29" s="1"/>
  <c r="AC70" i="29"/>
  <c r="AD70" i="29" s="1"/>
  <c r="Y37" i="5"/>
  <c r="O134" i="13"/>
  <c r="P134" i="13" s="1"/>
  <c r="O230" i="13"/>
  <c r="P230" i="13" s="1"/>
  <c r="O132" i="13"/>
  <c r="L135" i="13"/>
  <c r="M134" i="13"/>
  <c r="L134" i="13"/>
  <c r="M230" i="13"/>
  <c r="L230" i="13"/>
  <c r="M133" i="13"/>
  <c r="L133" i="13"/>
  <c r="M231" i="13"/>
  <c r="L231" i="13"/>
  <c r="P135" i="13"/>
  <c r="L229" i="13"/>
  <c r="M229" i="13"/>
  <c r="P101" i="13"/>
  <c r="O69" i="13"/>
  <c r="P69" i="13" s="1"/>
  <c r="O197" i="13"/>
  <c r="P197" i="13" s="1"/>
  <c r="O68" i="13"/>
  <c r="P68" i="13" s="1"/>
  <c r="P100" i="13"/>
  <c r="O196" i="13"/>
  <c r="P196" i="13" s="1"/>
  <c r="O228" i="13"/>
  <c r="W230" i="6"/>
  <c r="Y230" i="6"/>
  <c r="AA235" i="7" s="1"/>
  <c r="AB235" i="7" s="1"/>
  <c r="AD235" i="7" s="1"/>
  <c r="AE235" i="7" s="1"/>
  <c r="W233" i="6"/>
  <c r="Y233" i="6"/>
  <c r="AA238" i="7" s="1"/>
  <c r="AB238" i="7" s="1"/>
  <c r="AD238" i="7" s="1"/>
  <c r="AE238" i="7" s="1"/>
  <c r="Y231" i="6"/>
  <c r="AA236" i="7" s="1"/>
  <c r="AB236" i="7" s="1"/>
  <c r="AD236" i="7" s="1"/>
  <c r="AE236" i="7" s="1"/>
  <c r="W231" i="6"/>
  <c r="W232" i="6"/>
  <c r="Y232" i="6"/>
  <c r="AA237" i="7" s="1"/>
  <c r="AB237" i="7" s="1"/>
  <c r="AD237" i="7" s="1"/>
  <c r="AE237" i="7" s="1"/>
  <c r="W201" i="6"/>
  <c r="Y201" i="6"/>
  <c r="AA205" i="7" s="1"/>
  <c r="W200" i="6"/>
  <c r="Y200" i="6"/>
  <c r="AA204" i="7" s="1"/>
  <c r="AB204" i="7" s="1"/>
  <c r="AD204" i="7" s="1"/>
  <c r="W198" i="6"/>
  <c r="Y198" i="6"/>
  <c r="AA202" i="7" s="1"/>
  <c r="AB202" i="7" s="1"/>
  <c r="AD202" i="7" s="1"/>
  <c r="Y199" i="6"/>
  <c r="AA203" i="7" s="1"/>
  <c r="AB203" i="7" s="1"/>
  <c r="AD203" i="7" s="1"/>
  <c r="W199" i="6"/>
  <c r="AB169" i="6"/>
  <c r="AG172" i="7" s="1"/>
  <c r="AH172" i="7" s="1"/>
  <c r="AJ172" i="7" s="1"/>
  <c r="AK172" i="7" s="1"/>
  <c r="Z169" i="6"/>
  <c r="W168" i="6"/>
  <c r="Y168" i="6"/>
  <c r="AA171" i="7" s="1"/>
  <c r="AB171" i="7" s="1"/>
  <c r="AD171" i="7" s="1"/>
  <c r="W166" i="6"/>
  <c r="Y166" i="6"/>
  <c r="AA169" i="7" s="1"/>
  <c r="AB169" i="7" s="1"/>
  <c r="AD169" i="7" s="1"/>
  <c r="Y167" i="6"/>
  <c r="AA170" i="7" s="1"/>
  <c r="AB170" i="7" s="1"/>
  <c r="AD170" i="7" s="1"/>
  <c r="W167" i="6"/>
  <c r="W137" i="6"/>
  <c r="Y137" i="6"/>
  <c r="AA139" i="7" s="1"/>
  <c r="AB139" i="7" s="1"/>
  <c r="AD139" i="7" s="1"/>
  <c r="AE139" i="7" s="1"/>
  <c r="Y135" i="6"/>
  <c r="AA137" i="7" s="1"/>
  <c r="AB137" i="7" s="1"/>
  <c r="AD137" i="7" s="1"/>
  <c r="W135" i="6"/>
  <c r="Y136" i="6"/>
  <c r="AA138" i="7" s="1"/>
  <c r="AB138" i="7" s="1"/>
  <c r="AD138" i="7" s="1"/>
  <c r="W136" i="6"/>
  <c r="W134" i="6"/>
  <c r="Y134" i="6"/>
  <c r="AA136" i="7" s="1"/>
  <c r="AB136" i="7" s="1"/>
  <c r="AD136" i="7" s="1"/>
  <c r="Y101" i="6"/>
  <c r="AA103" i="7" s="1"/>
  <c r="AB103" i="7" s="1"/>
  <c r="AD103" i="7" s="1"/>
  <c r="W101" i="6"/>
  <c r="AB104" i="6"/>
  <c r="AG106" i="7" s="1"/>
  <c r="Z104" i="6"/>
  <c r="Y103" i="6"/>
  <c r="AA105" i="7" s="1"/>
  <c r="AB105" i="7" s="1"/>
  <c r="AD105" i="7" s="1"/>
  <c r="W103" i="6"/>
  <c r="AB102" i="6"/>
  <c r="AG104" i="7" s="1"/>
  <c r="Z102" i="6"/>
  <c r="Y69" i="6"/>
  <c r="AA71" i="7" s="1"/>
  <c r="W69" i="6"/>
  <c r="W68" i="6"/>
  <c r="Y68" i="6"/>
  <c r="AA70" i="7" s="1"/>
  <c r="Y70" i="6"/>
  <c r="AA72" i="7" s="1"/>
  <c r="W70" i="6"/>
  <c r="AB71" i="6"/>
  <c r="AG73" i="7" s="1"/>
  <c r="AH73" i="7" s="1"/>
  <c r="AJ73" i="7" s="1"/>
  <c r="AK73" i="7" s="1"/>
  <c r="Z71" i="6"/>
  <c r="AD230" i="29"/>
  <c r="AH230" i="29"/>
  <c r="AD229" i="29"/>
  <c r="AH229" i="29"/>
  <c r="AC228" i="29"/>
  <c r="Y228" i="29"/>
  <c r="AD231" i="29"/>
  <c r="AH231" i="29"/>
  <c r="AD197" i="29"/>
  <c r="Y196" i="29"/>
  <c r="AC196" i="29"/>
  <c r="Y199" i="29"/>
  <c r="AC199" i="29"/>
  <c r="AD198" i="29"/>
  <c r="AH198" i="29"/>
  <c r="Y167" i="29"/>
  <c r="AC167" i="29"/>
  <c r="Y165" i="29"/>
  <c r="AC165" i="29"/>
  <c r="Y166" i="29"/>
  <c r="AC166" i="29"/>
  <c r="Y164" i="29"/>
  <c r="AC164" i="29"/>
  <c r="AD134" i="29"/>
  <c r="AH134" i="29"/>
  <c r="AD135" i="29"/>
  <c r="AH135" i="29"/>
  <c r="AC133" i="29"/>
  <c r="Y133" i="29"/>
  <c r="Y132" i="29"/>
  <c r="AC132" i="29"/>
  <c r="AD103" i="29"/>
  <c r="AH103" i="29"/>
  <c r="AC100" i="29"/>
  <c r="Y100" i="29"/>
  <c r="AC101" i="29"/>
  <c r="Y101" i="29"/>
  <c r="AC102" i="29"/>
  <c r="Y102" i="29"/>
  <c r="AH70" i="29"/>
  <c r="AC68" i="29"/>
  <c r="Y68" i="29"/>
  <c r="AD71" i="29"/>
  <c r="AH71" i="29"/>
  <c r="AH69" i="29"/>
  <c r="AC38" i="5"/>
  <c r="AD230" i="5"/>
  <c r="AH230" i="5"/>
  <c r="Y228" i="5"/>
  <c r="AC228" i="5"/>
  <c r="AD229" i="5"/>
  <c r="AH229" i="5"/>
  <c r="AD231" i="5"/>
  <c r="AH231" i="5"/>
  <c r="AD197" i="5"/>
  <c r="AH197" i="5"/>
  <c r="AD196" i="5"/>
  <c r="AH196" i="5"/>
  <c r="AD199" i="5"/>
  <c r="AH199" i="5"/>
  <c r="AD198" i="5"/>
  <c r="AH198" i="5"/>
  <c r="AD167" i="5"/>
  <c r="AH167" i="5"/>
  <c r="AD165" i="5"/>
  <c r="AH165" i="5"/>
  <c r="Y164" i="5"/>
  <c r="AC164" i="5"/>
  <c r="AD166" i="5"/>
  <c r="AH166" i="5"/>
  <c r="AD134" i="5"/>
  <c r="AH134" i="5"/>
  <c r="Y133" i="5"/>
  <c r="AC133" i="5"/>
  <c r="AD135" i="5"/>
  <c r="AH135" i="5"/>
  <c r="Y132" i="5"/>
  <c r="AC132" i="5"/>
  <c r="Y102" i="5"/>
  <c r="AC102" i="5"/>
  <c r="AC37" i="5" s="1"/>
  <c r="Y100" i="5"/>
  <c r="AC100" i="5"/>
  <c r="AC101" i="5"/>
  <c r="Y101" i="5"/>
  <c r="AD103" i="5"/>
  <c r="AH103" i="5"/>
  <c r="AM68" i="5"/>
  <c r="AD70" i="5"/>
  <c r="AH70" i="5"/>
  <c r="AD71" i="5"/>
  <c r="AH71" i="5"/>
  <c r="Y69" i="5"/>
  <c r="AC69" i="5"/>
  <c r="W260" i="4"/>
  <c r="Y260" i="4"/>
  <c r="W263" i="4"/>
  <c r="Y263" i="4"/>
  <c r="Y261" i="4"/>
  <c r="W261" i="4"/>
  <c r="W262" i="4"/>
  <c r="Y262" i="4"/>
  <c r="W228" i="4"/>
  <c r="Y228" i="4"/>
  <c r="AB231" i="4"/>
  <c r="Z231" i="4"/>
  <c r="Y229" i="4"/>
  <c r="W229" i="4"/>
  <c r="W230" i="4"/>
  <c r="Y230" i="4"/>
  <c r="W196" i="4"/>
  <c r="Y196" i="4"/>
  <c r="Y197" i="4"/>
  <c r="W197" i="4"/>
  <c r="W199" i="4"/>
  <c r="Y199" i="4"/>
  <c r="Y198" i="4"/>
  <c r="W198" i="4"/>
  <c r="W167" i="4"/>
  <c r="Y167" i="4"/>
  <c r="Y165" i="4"/>
  <c r="W165" i="4"/>
  <c r="W164" i="4"/>
  <c r="Y164" i="4"/>
  <c r="W166" i="4"/>
  <c r="Y166" i="4"/>
  <c r="AE132" i="4"/>
  <c r="AC132" i="4"/>
  <c r="AC135" i="4"/>
  <c r="AE135" i="4"/>
  <c r="AC133" i="4"/>
  <c r="AE133" i="4"/>
  <c r="AH134" i="4"/>
  <c r="AF134" i="4"/>
  <c r="W135" i="4"/>
  <c r="Z135" i="4"/>
  <c r="Z133" i="4"/>
  <c r="W133" i="4"/>
  <c r="W132" i="4"/>
  <c r="Z132" i="4"/>
  <c r="W100" i="4"/>
  <c r="Y100" i="4"/>
  <c r="AB103" i="4"/>
  <c r="Z103" i="4"/>
  <c r="Y101" i="4"/>
  <c r="W101" i="4"/>
  <c r="W102" i="4"/>
  <c r="Y102" i="4"/>
  <c r="Y69" i="4"/>
  <c r="Q101" i="13" s="1"/>
  <c r="W69" i="4"/>
  <c r="W68" i="4"/>
  <c r="Y68" i="4"/>
  <c r="Q100" i="13" s="1"/>
  <c r="W70" i="4"/>
  <c r="Y70" i="4"/>
  <c r="Q102" i="13" s="1"/>
  <c r="AB35" i="4"/>
  <c r="Z35" i="4"/>
  <c r="AB36" i="4"/>
  <c r="Z36" i="4"/>
  <c r="Z37" i="4"/>
  <c r="AB37" i="4"/>
  <c r="Y38" i="4"/>
  <c r="W38" i="4"/>
  <c r="AC35" i="5" l="1"/>
  <c r="O133" i="13"/>
  <c r="P133" i="13" s="1"/>
  <c r="Y36" i="5"/>
  <c r="K132" i="13"/>
  <c r="P132" i="13" s="1"/>
  <c r="K228" i="13"/>
  <c r="P228" i="13" s="1"/>
  <c r="S35" i="5"/>
  <c r="Q35" i="5"/>
  <c r="M199" i="13"/>
  <c r="L199" i="13"/>
  <c r="O71" i="13"/>
  <c r="P71" i="13" s="1"/>
  <c r="P103" i="13"/>
  <c r="O199" i="13"/>
  <c r="P199" i="13" s="1"/>
  <c r="Y71" i="4"/>
  <c r="Q103" i="13" s="1"/>
  <c r="O231" i="13"/>
  <c r="P231" i="13" s="1"/>
  <c r="W71" i="4"/>
  <c r="L71" i="13"/>
  <c r="M71" i="13"/>
  <c r="L103" i="13"/>
  <c r="M103" i="13"/>
  <c r="Y38" i="6"/>
  <c r="Z38" i="6" s="1"/>
  <c r="O38" i="13"/>
  <c r="P38" i="13" s="1"/>
  <c r="U38" i="7"/>
  <c r="V72" i="7"/>
  <c r="X73" i="7"/>
  <c r="V39" i="7"/>
  <c r="E186" i="18" s="1"/>
  <c r="V70" i="7"/>
  <c r="U36" i="7"/>
  <c r="U37" i="7"/>
  <c r="V71" i="7"/>
  <c r="O35" i="13"/>
  <c r="P35" i="13" s="1"/>
  <c r="Y35" i="6"/>
  <c r="W35" i="6"/>
  <c r="O37" i="13"/>
  <c r="P37" i="13" s="1"/>
  <c r="Y37" i="6"/>
  <c r="W37" i="6"/>
  <c r="O36" i="13"/>
  <c r="P36" i="13" s="1"/>
  <c r="Y36" i="6"/>
  <c r="W36" i="6"/>
  <c r="AE203" i="7"/>
  <c r="AA39" i="7"/>
  <c r="AB205" i="7"/>
  <c r="AE204" i="7"/>
  <c r="AE202" i="7"/>
  <c r="AE170" i="7"/>
  <c r="AE171" i="7"/>
  <c r="AE169" i="7"/>
  <c r="AE136" i="7"/>
  <c r="AE137" i="7"/>
  <c r="AE138" i="7"/>
  <c r="AE103" i="7"/>
  <c r="AE105" i="7"/>
  <c r="AB71" i="7"/>
  <c r="AA37" i="7"/>
  <c r="AB70" i="7"/>
  <c r="AA36" i="7"/>
  <c r="AA38" i="7"/>
  <c r="AB72" i="7"/>
  <c r="AC38" i="29"/>
  <c r="AD38" i="29" s="1"/>
  <c r="AC37" i="29"/>
  <c r="AD37" i="29" s="1"/>
  <c r="AH38" i="5"/>
  <c r="AI38" i="5" s="1"/>
  <c r="AD35" i="5"/>
  <c r="Q132" i="13"/>
  <c r="R132" i="13" s="1"/>
  <c r="AD37" i="5"/>
  <c r="Q134" i="13"/>
  <c r="AD38" i="5"/>
  <c r="Q135" i="13"/>
  <c r="R135" i="13" s="1"/>
  <c r="R102" i="13"/>
  <c r="Q230" i="13"/>
  <c r="R230" i="13" s="1"/>
  <c r="Q70" i="13"/>
  <c r="R70" i="13" s="1"/>
  <c r="Q69" i="13"/>
  <c r="R69" i="13" s="1"/>
  <c r="R101" i="13"/>
  <c r="Q68" i="13"/>
  <c r="R68" i="13" s="1"/>
  <c r="Q228" i="13"/>
  <c r="R228" i="13" s="1"/>
  <c r="R100" i="13"/>
  <c r="Z232" i="6"/>
  <c r="AB232" i="6"/>
  <c r="AG237" i="7" s="1"/>
  <c r="AH237" i="7" s="1"/>
  <c r="AJ237" i="7" s="1"/>
  <c r="AK237" i="7" s="1"/>
  <c r="Z230" i="6"/>
  <c r="AB230" i="6"/>
  <c r="AG235" i="7" s="1"/>
  <c r="AH235" i="7" s="1"/>
  <c r="AJ235" i="7" s="1"/>
  <c r="AK235" i="7" s="1"/>
  <c r="AB233" i="6"/>
  <c r="AG238" i="7" s="1"/>
  <c r="AH238" i="7" s="1"/>
  <c r="AJ238" i="7" s="1"/>
  <c r="AK238" i="7" s="1"/>
  <c r="Z233" i="6"/>
  <c r="Z231" i="6"/>
  <c r="AB231" i="6"/>
  <c r="AG236" i="7" s="1"/>
  <c r="AH236" i="7" s="1"/>
  <c r="AJ236" i="7" s="1"/>
  <c r="Z200" i="6"/>
  <c r="AB200" i="6"/>
  <c r="AG204" i="7" s="1"/>
  <c r="AH204" i="7" s="1"/>
  <c r="AJ204" i="7" s="1"/>
  <c r="AK204" i="7" s="1"/>
  <c r="Z199" i="6"/>
  <c r="AB199" i="6"/>
  <c r="AG203" i="7" s="1"/>
  <c r="AH203" i="7" s="1"/>
  <c r="AJ203" i="7" s="1"/>
  <c r="AK203" i="7" s="1"/>
  <c r="Z198" i="6"/>
  <c r="AB198" i="6"/>
  <c r="AG202" i="7" s="1"/>
  <c r="AH202" i="7" s="1"/>
  <c r="AJ202" i="7" s="1"/>
  <c r="AK202" i="7" s="1"/>
  <c r="AB201" i="6"/>
  <c r="AG205" i="7" s="1"/>
  <c r="Z201" i="6"/>
  <c r="Z166" i="6"/>
  <c r="AB166" i="6"/>
  <c r="AG169" i="7" s="1"/>
  <c r="AH169" i="7" s="1"/>
  <c r="AJ169" i="7" s="1"/>
  <c r="AK169" i="7" s="1"/>
  <c r="Z168" i="6"/>
  <c r="AB168" i="6"/>
  <c r="AG171" i="7" s="1"/>
  <c r="AH171" i="7" s="1"/>
  <c r="AJ171" i="7" s="1"/>
  <c r="AK171" i="7" s="1"/>
  <c r="AB167" i="6"/>
  <c r="AG170" i="7" s="1"/>
  <c r="AH170" i="7" s="1"/>
  <c r="AJ170" i="7" s="1"/>
  <c r="AK170" i="7" s="1"/>
  <c r="Z167" i="6"/>
  <c r="AE169" i="6"/>
  <c r="AM172" i="7" s="1"/>
  <c r="AN172" i="7" s="1"/>
  <c r="AP172" i="7" s="1"/>
  <c r="AC169" i="6"/>
  <c r="Z135" i="6"/>
  <c r="AB135" i="6"/>
  <c r="AG137" i="7" s="1"/>
  <c r="AH137" i="7" s="1"/>
  <c r="AJ137" i="7" s="1"/>
  <c r="AK137" i="7" s="1"/>
  <c r="AB137" i="6"/>
  <c r="AG139" i="7" s="1"/>
  <c r="AH139" i="7" s="1"/>
  <c r="AJ139" i="7" s="1"/>
  <c r="AK139" i="7" s="1"/>
  <c r="Z137" i="6"/>
  <c r="AB134" i="6"/>
  <c r="AG136" i="7" s="1"/>
  <c r="AH136" i="7" s="1"/>
  <c r="AJ136" i="7" s="1"/>
  <c r="AK136" i="7" s="1"/>
  <c r="Z134" i="6"/>
  <c r="Z136" i="6"/>
  <c r="AB136" i="6"/>
  <c r="AG138" i="7" s="1"/>
  <c r="AH138" i="7" s="1"/>
  <c r="AJ138" i="7" s="1"/>
  <c r="AK138" i="7" s="1"/>
  <c r="AC102" i="6"/>
  <c r="AC104" i="6"/>
  <c r="Z103" i="6"/>
  <c r="AB103" i="6"/>
  <c r="AG105" i="7" s="1"/>
  <c r="Z101" i="6"/>
  <c r="AB101" i="6"/>
  <c r="AG103" i="7" s="1"/>
  <c r="AB68" i="6"/>
  <c r="AG70" i="7" s="1"/>
  <c r="Z68" i="6"/>
  <c r="AC71" i="6"/>
  <c r="AE71" i="6"/>
  <c r="AM73" i="7" s="1"/>
  <c r="AN73" i="7" s="1"/>
  <c r="AP73" i="7" s="1"/>
  <c r="Z70" i="6"/>
  <c r="AB70" i="6"/>
  <c r="AG72" i="7" s="1"/>
  <c r="Z69" i="6"/>
  <c r="AB69" i="6"/>
  <c r="AG71" i="7" s="1"/>
  <c r="AC36" i="29"/>
  <c r="AD36" i="29" s="1"/>
  <c r="AC35" i="29"/>
  <c r="AD35" i="29" s="1"/>
  <c r="AM229" i="29"/>
  <c r="AI229" i="29"/>
  <c r="AM230" i="29"/>
  <c r="AI230" i="29"/>
  <c r="AM231" i="29"/>
  <c r="AI231" i="29"/>
  <c r="AD228" i="29"/>
  <c r="AH228" i="29"/>
  <c r="AD196" i="29"/>
  <c r="AH196" i="29"/>
  <c r="AD199" i="29"/>
  <c r="AH199" i="29"/>
  <c r="AM197" i="29"/>
  <c r="AI197" i="29"/>
  <c r="AM198" i="29"/>
  <c r="AI198" i="29"/>
  <c r="AD165" i="29"/>
  <c r="AH165" i="29"/>
  <c r="AD166" i="29"/>
  <c r="AH166" i="29"/>
  <c r="AD167" i="29"/>
  <c r="AH167" i="29"/>
  <c r="AD164" i="29"/>
  <c r="AH164" i="29"/>
  <c r="AH132" i="29"/>
  <c r="AD132" i="29"/>
  <c r="AM135" i="29"/>
  <c r="AI135" i="29"/>
  <c r="AI134" i="29"/>
  <c r="AM134" i="29"/>
  <c r="AH133" i="29"/>
  <c r="AD133" i="29"/>
  <c r="AD102" i="29"/>
  <c r="AH102" i="29"/>
  <c r="AD100" i="29"/>
  <c r="AH100" i="29"/>
  <c r="AM103" i="29"/>
  <c r="AI103" i="29"/>
  <c r="AD101" i="29"/>
  <c r="AH101" i="29"/>
  <c r="AD68" i="29"/>
  <c r="AH68" i="29"/>
  <c r="AM71" i="29"/>
  <c r="AI71" i="29"/>
  <c r="AI70" i="29"/>
  <c r="AM70" i="29"/>
  <c r="AM69" i="29"/>
  <c r="AI69" i="29"/>
  <c r="AC36" i="5"/>
  <c r="Q229" i="13" s="1"/>
  <c r="R229" i="13" s="1"/>
  <c r="AD228" i="5"/>
  <c r="AH228" i="5"/>
  <c r="AI231" i="5"/>
  <c r="AM231" i="5"/>
  <c r="AM229" i="5"/>
  <c r="AI229" i="5"/>
  <c r="AI230" i="5"/>
  <c r="AM230" i="5"/>
  <c r="AM198" i="5"/>
  <c r="AI198" i="5"/>
  <c r="AM196" i="5"/>
  <c r="AI196" i="5"/>
  <c r="AM199" i="5"/>
  <c r="AI199" i="5"/>
  <c r="AM197" i="5"/>
  <c r="AI197" i="5"/>
  <c r="AM165" i="5"/>
  <c r="AI165" i="5"/>
  <c r="AD164" i="5"/>
  <c r="AH164" i="5"/>
  <c r="AM167" i="5"/>
  <c r="AI167" i="5"/>
  <c r="AI166" i="5"/>
  <c r="AM166" i="5"/>
  <c r="AH133" i="5"/>
  <c r="AD133" i="5"/>
  <c r="AD132" i="5"/>
  <c r="AH132" i="5"/>
  <c r="AI135" i="5"/>
  <c r="AM135" i="5"/>
  <c r="AI134" i="5"/>
  <c r="AM134" i="5"/>
  <c r="AH102" i="5"/>
  <c r="AH37" i="5" s="1"/>
  <c r="AD102" i="5"/>
  <c r="AH101" i="5"/>
  <c r="AD101" i="5"/>
  <c r="AM103" i="5"/>
  <c r="AI103" i="5"/>
  <c r="AH100" i="5"/>
  <c r="AD100" i="5"/>
  <c r="AH69" i="5"/>
  <c r="AD69" i="5"/>
  <c r="AI70" i="5"/>
  <c r="AM70" i="5"/>
  <c r="AN68" i="5"/>
  <c r="AR68" i="5"/>
  <c r="AM71" i="5"/>
  <c r="AI71" i="5"/>
  <c r="AB263" i="4"/>
  <c r="Z263" i="4"/>
  <c r="Z261" i="4"/>
  <c r="AB261" i="4"/>
  <c r="Z262" i="4"/>
  <c r="AB262" i="4"/>
  <c r="AB260" i="4"/>
  <c r="Z260" i="4"/>
  <c r="Z230" i="4"/>
  <c r="AB230" i="4"/>
  <c r="AC231" i="4"/>
  <c r="AE231" i="4"/>
  <c r="Z228" i="4"/>
  <c r="AB228" i="4"/>
  <c r="AB229" i="4"/>
  <c r="Z229" i="4"/>
  <c r="Z198" i="4"/>
  <c r="AB198" i="4"/>
  <c r="Z197" i="4"/>
  <c r="AB197" i="4"/>
  <c r="AB199" i="4"/>
  <c r="Z199" i="4"/>
  <c r="Z196" i="4"/>
  <c r="AB196" i="4"/>
  <c r="Z165" i="4"/>
  <c r="AB165" i="4"/>
  <c r="AB164" i="4"/>
  <c r="Z164" i="4"/>
  <c r="AB167" i="4"/>
  <c r="Z167" i="4"/>
  <c r="Z166" i="4"/>
  <c r="AB166" i="4"/>
  <c r="AH135" i="4"/>
  <c r="AF135" i="4"/>
  <c r="AH133" i="4"/>
  <c r="AF133" i="4"/>
  <c r="AI134" i="4"/>
  <c r="AK134" i="4"/>
  <c r="AF132" i="4"/>
  <c r="AH132" i="4"/>
  <c r="AE103" i="4"/>
  <c r="AC103" i="4"/>
  <c r="AB100" i="4"/>
  <c r="Z100" i="4"/>
  <c r="Z102" i="4"/>
  <c r="AB102" i="4"/>
  <c r="Z101" i="4"/>
  <c r="AB101" i="4"/>
  <c r="Z70" i="4"/>
  <c r="AB70" i="4"/>
  <c r="S102" i="13" s="1"/>
  <c r="AB68" i="4"/>
  <c r="S100" i="13" s="1"/>
  <c r="Z68" i="4"/>
  <c r="AB69" i="4"/>
  <c r="S101" i="13" s="1"/>
  <c r="Z69" i="4"/>
  <c r="Z38" i="4"/>
  <c r="AB38" i="4"/>
  <c r="AE36" i="4"/>
  <c r="AC36" i="4"/>
  <c r="AE37" i="4"/>
  <c r="AC37" i="4"/>
  <c r="AC35" i="4"/>
  <c r="AE35" i="4"/>
  <c r="AH35" i="5" l="1"/>
  <c r="S132" i="13" s="1"/>
  <c r="T132" i="13" s="1"/>
  <c r="S135" i="13"/>
  <c r="T135" i="13" s="1"/>
  <c r="L228" i="13"/>
  <c r="M228" i="13"/>
  <c r="L132" i="13"/>
  <c r="M132" i="13"/>
  <c r="Q231" i="13"/>
  <c r="R231" i="13" s="1"/>
  <c r="Q71" i="13"/>
  <c r="R71" i="13" s="1"/>
  <c r="R103" i="13"/>
  <c r="AB71" i="4"/>
  <c r="S103" i="13" s="1"/>
  <c r="Z71" i="4"/>
  <c r="AK236" i="7"/>
  <c r="Q38" i="13"/>
  <c r="R38" i="13" s="1"/>
  <c r="AB38" i="6"/>
  <c r="AC38" i="6" s="1"/>
  <c r="AS172" i="7"/>
  <c r="AQ172" i="7"/>
  <c r="AR172" i="7"/>
  <c r="Q37" i="13"/>
  <c r="R37" i="13" s="1"/>
  <c r="Z37" i="6"/>
  <c r="AB37" i="6"/>
  <c r="X71" i="7"/>
  <c r="V37" i="7"/>
  <c r="E184" i="18" s="1"/>
  <c r="AS73" i="7"/>
  <c r="AQ73" i="7"/>
  <c r="Q36" i="13"/>
  <c r="R36" i="13" s="1"/>
  <c r="Z36" i="6"/>
  <c r="AB36" i="6"/>
  <c r="Y73" i="7"/>
  <c r="AR73" i="7"/>
  <c r="X39" i="7"/>
  <c r="AE73" i="7"/>
  <c r="Q35" i="13"/>
  <c r="R35" i="13" s="1"/>
  <c r="AB35" i="6"/>
  <c r="Z35" i="6"/>
  <c r="X72" i="7"/>
  <c r="V38" i="7"/>
  <c r="E185" i="18" s="1"/>
  <c r="X70" i="7"/>
  <c r="V36" i="7"/>
  <c r="E183" i="18" s="1"/>
  <c r="AD205" i="7"/>
  <c r="AB39" i="7"/>
  <c r="F186" i="18" s="1"/>
  <c r="AH205" i="7"/>
  <c r="AG39" i="7"/>
  <c r="AG36" i="7"/>
  <c r="AH70" i="7"/>
  <c r="AD70" i="7"/>
  <c r="AB36" i="7"/>
  <c r="F183" i="18" s="1"/>
  <c r="AD72" i="7"/>
  <c r="AB38" i="7"/>
  <c r="F185" i="18" s="1"/>
  <c r="AH72" i="7"/>
  <c r="AG38" i="7"/>
  <c r="AH71" i="7"/>
  <c r="AG37" i="7"/>
  <c r="AD71" i="7"/>
  <c r="AB37" i="7"/>
  <c r="F184" i="18" s="1"/>
  <c r="AH38" i="29"/>
  <c r="AI38" i="29" s="1"/>
  <c r="AH36" i="29"/>
  <c r="AI36" i="29" s="1"/>
  <c r="AI35" i="5"/>
  <c r="AH36" i="5"/>
  <c r="AI36" i="5" s="1"/>
  <c r="R134" i="13"/>
  <c r="AD36" i="5"/>
  <c r="Q133" i="13"/>
  <c r="R133" i="13" s="1"/>
  <c r="AI37" i="5"/>
  <c r="S134" i="13"/>
  <c r="T134" i="13" s="1"/>
  <c r="S69" i="13"/>
  <c r="T69" i="13" s="1"/>
  <c r="T101" i="13"/>
  <c r="S230" i="13"/>
  <c r="T230" i="13" s="1"/>
  <c r="S70" i="13"/>
  <c r="T70" i="13" s="1"/>
  <c r="T102" i="13"/>
  <c r="S68" i="13"/>
  <c r="T68" i="13" s="1"/>
  <c r="T100" i="13"/>
  <c r="AC230" i="6"/>
  <c r="AE230" i="6"/>
  <c r="AM235" i="7" s="1"/>
  <c r="AN235" i="7" s="1"/>
  <c r="AP235" i="7" s="1"/>
  <c r="AE232" i="6"/>
  <c r="AM237" i="7" s="1"/>
  <c r="AN237" i="7" s="1"/>
  <c r="AP237" i="7" s="1"/>
  <c r="AC232" i="6"/>
  <c r="AE231" i="6"/>
  <c r="AM236" i="7" s="1"/>
  <c r="AN236" i="7" s="1"/>
  <c r="AP236" i="7" s="1"/>
  <c r="AR236" i="7" s="1"/>
  <c r="AC231" i="6"/>
  <c r="AC233" i="6"/>
  <c r="AE233" i="6"/>
  <c r="AM238" i="7" s="1"/>
  <c r="AN238" i="7" s="1"/>
  <c r="AP238" i="7" s="1"/>
  <c r="AR238" i="7" s="1"/>
  <c r="AE199" i="6"/>
  <c r="AM203" i="7" s="1"/>
  <c r="AN203" i="7" s="1"/>
  <c r="AP203" i="7" s="1"/>
  <c r="AR203" i="7" s="1"/>
  <c r="AC199" i="6"/>
  <c r="AC201" i="6"/>
  <c r="AE201" i="6"/>
  <c r="AM205" i="7" s="1"/>
  <c r="AN205" i="7" s="1"/>
  <c r="AP205" i="7" s="1"/>
  <c r="AC198" i="6"/>
  <c r="AE198" i="6"/>
  <c r="AM202" i="7" s="1"/>
  <c r="AN202" i="7" s="1"/>
  <c r="AP202" i="7" s="1"/>
  <c r="AE200" i="6"/>
  <c r="AM204" i="7" s="1"/>
  <c r="AN204" i="7" s="1"/>
  <c r="AP204" i="7" s="1"/>
  <c r="AR204" i="7" s="1"/>
  <c r="AC200" i="6"/>
  <c r="AC168" i="6"/>
  <c r="AE168" i="6"/>
  <c r="AM171" i="7" s="1"/>
  <c r="AN171" i="7" s="1"/>
  <c r="AP171" i="7" s="1"/>
  <c r="AC166" i="6"/>
  <c r="AE166" i="6"/>
  <c r="AM169" i="7" s="1"/>
  <c r="AN169" i="7" s="1"/>
  <c r="AP169" i="7" s="1"/>
  <c r="AH169" i="6"/>
  <c r="AF169" i="6"/>
  <c r="AE167" i="6"/>
  <c r="AM170" i="7" s="1"/>
  <c r="AN170" i="7" s="1"/>
  <c r="AP170" i="7" s="1"/>
  <c r="AR170" i="7" s="1"/>
  <c r="AC167" i="6"/>
  <c r="AC137" i="6"/>
  <c r="AE137" i="6"/>
  <c r="AM139" i="7" s="1"/>
  <c r="AE135" i="6"/>
  <c r="AM137" i="7" s="1"/>
  <c r="AC135" i="6"/>
  <c r="AC136" i="6"/>
  <c r="AE136" i="6"/>
  <c r="AM138" i="7" s="1"/>
  <c r="AC134" i="6"/>
  <c r="AE134" i="6"/>
  <c r="AM136" i="7" s="1"/>
  <c r="AC101" i="6"/>
  <c r="AC103" i="6"/>
  <c r="AH71" i="6"/>
  <c r="AF71" i="6"/>
  <c r="AE69" i="6"/>
  <c r="AM71" i="7" s="1"/>
  <c r="AC69" i="6"/>
  <c r="AE70" i="6"/>
  <c r="AM72" i="7" s="1"/>
  <c r="AC70" i="6"/>
  <c r="AC68" i="6"/>
  <c r="AE68" i="6"/>
  <c r="AM70" i="7" s="1"/>
  <c r="AH37" i="29"/>
  <c r="AI37" i="29" s="1"/>
  <c r="AH35" i="29"/>
  <c r="AI35" i="29" s="1"/>
  <c r="AI228" i="29"/>
  <c r="AM228" i="29"/>
  <c r="AR230" i="29"/>
  <c r="AN230" i="29"/>
  <c r="AR231" i="29"/>
  <c r="AN231" i="29"/>
  <c r="AR229" i="29"/>
  <c r="AN229" i="29"/>
  <c r="AM196" i="29"/>
  <c r="AI196" i="29"/>
  <c r="AM199" i="29"/>
  <c r="AI199" i="29"/>
  <c r="AR198" i="29"/>
  <c r="AN198" i="29"/>
  <c r="AR197" i="29"/>
  <c r="AN197" i="29"/>
  <c r="AM166" i="29"/>
  <c r="AI166" i="29"/>
  <c r="AM167" i="29"/>
  <c r="AI167" i="29"/>
  <c r="AM165" i="29"/>
  <c r="AI165" i="29"/>
  <c r="AM164" i="29"/>
  <c r="AI164" i="29"/>
  <c r="AI133" i="29"/>
  <c r="AM133" i="29"/>
  <c r="AR135" i="29"/>
  <c r="AN135" i="29"/>
  <c r="AR134" i="29"/>
  <c r="AN134" i="29"/>
  <c r="AM132" i="29"/>
  <c r="AI132" i="29"/>
  <c r="AM101" i="29"/>
  <c r="AI101" i="29"/>
  <c r="AM100" i="29"/>
  <c r="AI100" i="29"/>
  <c r="AM102" i="29"/>
  <c r="AM37" i="29" s="1"/>
  <c r="AI102" i="29"/>
  <c r="AR103" i="29"/>
  <c r="AN103" i="29"/>
  <c r="AR71" i="29"/>
  <c r="AN71" i="29"/>
  <c r="AR70" i="29"/>
  <c r="AN70" i="29"/>
  <c r="AM68" i="29"/>
  <c r="AI68" i="29"/>
  <c r="AR69" i="29"/>
  <c r="AN69" i="29"/>
  <c r="AM38" i="5"/>
  <c r="AR230" i="5"/>
  <c r="AN230" i="5"/>
  <c r="AR231" i="5"/>
  <c r="AN231" i="5"/>
  <c r="AM228" i="5"/>
  <c r="AI228" i="5"/>
  <c r="AR229" i="5"/>
  <c r="AN229" i="5"/>
  <c r="AR197" i="5"/>
  <c r="AN197" i="5"/>
  <c r="AR196" i="5"/>
  <c r="AN196" i="5"/>
  <c r="AR199" i="5"/>
  <c r="AN199" i="5"/>
  <c r="AR198" i="5"/>
  <c r="AN198" i="5"/>
  <c r="AM164" i="5"/>
  <c r="AI164" i="5"/>
  <c r="AR166" i="5"/>
  <c r="AN166" i="5"/>
  <c r="AR167" i="5"/>
  <c r="AN167" i="5"/>
  <c r="AR165" i="5"/>
  <c r="AN165" i="5"/>
  <c r="AR134" i="5"/>
  <c r="AN134" i="5"/>
  <c r="AR135" i="5"/>
  <c r="AN135" i="5"/>
  <c r="AM132" i="5"/>
  <c r="AI132" i="5"/>
  <c r="AI133" i="5"/>
  <c r="AM133" i="5"/>
  <c r="AI102" i="5"/>
  <c r="AM102" i="5"/>
  <c r="AM37" i="5" s="1"/>
  <c r="AM100" i="5"/>
  <c r="AI100" i="5"/>
  <c r="AR103" i="5"/>
  <c r="AN103" i="5"/>
  <c r="AI101" i="5"/>
  <c r="AM101" i="5"/>
  <c r="AS68" i="5"/>
  <c r="AU68" i="5"/>
  <c r="AR71" i="5"/>
  <c r="AN71" i="5"/>
  <c r="AN70" i="5"/>
  <c r="AR70" i="5"/>
  <c r="AM69" i="5"/>
  <c r="AI69" i="5"/>
  <c r="AE261" i="4"/>
  <c r="AC261" i="4"/>
  <c r="AC260" i="4"/>
  <c r="AE260" i="4"/>
  <c r="AE262" i="4"/>
  <c r="AC262" i="4"/>
  <c r="AC263" i="4"/>
  <c r="AE263" i="4"/>
  <c r="AC228" i="4"/>
  <c r="AE228" i="4"/>
  <c r="AE230" i="4"/>
  <c r="AC230" i="4"/>
  <c r="AH231" i="4"/>
  <c r="AF231" i="4"/>
  <c r="AE229" i="4"/>
  <c r="AC229" i="4"/>
  <c r="AE197" i="4"/>
  <c r="AC197" i="4"/>
  <c r="AC196" i="4"/>
  <c r="AE196" i="4"/>
  <c r="AE198" i="4"/>
  <c r="AC198" i="4"/>
  <c r="AC199" i="4"/>
  <c r="AE199" i="4"/>
  <c r="AC164" i="4"/>
  <c r="AE164" i="4"/>
  <c r="AE165" i="4"/>
  <c r="AC165" i="4"/>
  <c r="AC166" i="4"/>
  <c r="AE166" i="4"/>
  <c r="AC167" i="4"/>
  <c r="AE167" i="4"/>
  <c r="AI132" i="4"/>
  <c r="AK132" i="4"/>
  <c r="AI133" i="4"/>
  <c r="AK133" i="4"/>
  <c r="AI135" i="4"/>
  <c r="AK135" i="4"/>
  <c r="AE101" i="4"/>
  <c r="AC101" i="4"/>
  <c r="AC100" i="4"/>
  <c r="AE100" i="4"/>
  <c r="AC102" i="4"/>
  <c r="AE102" i="4"/>
  <c r="AH103" i="4"/>
  <c r="AF103" i="4"/>
  <c r="AE69" i="4"/>
  <c r="U101" i="13" s="1"/>
  <c r="AC69" i="4"/>
  <c r="AE70" i="4"/>
  <c r="U102" i="13" s="1"/>
  <c r="AC70" i="4"/>
  <c r="AC68" i="4"/>
  <c r="AE68" i="4"/>
  <c r="U100" i="13" s="1"/>
  <c r="AF36" i="4"/>
  <c r="AH36" i="4"/>
  <c r="AH37" i="4"/>
  <c r="AF37" i="4"/>
  <c r="AC38" i="4"/>
  <c r="AE38" i="4"/>
  <c r="AH35" i="4"/>
  <c r="AF35" i="4"/>
  <c r="S38" i="13" l="1"/>
  <c r="T38" i="13" s="1"/>
  <c r="S228" i="13"/>
  <c r="T228" i="13" s="1"/>
  <c r="AM35" i="5"/>
  <c r="AN35" i="5" s="1"/>
  <c r="S71" i="13"/>
  <c r="T71" i="13" s="1"/>
  <c r="T103" i="13"/>
  <c r="AE71" i="4"/>
  <c r="U103" i="13" s="1"/>
  <c r="S231" i="13"/>
  <c r="T231" i="13" s="1"/>
  <c r="AC71" i="4"/>
  <c r="AQ235" i="7"/>
  <c r="AS235" i="7"/>
  <c r="AS236" i="7"/>
  <c r="AQ236" i="7"/>
  <c r="AS237" i="7"/>
  <c r="AQ237" i="7"/>
  <c r="AQ238" i="7"/>
  <c r="AS238" i="7"/>
  <c r="AR235" i="7"/>
  <c r="AR237" i="7"/>
  <c r="S35" i="13"/>
  <c r="T35" i="13" s="1"/>
  <c r="AC35" i="6"/>
  <c r="Y71" i="7"/>
  <c r="X37" i="7"/>
  <c r="S37" i="13"/>
  <c r="T37" i="13" s="1"/>
  <c r="AC37" i="6"/>
  <c r="Y72" i="7"/>
  <c r="X38" i="7"/>
  <c r="S36" i="13"/>
  <c r="T36" i="13" s="1"/>
  <c r="AC36" i="6"/>
  <c r="Y70" i="7"/>
  <c r="X36" i="7"/>
  <c r="Y39" i="7"/>
  <c r="Q199" i="13"/>
  <c r="R199" i="13" s="1"/>
  <c r="AS205" i="7"/>
  <c r="AS204" i="7"/>
  <c r="AQ204" i="7"/>
  <c r="AE205" i="7"/>
  <c r="AD39" i="7"/>
  <c r="AS203" i="7"/>
  <c r="AQ203" i="7"/>
  <c r="AQ202" i="7"/>
  <c r="AS202" i="7"/>
  <c r="AJ205" i="7"/>
  <c r="AR205" i="7" s="1"/>
  <c r="AR202" i="7"/>
  <c r="AS169" i="7"/>
  <c r="AQ169" i="7"/>
  <c r="AQ170" i="7"/>
  <c r="AS170" i="7"/>
  <c r="AR169" i="7"/>
  <c r="AQ171" i="7"/>
  <c r="AS171" i="7"/>
  <c r="AR171" i="7"/>
  <c r="AN72" i="7"/>
  <c r="AN70" i="7"/>
  <c r="AE71" i="7"/>
  <c r="AD37" i="7"/>
  <c r="AJ72" i="7"/>
  <c r="AE70" i="7"/>
  <c r="AD36" i="7"/>
  <c r="AJ70" i="7"/>
  <c r="AN71" i="7"/>
  <c r="AJ71" i="7"/>
  <c r="AE72" i="7"/>
  <c r="AD38" i="7"/>
  <c r="AM38" i="29"/>
  <c r="AN38" i="29" s="1"/>
  <c r="AN37" i="29"/>
  <c r="S229" i="13"/>
  <c r="T229" i="13" s="1"/>
  <c r="S133" i="13"/>
  <c r="T133" i="13" s="1"/>
  <c r="AN37" i="5"/>
  <c r="U134" i="13"/>
  <c r="V134" i="13" s="1"/>
  <c r="AN38" i="5"/>
  <c r="U135" i="13"/>
  <c r="V135" i="13" s="1"/>
  <c r="V102" i="13"/>
  <c r="U230" i="13"/>
  <c r="V230" i="13" s="1"/>
  <c r="U70" i="13"/>
  <c r="V70" i="13" s="1"/>
  <c r="V101" i="13"/>
  <c r="U69" i="13"/>
  <c r="V69" i="13" s="1"/>
  <c r="U68" i="13"/>
  <c r="V68" i="13" s="1"/>
  <c r="V100" i="13"/>
  <c r="U228" i="13"/>
  <c r="V228" i="13" s="1"/>
  <c r="AF232" i="6"/>
  <c r="AH232" i="6"/>
  <c r="AH230" i="6"/>
  <c r="AF230" i="6"/>
  <c r="AH233" i="6"/>
  <c r="AF233" i="6"/>
  <c r="AF231" i="6"/>
  <c r="AH231" i="6"/>
  <c r="AH201" i="6"/>
  <c r="AF201" i="6"/>
  <c r="AF200" i="6"/>
  <c r="AH200" i="6"/>
  <c r="AH198" i="6"/>
  <c r="AF198" i="6"/>
  <c r="AF199" i="6"/>
  <c r="AH199" i="6"/>
  <c r="AF166" i="6"/>
  <c r="AH166" i="6"/>
  <c r="AF168" i="6"/>
  <c r="AH168" i="6"/>
  <c r="AH167" i="6"/>
  <c r="AF167" i="6"/>
  <c r="AK169" i="6"/>
  <c r="AI169" i="6"/>
  <c r="AF135" i="6"/>
  <c r="AF136" i="6"/>
  <c r="AF137" i="6"/>
  <c r="AF134" i="6"/>
  <c r="AF69" i="6"/>
  <c r="AH69" i="6"/>
  <c r="AF68" i="6"/>
  <c r="AH68" i="6"/>
  <c r="AF70" i="6"/>
  <c r="AH70" i="6"/>
  <c r="AI71" i="6"/>
  <c r="AK71" i="6"/>
  <c r="AM35" i="29"/>
  <c r="AN35" i="29" s="1"/>
  <c r="AM36" i="29"/>
  <c r="AN36" i="29" s="1"/>
  <c r="AS230" i="29"/>
  <c r="AU230" i="29"/>
  <c r="AR228" i="29"/>
  <c r="AN228" i="29"/>
  <c r="AS229" i="29"/>
  <c r="AU229" i="29"/>
  <c r="AS231" i="29"/>
  <c r="AU231" i="29"/>
  <c r="AR199" i="29"/>
  <c r="AN199" i="29"/>
  <c r="AS197" i="29"/>
  <c r="AU197" i="29"/>
  <c r="AS198" i="29"/>
  <c r="AU198" i="29"/>
  <c r="AR196" i="29"/>
  <c r="AN196" i="29"/>
  <c r="AR167" i="29"/>
  <c r="AR38" i="29" s="1"/>
  <c r="AU38" i="29" s="1"/>
  <c r="AN167" i="29"/>
  <c r="AR164" i="29"/>
  <c r="AN164" i="29"/>
  <c r="AR165" i="29"/>
  <c r="AN165" i="29"/>
  <c r="AR166" i="29"/>
  <c r="AN166" i="29"/>
  <c r="AN132" i="29"/>
  <c r="AR132" i="29"/>
  <c r="AS135" i="29"/>
  <c r="AU135" i="29"/>
  <c r="AN133" i="29"/>
  <c r="AR133" i="29"/>
  <c r="AU134" i="29"/>
  <c r="AS134" i="29"/>
  <c r="AS103" i="29"/>
  <c r="AU103" i="29"/>
  <c r="AR100" i="29"/>
  <c r="AN100" i="29"/>
  <c r="AR102" i="29"/>
  <c r="AN102" i="29"/>
  <c r="AR101" i="29"/>
  <c r="AN101" i="29"/>
  <c r="AU70" i="29"/>
  <c r="AS70" i="29"/>
  <c r="AS69" i="29"/>
  <c r="AU69" i="29"/>
  <c r="AR68" i="29"/>
  <c r="AN68" i="29"/>
  <c r="AS71" i="29"/>
  <c r="AU71" i="29"/>
  <c r="AM36" i="5"/>
  <c r="U229" i="13" s="1"/>
  <c r="AR38" i="5"/>
  <c r="AS229" i="5"/>
  <c r="AU229" i="5"/>
  <c r="AU231" i="5"/>
  <c r="AS231" i="5"/>
  <c r="AR228" i="5"/>
  <c r="AN228" i="5"/>
  <c r="AU230" i="5"/>
  <c r="AS230" i="5"/>
  <c r="AS198" i="5"/>
  <c r="AU198" i="5"/>
  <c r="AS196" i="5"/>
  <c r="AU196" i="5"/>
  <c r="AS199" i="5"/>
  <c r="AU199" i="5"/>
  <c r="AS197" i="5"/>
  <c r="AU197" i="5"/>
  <c r="AS165" i="5"/>
  <c r="AU165" i="5"/>
  <c r="AS166" i="5"/>
  <c r="AU166" i="5"/>
  <c r="AS167" i="5"/>
  <c r="AU167" i="5"/>
  <c r="AR164" i="5"/>
  <c r="AN164" i="5"/>
  <c r="AN133" i="5"/>
  <c r="AR133" i="5"/>
  <c r="AS135" i="5"/>
  <c r="AU135" i="5"/>
  <c r="AR132" i="5"/>
  <c r="AN132" i="5"/>
  <c r="AU134" i="5"/>
  <c r="AS134" i="5"/>
  <c r="AR102" i="5"/>
  <c r="AR37" i="5" s="1"/>
  <c r="W134" i="13" s="1"/>
  <c r="AN102" i="5"/>
  <c r="AS103" i="5"/>
  <c r="AU103" i="5"/>
  <c r="AN101" i="5"/>
  <c r="AR101" i="5"/>
  <c r="AN100" i="5"/>
  <c r="AR100" i="5"/>
  <c r="AS71" i="5"/>
  <c r="AU71" i="5"/>
  <c r="AN69" i="5"/>
  <c r="AR69" i="5"/>
  <c r="AU70" i="5"/>
  <c r="AS70" i="5"/>
  <c r="AF260" i="4"/>
  <c r="AH260" i="4"/>
  <c r="AH263" i="4"/>
  <c r="AF263" i="4"/>
  <c r="AF262" i="4"/>
  <c r="AH262" i="4"/>
  <c r="AF261" i="4"/>
  <c r="AH261" i="4"/>
  <c r="AF230" i="4"/>
  <c r="AH230" i="4"/>
  <c r="AF228" i="4"/>
  <c r="AH228" i="4"/>
  <c r="AF229" i="4"/>
  <c r="AH229" i="4"/>
  <c r="AI231" i="4"/>
  <c r="AK231" i="4"/>
  <c r="AH196" i="4"/>
  <c r="AF196" i="4"/>
  <c r="AH199" i="4"/>
  <c r="AF199" i="4"/>
  <c r="AF198" i="4"/>
  <c r="AH198" i="4"/>
  <c r="AF197" i="4"/>
  <c r="AH197" i="4"/>
  <c r="AF165" i="4"/>
  <c r="AH165" i="4"/>
  <c r="AF166" i="4"/>
  <c r="AH166" i="4"/>
  <c r="AF164" i="4"/>
  <c r="AH164" i="4"/>
  <c r="AH167" i="4"/>
  <c r="AF167" i="4"/>
  <c r="AF100" i="4"/>
  <c r="AH100" i="4"/>
  <c r="AF102" i="4"/>
  <c r="AH102" i="4"/>
  <c r="AI103" i="4"/>
  <c r="AK103" i="4"/>
  <c r="AH101" i="4"/>
  <c r="AF101" i="4"/>
  <c r="AF68" i="4"/>
  <c r="AH68" i="4"/>
  <c r="W100" i="13" s="1"/>
  <c r="AH69" i="4"/>
  <c r="W101" i="13" s="1"/>
  <c r="AF69" i="4"/>
  <c r="AF70" i="4"/>
  <c r="AH70" i="4"/>
  <c r="W102" i="13" s="1"/>
  <c r="AI36" i="4"/>
  <c r="AK36" i="4"/>
  <c r="AK35" i="4"/>
  <c r="AI35" i="4"/>
  <c r="AI37" i="4"/>
  <c r="AK37" i="4"/>
  <c r="AH38" i="4"/>
  <c r="AF38" i="4"/>
  <c r="U132" i="13" l="1"/>
  <c r="V132" i="13" s="1"/>
  <c r="AR35" i="5"/>
  <c r="W132" i="13" s="1"/>
  <c r="Y132" i="13" s="1"/>
  <c r="V103" i="13"/>
  <c r="U71" i="13"/>
  <c r="V71" i="13" s="1"/>
  <c r="AH71" i="4"/>
  <c r="W231" i="13" s="1"/>
  <c r="AF71" i="4"/>
  <c r="V229" i="13"/>
  <c r="U231" i="13"/>
  <c r="V231" i="13" s="1"/>
  <c r="Y36" i="7"/>
  <c r="Q196" i="13"/>
  <c r="R196" i="13" s="1"/>
  <c r="Y38" i="7"/>
  <c r="Q198" i="13"/>
  <c r="R198" i="13" s="1"/>
  <c r="Y37" i="7"/>
  <c r="Q197" i="13"/>
  <c r="R197" i="13" s="1"/>
  <c r="S199" i="13"/>
  <c r="T199" i="13" s="1"/>
  <c r="AE39" i="7"/>
  <c r="AK205" i="7"/>
  <c r="AQ205" i="7"/>
  <c r="AP71" i="7"/>
  <c r="AE36" i="7"/>
  <c r="S196" i="13"/>
  <c r="AK72" i="7"/>
  <c r="AP70" i="7"/>
  <c r="AE37" i="7"/>
  <c r="S197" i="13"/>
  <c r="AE38" i="7"/>
  <c r="S198" i="13"/>
  <c r="AK71" i="7"/>
  <c r="AK70" i="7"/>
  <c r="AP72" i="7"/>
  <c r="AR36" i="29"/>
  <c r="AS36" i="29" s="1"/>
  <c r="AS38" i="29"/>
  <c r="Y134" i="13"/>
  <c r="X134" i="13"/>
  <c r="AS38" i="5"/>
  <c r="W135" i="13"/>
  <c r="AN36" i="5"/>
  <c r="U133" i="13"/>
  <c r="V133" i="13" s="1"/>
  <c r="W69" i="13"/>
  <c r="W70" i="13"/>
  <c r="W230" i="13"/>
  <c r="W68" i="13"/>
  <c r="AI230" i="6"/>
  <c r="AK230" i="6"/>
  <c r="AK232" i="6"/>
  <c r="AI232" i="6"/>
  <c r="AK231" i="6"/>
  <c r="AI231" i="6"/>
  <c r="AI233" i="6"/>
  <c r="AK233" i="6"/>
  <c r="AI199" i="6"/>
  <c r="AK199" i="6"/>
  <c r="AK200" i="6"/>
  <c r="AI200" i="6"/>
  <c r="AI198" i="6"/>
  <c r="AK198" i="6"/>
  <c r="AK201" i="6"/>
  <c r="AI201" i="6"/>
  <c r="AI166" i="6"/>
  <c r="AK166" i="6"/>
  <c r="AK168" i="6"/>
  <c r="AI168" i="6"/>
  <c r="AK167" i="6"/>
  <c r="AI167" i="6"/>
  <c r="AI68" i="6"/>
  <c r="AK68" i="6"/>
  <c r="AK70" i="6"/>
  <c r="AI70" i="6"/>
  <c r="AK69" i="6"/>
  <c r="AI69" i="6"/>
  <c r="AR37" i="29"/>
  <c r="AS37" i="29" s="1"/>
  <c r="AR35" i="29"/>
  <c r="AU35" i="29" s="1"/>
  <c r="AU228" i="29"/>
  <c r="AS228" i="29"/>
  <c r="AS196" i="29"/>
  <c r="AU196" i="29"/>
  <c r="AS199" i="29"/>
  <c r="AU199" i="29"/>
  <c r="AS166" i="29"/>
  <c r="AU166" i="29"/>
  <c r="AS164" i="29"/>
  <c r="AU164" i="29"/>
  <c r="AS165" i="29"/>
  <c r="AU165" i="29"/>
  <c r="AS167" i="29"/>
  <c r="AU167" i="29"/>
  <c r="AU133" i="29"/>
  <c r="AS133" i="29"/>
  <c r="AS132" i="29"/>
  <c r="AU132" i="29"/>
  <c r="AS101" i="29"/>
  <c r="AU101" i="29"/>
  <c r="AS100" i="29"/>
  <c r="AU100" i="29"/>
  <c r="AS102" i="29"/>
  <c r="AU102" i="29"/>
  <c r="AS68" i="29"/>
  <c r="AU68" i="29"/>
  <c r="AR36" i="5"/>
  <c r="AU36" i="5" s="1"/>
  <c r="AU38" i="5"/>
  <c r="AS37" i="5"/>
  <c r="AU37" i="5"/>
  <c r="AU228" i="5"/>
  <c r="AS228" i="5"/>
  <c r="AU164" i="5"/>
  <c r="AS164" i="5"/>
  <c r="AS133" i="5"/>
  <c r="AU133" i="5"/>
  <c r="AS132" i="5"/>
  <c r="AU132" i="5"/>
  <c r="AU102" i="5"/>
  <c r="AS102" i="5"/>
  <c r="AU101" i="5"/>
  <c r="AS101" i="5"/>
  <c r="AS100" i="5"/>
  <c r="AU100" i="5"/>
  <c r="AU69" i="5"/>
  <c r="AS69" i="5"/>
  <c r="AI263" i="4"/>
  <c r="AK263" i="4"/>
  <c r="AK262" i="4"/>
  <c r="AI262" i="4"/>
  <c r="AI260" i="4"/>
  <c r="AK260" i="4"/>
  <c r="AK261" i="4"/>
  <c r="AI261" i="4"/>
  <c r="AK229" i="4"/>
  <c r="AI229" i="4"/>
  <c r="AK230" i="4"/>
  <c r="AI230" i="4"/>
  <c r="AI228" i="4"/>
  <c r="AK228" i="4"/>
  <c r="AI199" i="4"/>
  <c r="AK199" i="4"/>
  <c r="AK198" i="4"/>
  <c r="AI198" i="4"/>
  <c r="AI197" i="4"/>
  <c r="AK197" i="4"/>
  <c r="AI196" i="4"/>
  <c r="AK196" i="4"/>
  <c r="AK166" i="4"/>
  <c r="AI166" i="4"/>
  <c r="AI167" i="4"/>
  <c r="AK167" i="4"/>
  <c r="AI164" i="4"/>
  <c r="AK164" i="4"/>
  <c r="AK165" i="4"/>
  <c r="AI165" i="4"/>
  <c r="AI100" i="4"/>
  <c r="AK100" i="4"/>
  <c r="AK102" i="4"/>
  <c r="AI102" i="4"/>
  <c r="AI101" i="4"/>
  <c r="AK101" i="4"/>
  <c r="AK70" i="4"/>
  <c r="AI70" i="4"/>
  <c r="AI68" i="4"/>
  <c r="AK68" i="4"/>
  <c r="AK69" i="4"/>
  <c r="AI69" i="4"/>
  <c r="AK38" i="4"/>
  <c r="AI38" i="4"/>
  <c r="AS35" i="5" l="1"/>
  <c r="W228" i="13"/>
  <c r="Y228" i="13" s="1"/>
  <c r="X132" i="13"/>
  <c r="AU35" i="5"/>
  <c r="W103" i="13"/>
  <c r="W71" i="13"/>
  <c r="AI71" i="4"/>
  <c r="AK71" i="4"/>
  <c r="AU36" i="29"/>
  <c r="T197" i="13"/>
  <c r="T196" i="13"/>
  <c r="T198" i="13"/>
  <c r="AS70" i="7"/>
  <c r="AQ70" i="7"/>
  <c r="AS72" i="7"/>
  <c r="AQ72" i="7"/>
  <c r="AS71" i="7"/>
  <c r="AQ71" i="7"/>
  <c r="AR72" i="7"/>
  <c r="AR70" i="7"/>
  <c r="AR71" i="7"/>
  <c r="AS35" i="29"/>
  <c r="AU37" i="29"/>
  <c r="AS36" i="5"/>
  <c r="W133" i="13"/>
  <c r="Y231" i="13"/>
  <c r="X231" i="13"/>
  <c r="W229" i="13"/>
  <c r="Y229" i="13" s="1"/>
  <c r="Y135" i="13"/>
  <c r="X135" i="13"/>
  <c r="X230" i="13"/>
  <c r="Y230" i="13"/>
  <c r="X69" i="13"/>
  <c r="Y69" i="13"/>
  <c r="X102" i="13"/>
  <c r="Y102" i="13"/>
  <c r="Y70" i="13"/>
  <c r="X70" i="13"/>
  <c r="X101" i="13"/>
  <c r="Y101" i="13"/>
  <c r="Y100" i="13"/>
  <c r="X100" i="13"/>
  <c r="X68" i="13"/>
  <c r="Y68" i="13"/>
  <c r="E154" i="26"/>
  <c r="D359" i="26"/>
  <c r="J374" i="26"/>
  <c r="I355" i="26"/>
  <c r="I356" i="26"/>
  <c r="I357" i="26"/>
  <c r="I358" i="26"/>
  <c r="H359" i="26"/>
  <c r="G359" i="26"/>
  <c r="F359" i="26"/>
  <c r="E359" i="26"/>
  <c r="I326" i="26"/>
  <c r="I327" i="26"/>
  <c r="I328" i="26"/>
  <c r="I329" i="26"/>
  <c r="H330" i="26"/>
  <c r="G330" i="26"/>
  <c r="F330" i="26"/>
  <c r="E330" i="26"/>
  <c r="D330" i="26"/>
  <c r="I297" i="26"/>
  <c r="I298" i="26"/>
  <c r="I299" i="26"/>
  <c r="I300" i="26"/>
  <c r="H301" i="26"/>
  <c r="G301" i="26"/>
  <c r="F301" i="26"/>
  <c r="E301" i="26"/>
  <c r="D301" i="26"/>
  <c r="H272" i="26"/>
  <c r="G272" i="26"/>
  <c r="F272" i="26"/>
  <c r="E272" i="26"/>
  <c r="D272" i="26"/>
  <c r="I268" i="26"/>
  <c r="I269" i="26"/>
  <c r="I270" i="26"/>
  <c r="I271" i="26"/>
  <c r="H243" i="26"/>
  <c r="G243" i="26"/>
  <c r="F243" i="26"/>
  <c r="E243" i="26"/>
  <c r="D243" i="26"/>
  <c r="I239" i="26"/>
  <c r="I240" i="26"/>
  <c r="I241" i="26"/>
  <c r="I242" i="26"/>
  <c r="H214" i="26"/>
  <c r="G214" i="26"/>
  <c r="F214" i="26"/>
  <c r="E214" i="26"/>
  <c r="D214" i="26"/>
  <c r="I210" i="26"/>
  <c r="I211" i="26"/>
  <c r="I212" i="26"/>
  <c r="I213" i="26"/>
  <c r="I179" i="26"/>
  <c r="I180" i="26"/>
  <c r="I181" i="26"/>
  <c r="I182" i="26"/>
  <c r="I150" i="26"/>
  <c r="I151" i="26"/>
  <c r="I152" i="26"/>
  <c r="I153" i="26"/>
  <c r="H183" i="26"/>
  <c r="G183" i="26"/>
  <c r="F183" i="26"/>
  <c r="E183" i="26"/>
  <c r="D183" i="26"/>
  <c r="H154" i="26"/>
  <c r="G154" i="26"/>
  <c r="F154" i="26"/>
  <c r="D154" i="26"/>
  <c r="H125" i="26"/>
  <c r="G125" i="26"/>
  <c r="F125" i="26"/>
  <c r="E125" i="26"/>
  <c r="D125" i="26"/>
  <c r="I92" i="26"/>
  <c r="I93" i="26"/>
  <c r="I94" i="26"/>
  <c r="I95" i="26"/>
  <c r="H96" i="26"/>
  <c r="G96" i="26"/>
  <c r="F96" i="26"/>
  <c r="E96" i="26"/>
  <c r="D96" i="26"/>
  <c r="I63" i="26"/>
  <c r="I64" i="26"/>
  <c r="I65" i="26"/>
  <c r="I66" i="26"/>
  <c r="H67" i="26"/>
  <c r="G67" i="26"/>
  <c r="F67" i="26"/>
  <c r="E67" i="26"/>
  <c r="D67" i="26"/>
  <c r="E38" i="26"/>
  <c r="F38" i="26"/>
  <c r="G38" i="26"/>
  <c r="H38" i="26"/>
  <c r="D38" i="26"/>
  <c r="I34" i="26"/>
  <c r="I35" i="26"/>
  <c r="I36" i="26"/>
  <c r="I37" i="26"/>
  <c r="X228" i="13" l="1"/>
  <c r="Y71" i="13"/>
  <c r="X71" i="13"/>
  <c r="Y103" i="13"/>
  <c r="X103" i="13"/>
  <c r="X229" i="13"/>
  <c r="X133" i="13"/>
  <c r="Y133" i="13"/>
  <c r="H158" i="30"/>
  <c r="H157" i="30" s="1"/>
  <c r="I158" i="30"/>
  <c r="I157" i="30" s="1"/>
  <c r="J158" i="30"/>
  <c r="J157" i="30" s="1"/>
  <c r="E234" i="6" l="1"/>
  <c r="E232" i="29"/>
  <c r="E208" i="5"/>
  <c r="E209" i="5"/>
  <c r="E210" i="5"/>
  <c r="E211" i="5"/>
  <c r="E213" i="5"/>
  <c r="E214" i="5"/>
  <c r="E215" i="5"/>
  <c r="E216" i="5"/>
  <c r="E217" i="5"/>
  <c r="E218" i="5"/>
  <c r="E219" i="5"/>
  <c r="E220" i="5"/>
  <c r="E221" i="5"/>
  <c r="E222" i="5"/>
  <c r="E223" i="5"/>
  <c r="E224" i="5"/>
  <c r="E225" i="5"/>
  <c r="E226" i="5"/>
  <c r="E227" i="5"/>
  <c r="E207" i="5"/>
  <c r="E232" i="5" s="1"/>
  <c r="E202" i="6" l="1"/>
  <c r="E170" i="6"/>
  <c r="E200" i="29"/>
  <c r="E168" i="29"/>
  <c r="E190" i="5"/>
  <c r="E191" i="5"/>
  <c r="E192" i="5"/>
  <c r="E193" i="5"/>
  <c r="E194" i="5"/>
  <c r="E195" i="5"/>
  <c r="E175" i="5"/>
  <c r="E144" i="5"/>
  <c r="E145" i="5"/>
  <c r="E147" i="5"/>
  <c r="E19" i="5"/>
  <c r="E149" i="5"/>
  <c r="E150" i="5"/>
  <c r="E151" i="5"/>
  <c r="E152" i="5"/>
  <c r="E153" i="5"/>
  <c r="E154" i="5"/>
  <c r="E155" i="5"/>
  <c r="E156" i="5"/>
  <c r="E157" i="5"/>
  <c r="E158" i="5"/>
  <c r="E159" i="5"/>
  <c r="E160" i="5"/>
  <c r="E161" i="5"/>
  <c r="E162" i="5"/>
  <c r="E163" i="5"/>
  <c r="E143" i="5"/>
  <c r="E200" i="5" l="1"/>
  <c r="E168" i="5"/>
  <c r="I71" i="26"/>
  <c r="I72" i="26"/>
  <c r="I73" i="26"/>
  <c r="I74" i="26"/>
  <c r="I75" i="26"/>
  <c r="I76" i="26"/>
  <c r="I77" i="26"/>
  <c r="I78" i="26"/>
  <c r="I79" i="26"/>
  <c r="I80" i="26"/>
  <c r="I81" i="26"/>
  <c r="I82" i="26"/>
  <c r="I83" i="26"/>
  <c r="I84" i="26"/>
  <c r="I85" i="26"/>
  <c r="F159" i="7" l="1"/>
  <c r="F155" i="7"/>
  <c r="F151" i="7"/>
  <c r="I26" i="7"/>
  <c r="J122" i="7"/>
  <c r="L118" i="7"/>
  <c r="H60" i="7"/>
  <c r="M56" i="7"/>
  <c r="H52" i="7"/>
  <c r="G15" i="4"/>
  <c r="H15" i="4" s="1"/>
  <c r="R15" i="4"/>
  <c r="AJ15" i="4"/>
  <c r="G16" i="4"/>
  <c r="H16" i="4" s="1"/>
  <c r="R16" i="4"/>
  <c r="AJ16" i="4"/>
  <c r="G17" i="4"/>
  <c r="R17" i="4"/>
  <c r="AJ17" i="4"/>
  <c r="G18" i="4"/>
  <c r="J18" i="4" s="1"/>
  <c r="R18" i="4"/>
  <c r="AJ18" i="4"/>
  <c r="G19" i="4"/>
  <c r="R19" i="4"/>
  <c r="AJ19" i="4"/>
  <c r="G20" i="4"/>
  <c r="H20" i="4" s="1"/>
  <c r="R20" i="4"/>
  <c r="AJ20" i="4"/>
  <c r="G21" i="4"/>
  <c r="R21" i="4"/>
  <c r="AJ21" i="4"/>
  <c r="G22" i="4"/>
  <c r="R22" i="4"/>
  <c r="AJ22" i="4"/>
  <c r="G23" i="4"/>
  <c r="R23" i="4"/>
  <c r="AJ23" i="4"/>
  <c r="G24" i="4"/>
  <c r="H24" i="4" s="1"/>
  <c r="R24" i="4"/>
  <c r="AJ24" i="4"/>
  <c r="G25" i="4"/>
  <c r="R25" i="4"/>
  <c r="AJ25" i="4"/>
  <c r="G26" i="4"/>
  <c r="J26" i="4" s="1"/>
  <c r="K26" i="4" s="1"/>
  <c r="R26" i="4"/>
  <c r="AJ26" i="4"/>
  <c r="G27" i="4"/>
  <c r="J27" i="4" s="1"/>
  <c r="R27" i="4"/>
  <c r="AJ27" i="4"/>
  <c r="G28" i="4"/>
  <c r="H28" i="4" s="1"/>
  <c r="R28" i="4"/>
  <c r="AJ28" i="4"/>
  <c r="E29" i="4"/>
  <c r="G29" i="4" s="1"/>
  <c r="R29" i="4"/>
  <c r="AJ29" i="4"/>
  <c r="E30" i="4"/>
  <c r="G30" i="4" s="1"/>
  <c r="J30" i="4" s="1"/>
  <c r="K30" i="4" s="1"/>
  <c r="R30" i="4"/>
  <c r="AJ30" i="4"/>
  <c r="E31" i="4"/>
  <c r="G31" i="4" s="1"/>
  <c r="R31" i="4"/>
  <c r="AJ31" i="4"/>
  <c r="E32" i="4"/>
  <c r="G32" i="4" s="1"/>
  <c r="R32" i="4"/>
  <c r="AJ32" i="4"/>
  <c r="E33" i="4"/>
  <c r="G33" i="4" s="1"/>
  <c r="H33" i="4" s="1"/>
  <c r="R33" i="4"/>
  <c r="AJ33" i="4"/>
  <c r="E34" i="4"/>
  <c r="G34" i="4" s="1"/>
  <c r="J34" i="4" s="1"/>
  <c r="R34" i="4"/>
  <c r="AJ34" i="4"/>
  <c r="D144" i="13"/>
  <c r="E144" i="13"/>
  <c r="G144" i="13"/>
  <c r="I144" i="13"/>
  <c r="K144" i="13"/>
  <c r="O144" i="13"/>
  <c r="Q144" i="13"/>
  <c r="S144" i="13"/>
  <c r="U144" i="13"/>
  <c r="W144" i="13"/>
  <c r="D145" i="13"/>
  <c r="E145" i="13"/>
  <c r="G145" i="13"/>
  <c r="I145" i="13"/>
  <c r="K145" i="13"/>
  <c r="O145" i="13"/>
  <c r="Q145" i="13"/>
  <c r="S145" i="13"/>
  <c r="U145" i="13"/>
  <c r="W145" i="13"/>
  <c r="D146" i="13"/>
  <c r="E146" i="13"/>
  <c r="G146" i="13"/>
  <c r="I146" i="13"/>
  <c r="K146" i="13"/>
  <c r="M146" i="13" s="1"/>
  <c r="O146" i="13"/>
  <c r="Q146" i="13"/>
  <c r="S146" i="13"/>
  <c r="U146" i="13"/>
  <c r="W146" i="13"/>
  <c r="D147" i="13"/>
  <c r="E147" i="13"/>
  <c r="G147" i="13"/>
  <c r="I147" i="13"/>
  <c r="K147" i="13"/>
  <c r="O147" i="13"/>
  <c r="Q147" i="13"/>
  <c r="S147" i="13"/>
  <c r="U147" i="13"/>
  <c r="W147" i="13"/>
  <c r="Y147" i="13" s="1"/>
  <c r="D148" i="13"/>
  <c r="E148" i="13"/>
  <c r="G148" i="13"/>
  <c r="I148" i="13"/>
  <c r="K148" i="13"/>
  <c r="O148" i="13"/>
  <c r="Q148" i="13"/>
  <c r="S148" i="13"/>
  <c r="U148" i="13"/>
  <c r="W148" i="13"/>
  <c r="D149" i="13"/>
  <c r="E149" i="13"/>
  <c r="G149" i="13"/>
  <c r="I149" i="13"/>
  <c r="K149" i="13"/>
  <c r="O149" i="13"/>
  <c r="Q149" i="13"/>
  <c r="S149" i="13"/>
  <c r="U149" i="13"/>
  <c r="W149" i="13"/>
  <c r="D150" i="13"/>
  <c r="E150" i="13"/>
  <c r="G150" i="13"/>
  <c r="I150" i="13"/>
  <c r="K150" i="13"/>
  <c r="O150" i="13"/>
  <c r="Q150" i="13"/>
  <c r="S150" i="13"/>
  <c r="U150" i="13"/>
  <c r="W150" i="13"/>
  <c r="D151" i="13"/>
  <c r="E151" i="13"/>
  <c r="G151" i="13"/>
  <c r="I151" i="13"/>
  <c r="K151" i="13"/>
  <c r="O151" i="13"/>
  <c r="Q151" i="13"/>
  <c r="S151" i="13"/>
  <c r="U151" i="13"/>
  <c r="W151" i="13"/>
  <c r="D152" i="13"/>
  <c r="E152" i="13"/>
  <c r="G152" i="13"/>
  <c r="I152" i="13"/>
  <c r="K152" i="13"/>
  <c r="O152" i="13"/>
  <c r="Q152" i="13"/>
  <c r="S152" i="13"/>
  <c r="U152" i="13"/>
  <c r="W152" i="13"/>
  <c r="Y152" i="13" s="1"/>
  <c r="D153" i="13"/>
  <c r="E153" i="13"/>
  <c r="G153" i="13"/>
  <c r="I153" i="13"/>
  <c r="K153" i="13"/>
  <c r="O153" i="13"/>
  <c r="Q153" i="13"/>
  <c r="S153" i="13"/>
  <c r="U153" i="13"/>
  <c r="W153" i="13"/>
  <c r="D154" i="13"/>
  <c r="E154" i="13"/>
  <c r="G154" i="13"/>
  <c r="I154" i="13"/>
  <c r="K154" i="13"/>
  <c r="O154" i="13"/>
  <c r="Q154" i="13"/>
  <c r="S154" i="13"/>
  <c r="U154" i="13"/>
  <c r="W154" i="13"/>
  <c r="Y154" i="13" s="1"/>
  <c r="D155" i="13"/>
  <c r="E155" i="13"/>
  <c r="G155" i="13"/>
  <c r="I155" i="13"/>
  <c r="K155" i="13"/>
  <c r="O155" i="13"/>
  <c r="Q155" i="13"/>
  <c r="S155" i="13"/>
  <c r="U155" i="13"/>
  <c r="W155" i="13"/>
  <c r="D156" i="13"/>
  <c r="E156" i="13"/>
  <c r="G156" i="13"/>
  <c r="I156" i="13"/>
  <c r="K156" i="13"/>
  <c r="O156" i="13"/>
  <c r="Q156" i="13"/>
  <c r="S156" i="13"/>
  <c r="U156" i="13"/>
  <c r="W156" i="13"/>
  <c r="Y156" i="13" s="1"/>
  <c r="D157" i="13"/>
  <c r="E157" i="13"/>
  <c r="G157" i="13"/>
  <c r="I157" i="13"/>
  <c r="K157" i="13"/>
  <c r="O157" i="13"/>
  <c r="Q157" i="13"/>
  <c r="S157" i="13"/>
  <c r="U157" i="13"/>
  <c r="W157" i="13"/>
  <c r="D158" i="13"/>
  <c r="E158" i="13"/>
  <c r="G158" i="13"/>
  <c r="I158" i="13"/>
  <c r="K158" i="13"/>
  <c r="M158" i="13" s="1"/>
  <c r="O158" i="13"/>
  <c r="Q158" i="13"/>
  <c r="S158" i="13"/>
  <c r="U158" i="13"/>
  <c r="W158" i="13"/>
  <c r="Y158" i="13" s="1"/>
  <c r="D159" i="13"/>
  <c r="E159" i="13"/>
  <c r="G159" i="13"/>
  <c r="I159" i="13"/>
  <c r="K159" i="13"/>
  <c r="O159" i="13"/>
  <c r="Q159" i="13"/>
  <c r="S159" i="13"/>
  <c r="U159" i="13"/>
  <c r="W159" i="13"/>
  <c r="Y159" i="13" s="1"/>
  <c r="D160" i="13"/>
  <c r="E160" i="13"/>
  <c r="G160" i="13"/>
  <c r="I160" i="13"/>
  <c r="K160" i="13"/>
  <c r="O160" i="13"/>
  <c r="Q160" i="13"/>
  <c r="S160" i="13"/>
  <c r="U160" i="13"/>
  <c r="W160" i="13"/>
  <c r="Y160" i="13" s="1"/>
  <c r="D161" i="13"/>
  <c r="E161" i="13"/>
  <c r="G161" i="13"/>
  <c r="I161" i="13"/>
  <c r="K161" i="13"/>
  <c r="O161" i="13"/>
  <c r="Q161" i="13"/>
  <c r="S161" i="13"/>
  <c r="U161" i="13"/>
  <c r="W161" i="13"/>
  <c r="D162" i="13"/>
  <c r="E162" i="13"/>
  <c r="G162" i="13"/>
  <c r="I162" i="13"/>
  <c r="K162" i="13"/>
  <c r="O162" i="13"/>
  <c r="Q162" i="13"/>
  <c r="S162" i="13"/>
  <c r="U162" i="13"/>
  <c r="W162" i="13"/>
  <c r="Y162" i="13" s="1"/>
  <c r="D163" i="13"/>
  <c r="E163" i="13"/>
  <c r="G163" i="13"/>
  <c r="I163" i="13"/>
  <c r="K163" i="13"/>
  <c r="O163" i="13"/>
  <c r="Q163" i="13"/>
  <c r="S163" i="13"/>
  <c r="U163" i="13"/>
  <c r="W163" i="13"/>
  <c r="D15" i="9"/>
  <c r="H15" i="9"/>
  <c r="L15" i="9"/>
  <c r="P15" i="9"/>
  <c r="T15" i="9"/>
  <c r="X15" i="9"/>
  <c r="AB15" i="9"/>
  <c r="AF15" i="9"/>
  <c r="AJ15" i="9"/>
  <c r="AN15" i="9"/>
  <c r="D16" i="9"/>
  <c r="H16" i="9"/>
  <c r="L16" i="9"/>
  <c r="P16" i="9"/>
  <c r="T16" i="9"/>
  <c r="X16" i="9"/>
  <c r="AB16" i="9"/>
  <c r="AF16" i="9"/>
  <c r="AJ16" i="9"/>
  <c r="AN16" i="9"/>
  <c r="D17" i="9"/>
  <c r="H17" i="9"/>
  <c r="L17" i="9"/>
  <c r="P17" i="9"/>
  <c r="T17" i="9"/>
  <c r="X17" i="9"/>
  <c r="AB17" i="9"/>
  <c r="AF17" i="9"/>
  <c r="AJ17" i="9"/>
  <c r="AN17" i="9"/>
  <c r="D18" i="9"/>
  <c r="H18" i="9"/>
  <c r="L18" i="9"/>
  <c r="P18" i="9"/>
  <c r="T18" i="9"/>
  <c r="X18" i="9"/>
  <c r="AB18" i="9"/>
  <c r="AF18" i="9"/>
  <c r="AJ18" i="9"/>
  <c r="AN18" i="9"/>
  <c r="D19" i="9"/>
  <c r="H19" i="9"/>
  <c r="L19" i="9"/>
  <c r="P19" i="9"/>
  <c r="T19" i="9"/>
  <c r="X19" i="9"/>
  <c r="AB19" i="9"/>
  <c r="AF19" i="9"/>
  <c r="AJ19" i="9"/>
  <c r="AN19" i="9"/>
  <c r="D20" i="9"/>
  <c r="H20" i="9"/>
  <c r="L20" i="9"/>
  <c r="P20" i="9"/>
  <c r="T20" i="9"/>
  <c r="X20" i="9"/>
  <c r="AB20" i="9"/>
  <c r="AF20" i="9"/>
  <c r="AJ20" i="9"/>
  <c r="AN20" i="9"/>
  <c r="D21" i="9"/>
  <c r="H21" i="9"/>
  <c r="L21" i="9"/>
  <c r="P21" i="9"/>
  <c r="T21" i="9"/>
  <c r="X21" i="9"/>
  <c r="AB21" i="9"/>
  <c r="AF21" i="9"/>
  <c r="AJ21" i="9"/>
  <c r="AN21" i="9"/>
  <c r="D22" i="9"/>
  <c r="H22" i="9"/>
  <c r="L22" i="9"/>
  <c r="P22" i="9"/>
  <c r="T22" i="9"/>
  <c r="X22" i="9"/>
  <c r="AB22" i="9"/>
  <c r="AF22" i="9"/>
  <c r="AJ22" i="9"/>
  <c r="AN22" i="9"/>
  <c r="D23" i="9"/>
  <c r="H23" i="9"/>
  <c r="L23" i="9"/>
  <c r="P23" i="9"/>
  <c r="T23" i="9"/>
  <c r="X23" i="9"/>
  <c r="AB23" i="9"/>
  <c r="AF23" i="9"/>
  <c r="AJ23" i="9"/>
  <c r="AN23" i="9"/>
  <c r="D24" i="9"/>
  <c r="H24" i="9"/>
  <c r="L24" i="9"/>
  <c r="P24" i="9"/>
  <c r="T24" i="9"/>
  <c r="X24" i="9"/>
  <c r="AB24" i="9"/>
  <c r="AF24" i="9"/>
  <c r="AJ24" i="9"/>
  <c r="AN24" i="9"/>
  <c r="D25" i="9"/>
  <c r="H25" i="9"/>
  <c r="L25" i="9"/>
  <c r="P25" i="9"/>
  <c r="T25" i="9"/>
  <c r="X25" i="9"/>
  <c r="AB25" i="9"/>
  <c r="AF25" i="9"/>
  <c r="AJ25" i="9"/>
  <c r="AN25" i="9"/>
  <c r="D26" i="9"/>
  <c r="H26" i="9"/>
  <c r="L26" i="9"/>
  <c r="P26" i="9"/>
  <c r="T26" i="9"/>
  <c r="X26" i="9"/>
  <c r="AB26" i="9"/>
  <c r="AF26" i="9"/>
  <c r="AJ26" i="9"/>
  <c r="AN26" i="9"/>
  <c r="D27" i="9"/>
  <c r="H27" i="9"/>
  <c r="L27" i="9"/>
  <c r="P27" i="9"/>
  <c r="T27" i="9"/>
  <c r="X27" i="9"/>
  <c r="AB27" i="9"/>
  <c r="AF27" i="9"/>
  <c r="AJ27" i="9"/>
  <c r="AN27" i="9"/>
  <c r="D28" i="9"/>
  <c r="H28" i="9"/>
  <c r="L28" i="9"/>
  <c r="P28" i="9"/>
  <c r="T28" i="9"/>
  <c r="X28" i="9"/>
  <c r="AB28" i="9"/>
  <c r="AF28" i="9"/>
  <c r="AJ28" i="9"/>
  <c r="AN28" i="9"/>
  <c r="D29" i="9"/>
  <c r="H29" i="9"/>
  <c r="L29" i="9"/>
  <c r="P29" i="9"/>
  <c r="T29" i="9"/>
  <c r="X29" i="9"/>
  <c r="AB29" i="9"/>
  <c r="AF29" i="9"/>
  <c r="AJ29" i="9"/>
  <c r="AN29" i="9"/>
  <c r="D30" i="9"/>
  <c r="H30" i="9"/>
  <c r="L30" i="9"/>
  <c r="P30" i="9"/>
  <c r="T30" i="9"/>
  <c r="X30" i="9"/>
  <c r="AB30" i="9"/>
  <c r="AF30" i="9"/>
  <c r="AJ30" i="9"/>
  <c r="AN30" i="9"/>
  <c r="D31" i="9"/>
  <c r="H31" i="9"/>
  <c r="L31" i="9"/>
  <c r="P31" i="9"/>
  <c r="T31" i="9"/>
  <c r="X31" i="9"/>
  <c r="AB31" i="9"/>
  <c r="AF31" i="9"/>
  <c r="AJ31" i="9"/>
  <c r="AN31" i="9"/>
  <c r="D32" i="9"/>
  <c r="H32" i="9"/>
  <c r="L32" i="9"/>
  <c r="P32" i="9"/>
  <c r="T32" i="9"/>
  <c r="X32" i="9"/>
  <c r="AB32" i="9"/>
  <c r="AF32" i="9"/>
  <c r="AJ32" i="9"/>
  <c r="AN32" i="9"/>
  <c r="D33" i="9"/>
  <c r="D33" i="13" s="1"/>
  <c r="H33" i="9"/>
  <c r="L33" i="9"/>
  <c r="P33" i="9"/>
  <c r="T33" i="9"/>
  <c r="X33" i="9"/>
  <c r="AB33" i="9"/>
  <c r="AF33" i="9"/>
  <c r="AJ33" i="9"/>
  <c r="AN33" i="9"/>
  <c r="D34" i="9"/>
  <c r="H34" i="9"/>
  <c r="L34" i="9"/>
  <c r="P34" i="9"/>
  <c r="T34" i="9"/>
  <c r="X34" i="9"/>
  <c r="AB34" i="9"/>
  <c r="AF34" i="9"/>
  <c r="AJ34" i="9"/>
  <c r="AN34" i="9"/>
  <c r="D253" i="27"/>
  <c r="E253" i="27"/>
  <c r="F253" i="27"/>
  <c r="G253" i="27"/>
  <c r="H253" i="27"/>
  <c r="D254" i="27"/>
  <c r="E254" i="27"/>
  <c r="F254" i="27"/>
  <c r="G254" i="27"/>
  <c r="H254" i="27"/>
  <c r="D255" i="27"/>
  <c r="E255" i="27"/>
  <c r="F255" i="27"/>
  <c r="G255" i="27"/>
  <c r="H255" i="27"/>
  <c r="D256" i="27"/>
  <c r="E256" i="27"/>
  <c r="F256" i="27"/>
  <c r="G256" i="27"/>
  <c r="H256" i="27"/>
  <c r="D257" i="27"/>
  <c r="E257" i="27"/>
  <c r="F257" i="27"/>
  <c r="G257" i="27"/>
  <c r="H257" i="27"/>
  <c r="D258" i="27"/>
  <c r="E258" i="27"/>
  <c r="F258" i="27"/>
  <c r="G258" i="27"/>
  <c r="H258" i="27"/>
  <c r="D259" i="27"/>
  <c r="E259" i="27"/>
  <c r="F259" i="27"/>
  <c r="G259" i="27"/>
  <c r="H259" i="27"/>
  <c r="D260" i="27"/>
  <c r="E260" i="27"/>
  <c r="F260" i="27"/>
  <c r="G260" i="27"/>
  <c r="H260" i="27"/>
  <c r="D261" i="27"/>
  <c r="E261" i="27"/>
  <c r="F261" i="27"/>
  <c r="G261" i="27"/>
  <c r="H261" i="27"/>
  <c r="D262" i="27"/>
  <c r="E262" i="27"/>
  <c r="F262" i="27"/>
  <c r="G262" i="27"/>
  <c r="H262" i="27"/>
  <c r="D263" i="27"/>
  <c r="E263" i="27"/>
  <c r="F263" i="27"/>
  <c r="G263" i="27"/>
  <c r="H263" i="27"/>
  <c r="D264" i="27"/>
  <c r="E264" i="27"/>
  <c r="F264" i="27"/>
  <c r="G264" i="27"/>
  <c r="H264" i="27"/>
  <c r="D265" i="27"/>
  <c r="E265" i="27"/>
  <c r="F265" i="27"/>
  <c r="G265" i="27"/>
  <c r="H265" i="27"/>
  <c r="D266" i="27"/>
  <c r="E266" i="27"/>
  <c r="F266" i="27"/>
  <c r="G266" i="27"/>
  <c r="H266" i="27"/>
  <c r="D267" i="27"/>
  <c r="E267" i="27"/>
  <c r="F267" i="27"/>
  <c r="G267" i="27"/>
  <c r="H267" i="27"/>
  <c r="D268" i="27"/>
  <c r="E268" i="27"/>
  <c r="F268" i="27"/>
  <c r="G268" i="27"/>
  <c r="H268" i="27"/>
  <c r="D269" i="27"/>
  <c r="E269" i="27"/>
  <c r="F269" i="27"/>
  <c r="G269" i="27"/>
  <c r="H269" i="27"/>
  <c r="D270" i="27"/>
  <c r="E270" i="27"/>
  <c r="F270" i="27"/>
  <c r="G270" i="27"/>
  <c r="H270" i="27"/>
  <c r="D271" i="27"/>
  <c r="E271" i="27"/>
  <c r="F271" i="27"/>
  <c r="G271" i="27"/>
  <c r="H271" i="27"/>
  <c r="D272" i="27"/>
  <c r="E272" i="27"/>
  <c r="F272" i="27"/>
  <c r="G272" i="27"/>
  <c r="H272" i="27"/>
  <c r="D223" i="27"/>
  <c r="E223" i="27"/>
  <c r="F223" i="27"/>
  <c r="G223" i="27"/>
  <c r="H223" i="27"/>
  <c r="D224" i="27"/>
  <c r="E224" i="27"/>
  <c r="F224" i="27"/>
  <c r="G224" i="27"/>
  <c r="H224" i="27"/>
  <c r="D225" i="27"/>
  <c r="E225" i="27"/>
  <c r="F225" i="27"/>
  <c r="G225" i="27"/>
  <c r="H225" i="27"/>
  <c r="D226" i="27"/>
  <c r="E226" i="27"/>
  <c r="F226" i="27"/>
  <c r="G226" i="27"/>
  <c r="H226" i="27"/>
  <c r="D227" i="27"/>
  <c r="E227" i="27"/>
  <c r="F227" i="27"/>
  <c r="G227" i="27"/>
  <c r="H227" i="27"/>
  <c r="D228" i="27"/>
  <c r="E228" i="27"/>
  <c r="F228" i="27"/>
  <c r="G228" i="27"/>
  <c r="H228" i="27"/>
  <c r="D229" i="27"/>
  <c r="E229" i="27"/>
  <c r="F229" i="27"/>
  <c r="G229" i="27"/>
  <c r="H229" i="27"/>
  <c r="D230" i="27"/>
  <c r="E230" i="27"/>
  <c r="F230" i="27"/>
  <c r="G230" i="27"/>
  <c r="H230" i="27"/>
  <c r="D231" i="27"/>
  <c r="E231" i="27"/>
  <c r="F231" i="27"/>
  <c r="G231" i="27"/>
  <c r="H231" i="27"/>
  <c r="D232" i="27"/>
  <c r="E232" i="27"/>
  <c r="F232" i="27"/>
  <c r="G232" i="27"/>
  <c r="H232" i="27"/>
  <c r="D233" i="27"/>
  <c r="E233" i="27"/>
  <c r="F233" i="27"/>
  <c r="G233" i="27"/>
  <c r="H233" i="27"/>
  <c r="D234" i="27"/>
  <c r="E234" i="27"/>
  <c r="F234" i="27"/>
  <c r="G234" i="27"/>
  <c r="H234" i="27"/>
  <c r="D235" i="27"/>
  <c r="E235" i="27"/>
  <c r="F235" i="27"/>
  <c r="G235" i="27"/>
  <c r="H235" i="27"/>
  <c r="D236" i="27"/>
  <c r="E236" i="27"/>
  <c r="F236" i="27"/>
  <c r="G236" i="27"/>
  <c r="H236" i="27"/>
  <c r="D237" i="27"/>
  <c r="E237" i="27"/>
  <c r="F237" i="27"/>
  <c r="G237" i="27"/>
  <c r="H237" i="27"/>
  <c r="D238" i="27"/>
  <c r="E238" i="27"/>
  <c r="F238" i="27"/>
  <c r="G238" i="27"/>
  <c r="H238" i="27"/>
  <c r="D239" i="27"/>
  <c r="E239" i="27"/>
  <c r="F239" i="27"/>
  <c r="G239" i="27"/>
  <c r="H239" i="27"/>
  <c r="D240" i="27"/>
  <c r="E240" i="27"/>
  <c r="F240" i="27"/>
  <c r="G240" i="27"/>
  <c r="H240" i="27"/>
  <c r="D241" i="27"/>
  <c r="E241" i="27"/>
  <c r="F241" i="27"/>
  <c r="G241" i="27"/>
  <c r="H241" i="27"/>
  <c r="D242" i="27"/>
  <c r="E242" i="27"/>
  <c r="F242" i="27"/>
  <c r="G242" i="27"/>
  <c r="H242" i="27"/>
  <c r="D193" i="27"/>
  <c r="E193" i="27"/>
  <c r="F193" i="27"/>
  <c r="G193" i="27"/>
  <c r="H193" i="27"/>
  <c r="D194" i="27"/>
  <c r="E194" i="27"/>
  <c r="F194" i="27"/>
  <c r="G194" i="27"/>
  <c r="H194" i="27"/>
  <c r="D195" i="27"/>
  <c r="E195" i="27"/>
  <c r="F195" i="27"/>
  <c r="G195" i="27"/>
  <c r="H195" i="27"/>
  <c r="D196" i="27"/>
  <c r="E196" i="27"/>
  <c r="F196" i="27"/>
  <c r="G196" i="27"/>
  <c r="H196" i="27"/>
  <c r="D197" i="27"/>
  <c r="E197" i="27"/>
  <c r="F197" i="27"/>
  <c r="G197" i="27"/>
  <c r="H197" i="27"/>
  <c r="D198" i="27"/>
  <c r="E198" i="27"/>
  <c r="F198" i="27"/>
  <c r="G198" i="27"/>
  <c r="H198" i="27"/>
  <c r="D199" i="27"/>
  <c r="E199" i="27"/>
  <c r="F199" i="27"/>
  <c r="G199" i="27"/>
  <c r="H199" i="27"/>
  <c r="D200" i="27"/>
  <c r="E200" i="27"/>
  <c r="F200" i="27"/>
  <c r="G200" i="27"/>
  <c r="H200" i="27"/>
  <c r="D201" i="27"/>
  <c r="E201" i="27"/>
  <c r="F201" i="27"/>
  <c r="G201" i="27"/>
  <c r="H201" i="27"/>
  <c r="D202" i="27"/>
  <c r="E202" i="27"/>
  <c r="F202" i="27"/>
  <c r="G202" i="27"/>
  <c r="H202" i="27"/>
  <c r="D203" i="27"/>
  <c r="E203" i="27"/>
  <c r="F203" i="27"/>
  <c r="G203" i="27"/>
  <c r="H203" i="27"/>
  <c r="D204" i="27"/>
  <c r="E204" i="27"/>
  <c r="F204" i="27"/>
  <c r="G204" i="27"/>
  <c r="H204" i="27"/>
  <c r="D205" i="27"/>
  <c r="E205" i="27"/>
  <c r="F205" i="27"/>
  <c r="G205" i="27"/>
  <c r="H205" i="27"/>
  <c r="D206" i="27"/>
  <c r="E206" i="27"/>
  <c r="F206" i="27"/>
  <c r="G206" i="27"/>
  <c r="H206" i="27"/>
  <c r="D207" i="27"/>
  <c r="E207" i="27"/>
  <c r="F207" i="27"/>
  <c r="G207" i="27"/>
  <c r="H207" i="27"/>
  <c r="D208" i="27"/>
  <c r="E208" i="27"/>
  <c r="F208" i="27"/>
  <c r="G208" i="27"/>
  <c r="H208" i="27"/>
  <c r="D209" i="27"/>
  <c r="E209" i="27"/>
  <c r="F209" i="27"/>
  <c r="G209" i="27"/>
  <c r="H209" i="27"/>
  <c r="D210" i="27"/>
  <c r="E210" i="27"/>
  <c r="F210" i="27"/>
  <c r="G210" i="27"/>
  <c r="H210" i="27"/>
  <c r="D211" i="27"/>
  <c r="E211" i="27"/>
  <c r="F211" i="27"/>
  <c r="G211" i="27"/>
  <c r="H211" i="27"/>
  <c r="D212" i="27"/>
  <c r="E212" i="27"/>
  <c r="F212" i="27"/>
  <c r="G212" i="27"/>
  <c r="H212" i="27"/>
  <c r="D163" i="27"/>
  <c r="E163" i="27"/>
  <c r="F163" i="27"/>
  <c r="G163" i="27"/>
  <c r="H163" i="27"/>
  <c r="D164" i="27"/>
  <c r="E164" i="27"/>
  <c r="F164" i="27"/>
  <c r="G164" i="27"/>
  <c r="H164" i="27"/>
  <c r="D165" i="27"/>
  <c r="E165" i="27"/>
  <c r="F165" i="27"/>
  <c r="G165" i="27"/>
  <c r="H165" i="27"/>
  <c r="D166" i="27"/>
  <c r="E166" i="27"/>
  <c r="F166" i="27"/>
  <c r="G166" i="27"/>
  <c r="H166" i="27"/>
  <c r="D167" i="27"/>
  <c r="E167" i="27"/>
  <c r="F167" i="27"/>
  <c r="G167" i="27"/>
  <c r="H167" i="27"/>
  <c r="D168" i="27"/>
  <c r="E168" i="27"/>
  <c r="F168" i="27"/>
  <c r="G168" i="27"/>
  <c r="H168" i="27"/>
  <c r="D169" i="27"/>
  <c r="E169" i="27"/>
  <c r="F169" i="27"/>
  <c r="G169" i="27"/>
  <c r="H169" i="27"/>
  <c r="D170" i="27"/>
  <c r="E170" i="27"/>
  <c r="F170" i="27"/>
  <c r="G170" i="27"/>
  <c r="H170" i="27"/>
  <c r="D171" i="27"/>
  <c r="E171" i="27"/>
  <c r="F171" i="27"/>
  <c r="G171" i="27"/>
  <c r="H171" i="27"/>
  <c r="D172" i="27"/>
  <c r="E172" i="27"/>
  <c r="F172" i="27"/>
  <c r="G172" i="27"/>
  <c r="H172" i="27"/>
  <c r="D173" i="27"/>
  <c r="E173" i="27"/>
  <c r="F173" i="27"/>
  <c r="G173" i="27"/>
  <c r="H173" i="27"/>
  <c r="D174" i="27"/>
  <c r="E174" i="27"/>
  <c r="F174" i="27"/>
  <c r="G174" i="27"/>
  <c r="H174" i="27"/>
  <c r="D175" i="27"/>
  <c r="E175" i="27"/>
  <c r="F175" i="27"/>
  <c r="G175" i="27"/>
  <c r="H175" i="27"/>
  <c r="D176" i="27"/>
  <c r="E176" i="27"/>
  <c r="F176" i="27"/>
  <c r="G176" i="27"/>
  <c r="H176" i="27"/>
  <c r="D177" i="27"/>
  <c r="E177" i="27"/>
  <c r="F177" i="27"/>
  <c r="G177" i="27"/>
  <c r="H177" i="27"/>
  <c r="D178" i="27"/>
  <c r="E178" i="27"/>
  <c r="F178" i="27"/>
  <c r="G178" i="27"/>
  <c r="H178" i="27"/>
  <c r="D179" i="27"/>
  <c r="E179" i="27"/>
  <c r="F179" i="27"/>
  <c r="G179" i="27"/>
  <c r="H179" i="27"/>
  <c r="D180" i="27"/>
  <c r="E180" i="27"/>
  <c r="F180" i="27"/>
  <c r="G180" i="27"/>
  <c r="H180" i="27"/>
  <c r="D181" i="27"/>
  <c r="E181" i="27"/>
  <c r="F181" i="27"/>
  <c r="G181" i="27"/>
  <c r="H181" i="27"/>
  <c r="D182" i="27"/>
  <c r="E182" i="27"/>
  <c r="F182" i="27"/>
  <c r="G182" i="27"/>
  <c r="H182" i="27"/>
  <c r="D133" i="27"/>
  <c r="E133" i="27"/>
  <c r="F133" i="27"/>
  <c r="G133" i="27"/>
  <c r="H133" i="27"/>
  <c r="D134" i="27"/>
  <c r="E134" i="27"/>
  <c r="F134" i="27"/>
  <c r="G134" i="27"/>
  <c r="H134" i="27"/>
  <c r="D135" i="27"/>
  <c r="E135" i="27"/>
  <c r="F135" i="27"/>
  <c r="G135" i="27"/>
  <c r="H135" i="27"/>
  <c r="D136" i="27"/>
  <c r="E136" i="27"/>
  <c r="F136" i="27"/>
  <c r="G136" i="27"/>
  <c r="H136" i="27"/>
  <c r="D137" i="27"/>
  <c r="E137" i="27"/>
  <c r="F137" i="27"/>
  <c r="G137" i="27"/>
  <c r="H137" i="27"/>
  <c r="D138" i="27"/>
  <c r="E138" i="27"/>
  <c r="F138" i="27"/>
  <c r="G138" i="27"/>
  <c r="H138" i="27"/>
  <c r="D139" i="27"/>
  <c r="E139" i="27"/>
  <c r="F139" i="27"/>
  <c r="G139" i="27"/>
  <c r="H139" i="27"/>
  <c r="D140" i="27"/>
  <c r="E140" i="27"/>
  <c r="F140" i="27"/>
  <c r="G140" i="27"/>
  <c r="H140" i="27"/>
  <c r="D141" i="27"/>
  <c r="E141" i="27"/>
  <c r="F141" i="27"/>
  <c r="G141" i="27"/>
  <c r="H141" i="27"/>
  <c r="D142" i="27"/>
  <c r="E142" i="27"/>
  <c r="F142" i="27"/>
  <c r="G142" i="27"/>
  <c r="H142" i="27"/>
  <c r="D143" i="27"/>
  <c r="E143" i="27"/>
  <c r="F143" i="27"/>
  <c r="G143" i="27"/>
  <c r="H143" i="27"/>
  <c r="D144" i="27"/>
  <c r="E144" i="27"/>
  <c r="F144" i="27"/>
  <c r="G144" i="27"/>
  <c r="H144" i="27"/>
  <c r="D145" i="27"/>
  <c r="E145" i="27"/>
  <c r="F145" i="27"/>
  <c r="G145" i="27"/>
  <c r="H145" i="27"/>
  <c r="D146" i="27"/>
  <c r="E146" i="27"/>
  <c r="F146" i="27"/>
  <c r="G146" i="27"/>
  <c r="H146" i="27"/>
  <c r="D147" i="27"/>
  <c r="E147" i="27"/>
  <c r="F147" i="27"/>
  <c r="G147" i="27"/>
  <c r="H147" i="27"/>
  <c r="D148" i="27"/>
  <c r="E148" i="27"/>
  <c r="F148" i="27"/>
  <c r="G148" i="27"/>
  <c r="H148" i="27"/>
  <c r="D149" i="27"/>
  <c r="E149" i="27"/>
  <c r="F149" i="27"/>
  <c r="G149" i="27"/>
  <c r="H149" i="27"/>
  <c r="D150" i="27"/>
  <c r="E150" i="27"/>
  <c r="F150" i="27"/>
  <c r="G150" i="27"/>
  <c r="H150" i="27"/>
  <c r="D151" i="27"/>
  <c r="E151" i="27"/>
  <c r="F151" i="27"/>
  <c r="G151" i="27"/>
  <c r="H151" i="27"/>
  <c r="D152" i="27"/>
  <c r="E152" i="27"/>
  <c r="F152" i="27"/>
  <c r="G152" i="27"/>
  <c r="H152" i="27"/>
  <c r="D103" i="27"/>
  <c r="E103" i="27"/>
  <c r="F103" i="27"/>
  <c r="G103" i="27"/>
  <c r="H103" i="27"/>
  <c r="D104" i="27"/>
  <c r="E104" i="27"/>
  <c r="F104" i="27"/>
  <c r="G104" i="27"/>
  <c r="H104" i="27"/>
  <c r="D105" i="27"/>
  <c r="E105" i="27"/>
  <c r="F105" i="27"/>
  <c r="G105" i="27"/>
  <c r="H105" i="27"/>
  <c r="D106" i="27"/>
  <c r="E106" i="27"/>
  <c r="F106" i="27"/>
  <c r="G106" i="27"/>
  <c r="H106" i="27"/>
  <c r="D107" i="27"/>
  <c r="E107" i="27"/>
  <c r="F107" i="27"/>
  <c r="G107" i="27"/>
  <c r="H107" i="27"/>
  <c r="D108" i="27"/>
  <c r="E108" i="27"/>
  <c r="F108" i="27"/>
  <c r="G108" i="27"/>
  <c r="H108" i="27"/>
  <c r="D109" i="27"/>
  <c r="E109" i="27"/>
  <c r="F109" i="27"/>
  <c r="G109" i="27"/>
  <c r="H109" i="27"/>
  <c r="D110" i="27"/>
  <c r="E110" i="27"/>
  <c r="F110" i="27"/>
  <c r="G110" i="27"/>
  <c r="H110" i="27"/>
  <c r="D111" i="27"/>
  <c r="E111" i="27"/>
  <c r="F111" i="27"/>
  <c r="G111" i="27"/>
  <c r="H111" i="27"/>
  <c r="D112" i="27"/>
  <c r="E112" i="27"/>
  <c r="F112" i="27"/>
  <c r="G112" i="27"/>
  <c r="H112" i="27"/>
  <c r="D113" i="27"/>
  <c r="E113" i="27"/>
  <c r="F113" i="27"/>
  <c r="G113" i="27"/>
  <c r="H113" i="27"/>
  <c r="D114" i="27"/>
  <c r="E114" i="27"/>
  <c r="F114" i="27"/>
  <c r="G114" i="27"/>
  <c r="H114" i="27"/>
  <c r="D115" i="27"/>
  <c r="E115" i="27"/>
  <c r="F115" i="27"/>
  <c r="G115" i="27"/>
  <c r="H115" i="27"/>
  <c r="D116" i="27"/>
  <c r="E116" i="27"/>
  <c r="F116" i="27"/>
  <c r="G116" i="27"/>
  <c r="H116" i="27"/>
  <c r="D117" i="27"/>
  <c r="E117" i="27"/>
  <c r="F117" i="27"/>
  <c r="G117" i="27"/>
  <c r="H117" i="27"/>
  <c r="D118" i="27"/>
  <c r="E118" i="27"/>
  <c r="F118" i="27"/>
  <c r="G118" i="27"/>
  <c r="H118" i="27"/>
  <c r="D119" i="27"/>
  <c r="E119" i="27"/>
  <c r="F119" i="27"/>
  <c r="G119" i="27"/>
  <c r="H119" i="27"/>
  <c r="D120" i="27"/>
  <c r="E120" i="27"/>
  <c r="F120" i="27"/>
  <c r="G120" i="27"/>
  <c r="H120" i="27"/>
  <c r="D121" i="27"/>
  <c r="E121" i="27"/>
  <c r="F121" i="27"/>
  <c r="G121" i="27"/>
  <c r="H121" i="27"/>
  <c r="D122" i="27"/>
  <c r="E122" i="27"/>
  <c r="F122" i="27"/>
  <c r="G122" i="27"/>
  <c r="H122" i="27"/>
  <c r="D73" i="27"/>
  <c r="E73" i="27"/>
  <c r="F73" i="27"/>
  <c r="G73" i="27"/>
  <c r="H73" i="27"/>
  <c r="D74" i="27"/>
  <c r="E74" i="27"/>
  <c r="F74" i="27"/>
  <c r="G74" i="27"/>
  <c r="H74" i="27"/>
  <c r="D75" i="27"/>
  <c r="E75" i="27"/>
  <c r="F75" i="27"/>
  <c r="G75" i="27"/>
  <c r="H75" i="27"/>
  <c r="D76" i="27"/>
  <c r="E76" i="27"/>
  <c r="F76" i="27"/>
  <c r="G76" i="27"/>
  <c r="H76" i="27"/>
  <c r="D77" i="27"/>
  <c r="E77" i="27"/>
  <c r="F77" i="27"/>
  <c r="G77" i="27"/>
  <c r="H77" i="27"/>
  <c r="D78" i="27"/>
  <c r="E78" i="27"/>
  <c r="F78" i="27"/>
  <c r="G78" i="27"/>
  <c r="H78" i="27"/>
  <c r="D79" i="27"/>
  <c r="E79" i="27"/>
  <c r="F79" i="27"/>
  <c r="G79" i="27"/>
  <c r="H79" i="27"/>
  <c r="D80" i="27"/>
  <c r="E80" i="27"/>
  <c r="F80" i="27"/>
  <c r="G80" i="27"/>
  <c r="H80" i="27"/>
  <c r="D81" i="27"/>
  <c r="E81" i="27"/>
  <c r="F81" i="27"/>
  <c r="G81" i="27"/>
  <c r="H81" i="27"/>
  <c r="D82" i="27"/>
  <c r="E82" i="27"/>
  <c r="F82" i="27"/>
  <c r="G82" i="27"/>
  <c r="H82" i="27"/>
  <c r="D83" i="27"/>
  <c r="E83" i="27"/>
  <c r="F83" i="27"/>
  <c r="G83" i="27"/>
  <c r="H83" i="27"/>
  <c r="D84" i="27"/>
  <c r="E84" i="27"/>
  <c r="F84" i="27"/>
  <c r="G84" i="27"/>
  <c r="H84" i="27"/>
  <c r="D85" i="27"/>
  <c r="E85" i="27"/>
  <c r="F85" i="27"/>
  <c r="G85" i="27"/>
  <c r="H85" i="27"/>
  <c r="D86" i="27"/>
  <c r="E86" i="27"/>
  <c r="F86" i="27"/>
  <c r="G86" i="27"/>
  <c r="H86" i="27"/>
  <c r="D87" i="27"/>
  <c r="E87" i="27"/>
  <c r="F87" i="27"/>
  <c r="G87" i="27"/>
  <c r="H87" i="27"/>
  <c r="D88" i="27"/>
  <c r="E88" i="27"/>
  <c r="F88" i="27"/>
  <c r="G88" i="27"/>
  <c r="H88" i="27"/>
  <c r="D89" i="27"/>
  <c r="E89" i="27"/>
  <c r="F89" i="27"/>
  <c r="G89" i="27"/>
  <c r="H89" i="27"/>
  <c r="D90" i="27"/>
  <c r="E90" i="27"/>
  <c r="F90" i="27"/>
  <c r="G90" i="27"/>
  <c r="H90" i="27"/>
  <c r="D91" i="27"/>
  <c r="E91" i="27"/>
  <c r="F91" i="27"/>
  <c r="G91" i="27"/>
  <c r="H91" i="27"/>
  <c r="D92" i="27"/>
  <c r="E92" i="27"/>
  <c r="F92" i="27"/>
  <c r="G92" i="27"/>
  <c r="H92" i="27"/>
  <c r="D43" i="27"/>
  <c r="E43" i="27"/>
  <c r="F43" i="27"/>
  <c r="G43" i="27"/>
  <c r="H43" i="27"/>
  <c r="D44" i="27"/>
  <c r="E44" i="27"/>
  <c r="F44" i="27"/>
  <c r="G44" i="27"/>
  <c r="H44" i="27"/>
  <c r="D45" i="27"/>
  <c r="E45" i="27"/>
  <c r="F45" i="27"/>
  <c r="G45" i="27"/>
  <c r="H45" i="27"/>
  <c r="D46" i="27"/>
  <c r="E46" i="27"/>
  <c r="F46" i="27"/>
  <c r="G46" i="27"/>
  <c r="H46" i="27"/>
  <c r="D47" i="27"/>
  <c r="E47" i="27"/>
  <c r="F47" i="27"/>
  <c r="G47" i="27"/>
  <c r="H47" i="27"/>
  <c r="D48" i="27"/>
  <c r="E48" i="27"/>
  <c r="F48" i="27"/>
  <c r="G48" i="27"/>
  <c r="H48" i="27"/>
  <c r="D49" i="27"/>
  <c r="E49" i="27"/>
  <c r="F49" i="27"/>
  <c r="G49" i="27"/>
  <c r="H49" i="27"/>
  <c r="D50" i="27"/>
  <c r="E50" i="27"/>
  <c r="F50" i="27"/>
  <c r="G50" i="27"/>
  <c r="H50" i="27"/>
  <c r="D51" i="27"/>
  <c r="E51" i="27"/>
  <c r="F51" i="27"/>
  <c r="G51" i="27"/>
  <c r="H51" i="27"/>
  <c r="D52" i="27"/>
  <c r="E52" i="27"/>
  <c r="F52" i="27"/>
  <c r="G52" i="27"/>
  <c r="H52" i="27"/>
  <c r="D53" i="27"/>
  <c r="E53" i="27"/>
  <c r="F53" i="27"/>
  <c r="G53" i="27"/>
  <c r="H53" i="27"/>
  <c r="D54" i="27"/>
  <c r="E54" i="27"/>
  <c r="E24" i="27" s="1"/>
  <c r="F54" i="27"/>
  <c r="G54" i="27"/>
  <c r="H54" i="27"/>
  <c r="D55" i="27"/>
  <c r="E55" i="27"/>
  <c r="F55" i="27"/>
  <c r="G55" i="27"/>
  <c r="H55" i="27"/>
  <c r="D56" i="27"/>
  <c r="E56" i="27"/>
  <c r="F56" i="27"/>
  <c r="G56" i="27"/>
  <c r="H56" i="27"/>
  <c r="D57" i="27"/>
  <c r="E57" i="27"/>
  <c r="F57" i="27"/>
  <c r="G57" i="27"/>
  <c r="H57" i="27"/>
  <c r="D58" i="27"/>
  <c r="E58" i="27"/>
  <c r="F58" i="27"/>
  <c r="G58" i="27"/>
  <c r="H58" i="27"/>
  <c r="D59" i="27"/>
  <c r="E59" i="27"/>
  <c r="E29" i="27" s="1"/>
  <c r="F59" i="27"/>
  <c r="G59" i="27"/>
  <c r="H59" i="27"/>
  <c r="D60" i="27"/>
  <c r="E60" i="27"/>
  <c r="F60" i="27"/>
  <c r="G60" i="27"/>
  <c r="H60" i="27"/>
  <c r="D61" i="27"/>
  <c r="E61" i="27"/>
  <c r="F61" i="27"/>
  <c r="G61" i="27"/>
  <c r="H61" i="27"/>
  <c r="D62" i="27"/>
  <c r="E62" i="27"/>
  <c r="F62" i="27"/>
  <c r="G62" i="27"/>
  <c r="H62" i="27"/>
  <c r="F215" i="7"/>
  <c r="H215" i="7"/>
  <c r="J215" i="7"/>
  <c r="L215" i="7"/>
  <c r="M215" i="7"/>
  <c r="N215" i="7"/>
  <c r="P215" i="7"/>
  <c r="R215" i="7" s="1"/>
  <c r="T215" i="7"/>
  <c r="Z215" i="7"/>
  <c r="AF215" i="7"/>
  <c r="AL215" i="7"/>
  <c r="F216" i="7"/>
  <c r="H216" i="7"/>
  <c r="J216" i="7"/>
  <c r="L216" i="7"/>
  <c r="M216" i="7"/>
  <c r="N216" i="7"/>
  <c r="P216" i="7"/>
  <c r="R216" i="7" s="1"/>
  <c r="S216" i="7" s="1"/>
  <c r="T216" i="7"/>
  <c r="Z216" i="7"/>
  <c r="AF216" i="7"/>
  <c r="AL216" i="7"/>
  <c r="F217" i="7"/>
  <c r="H217" i="7"/>
  <c r="J217" i="7"/>
  <c r="L217" i="7"/>
  <c r="M217" i="7"/>
  <c r="N217" i="7"/>
  <c r="P217" i="7"/>
  <c r="R217" i="7" s="1"/>
  <c r="S217" i="7" s="1"/>
  <c r="T217" i="7"/>
  <c r="Z217" i="7"/>
  <c r="AF217" i="7"/>
  <c r="AL217" i="7"/>
  <c r="F218" i="7"/>
  <c r="H218" i="7"/>
  <c r="J218" i="7"/>
  <c r="L218" i="7"/>
  <c r="M218" i="7"/>
  <c r="N218" i="7"/>
  <c r="P218" i="7"/>
  <c r="T218" i="7"/>
  <c r="Z218" i="7"/>
  <c r="AF218" i="7"/>
  <c r="AL218" i="7"/>
  <c r="F219" i="7"/>
  <c r="H219" i="7"/>
  <c r="J219" i="7"/>
  <c r="L219" i="7"/>
  <c r="M219" i="7"/>
  <c r="N219" i="7"/>
  <c r="P219" i="7"/>
  <c r="R219" i="7" s="1"/>
  <c r="T219" i="7"/>
  <c r="Z219" i="7"/>
  <c r="AF219" i="7"/>
  <c r="AL219" i="7"/>
  <c r="F220" i="7"/>
  <c r="H220" i="7"/>
  <c r="J220" i="7"/>
  <c r="L220" i="7"/>
  <c r="M220" i="7"/>
  <c r="N220" i="7"/>
  <c r="P220" i="7"/>
  <c r="R220" i="7" s="1"/>
  <c r="S220" i="7" s="1"/>
  <c r="T220" i="7"/>
  <c r="Z220" i="7"/>
  <c r="AF220" i="7"/>
  <c r="AL220" i="7"/>
  <c r="F221" i="7"/>
  <c r="H221" i="7"/>
  <c r="J221" i="7"/>
  <c r="L221" i="7"/>
  <c r="M221" i="7"/>
  <c r="N221" i="7"/>
  <c r="P221" i="7"/>
  <c r="R221" i="7" s="1"/>
  <c r="S221" i="7" s="1"/>
  <c r="T221" i="7"/>
  <c r="Z221" i="7"/>
  <c r="AF221" i="7"/>
  <c r="AL221" i="7"/>
  <c r="F222" i="7"/>
  <c r="H222" i="7"/>
  <c r="J222" i="7"/>
  <c r="L222" i="7"/>
  <c r="M222" i="7"/>
  <c r="N222" i="7"/>
  <c r="P222" i="7"/>
  <c r="T222" i="7"/>
  <c r="Z222" i="7"/>
  <c r="AF222" i="7"/>
  <c r="AL222" i="7"/>
  <c r="F223" i="7"/>
  <c r="H223" i="7"/>
  <c r="J223" i="7"/>
  <c r="L223" i="7"/>
  <c r="M223" i="7"/>
  <c r="N223" i="7"/>
  <c r="P223" i="7"/>
  <c r="R223" i="7" s="1"/>
  <c r="T223" i="7"/>
  <c r="Z223" i="7"/>
  <c r="AF223" i="7"/>
  <c r="AL223" i="7"/>
  <c r="F224" i="7"/>
  <c r="H224" i="7"/>
  <c r="J224" i="7"/>
  <c r="L224" i="7"/>
  <c r="M224" i="7"/>
  <c r="N224" i="7"/>
  <c r="P224" i="7"/>
  <c r="R224" i="7" s="1"/>
  <c r="T224" i="7"/>
  <c r="Z224" i="7"/>
  <c r="AF224" i="7"/>
  <c r="AL224" i="7"/>
  <c r="F225" i="7"/>
  <c r="H225" i="7"/>
  <c r="J225" i="7"/>
  <c r="L225" i="7"/>
  <c r="M225" i="7"/>
  <c r="N225" i="7"/>
  <c r="P225" i="7"/>
  <c r="R225" i="7" s="1"/>
  <c r="S225" i="7" s="1"/>
  <c r="T225" i="7"/>
  <c r="Z225" i="7"/>
  <c r="AF225" i="7"/>
  <c r="AL225" i="7"/>
  <c r="F226" i="7"/>
  <c r="H226" i="7"/>
  <c r="J226" i="7"/>
  <c r="L226" i="7"/>
  <c r="M226" i="7"/>
  <c r="N226" i="7"/>
  <c r="P226" i="7"/>
  <c r="R226" i="7" s="1"/>
  <c r="T226" i="7"/>
  <c r="Z226" i="7"/>
  <c r="AF226" i="7"/>
  <c r="AL226" i="7"/>
  <c r="F227" i="7"/>
  <c r="H227" i="7"/>
  <c r="J227" i="7"/>
  <c r="L227" i="7"/>
  <c r="M227" i="7"/>
  <c r="N227" i="7"/>
  <c r="P227" i="7"/>
  <c r="R227" i="7" s="1"/>
  <c r="T227" i="7"/>
  <c r="Z227" i="7"/>
  <c r="AF227" i="7"/>
  <c r="AL227" i="7"/>
  <c r="F228" i="7"/>
  <c r="H228" i="7"/>
  <c r="J228" i="7"/>
  <c r="L228" i="7"/>
  <c r="M228" i="7"/>
  <c r="N228" i="7"/>
  <c r="P228" i="7"/>
  <c r="R228" i="7" s="1"/>
  <c r="S228" i="7" s="1"/>
  <c r="T228" i="7"/>
  <c r="Z228" i="7"/>
  <c r="AF228" i="7"/>
  <c r="AL228" i="7"/>
  <c r="F229" i="7"/>
  <c r="H229" i="7"/>
  <c r="J229" i="7"/>
  <c r="L229" i="7"/>
  <c r="M229" i="7"/>
  <c r="N229" i="7"/>
  <c r="P229" i="7"/>
  <c r="R229" i="7" s="1"/>
  <c r="S229" i="7" s="1"/>
  <c r="T229" i="7"/>
  <c r="Z229" i="7"/>
  <c r="AF229" i="7"/>
  <c r="AL229" i="7"/>
  <c r="F230" i="7"/>
  <c r="H230" i="7"/>
  <c r="J230" i="7"/>
  <c r="L230" i="7"/>
  <c r="M230" i="7"/>
  <c r="N230" i="7"/>
  <c r="P230" i="7"/>
  <c r="R230" i="7" s="1"/>
  <c r="T230" i="7"/>
  <c r="Z230" i="7"/>
  <c r="AF230" i="7"/>
  <c r="AL230" i="7"/>
  <c r="F231" i="7"/>
  <c r="H231" i="7"/>
  <c r="J231" i="7"/>
  <c r="L231" i="7"/>
  <c r="M231" i="7"/>
  <c r="N231" i="7"/>
  <c r="P231" i="7"/>
  <c r="R231" i="7" s="1"/>
  <c r="T231" i="7"/>
  <c r="Z231" i="7"/>
  <c r="AF231" i="7"/>
  <c r="AL231" i="7"/>
  <c r="F232" i="7"/>
  <c r="H232" i="7"/>
  <c r="J232" i="7"/>
  <c r="L232" i="7"/>
  <c r="M232" i="7"/>
  <c r="N232" i="7"/>
  <c r="P232" i="7"/>
  <c r="R232" i="7" s="1"/>
  <c r="S232" i="7" s="1"/>
  <c r="T232" i="7"/>
  <c r="Z232" i="7"/>
  <c r="AF232" i="7"/>
  <c r="AL232" i="7"/>
  <c r="F233" i="7"/>
  <c r="H233" i="7"/>
  <c r="J233" i="7"/>
  <c r="L233" i="7"/>
  <c r="M233" i="7"/>
  <c r="N233" i="7"/>
  <c r="P233" i="7"/>
  <c r="R233" i="7" s="1"/>
  <c r="S233" i="7" s="1"/>
  <c r="T233" i="7"/>
  <c r="Z233" i="7"/>
  <c r="AF233" i="7"/>
  <c r="AL233" i="7"/>
  <c r="F234" i="7"/>
  <c r="H234" i="7"/>
  <c r="J234" i="7"/>
  <c r="L234" i="7"/>
  <c r="M234" i="7"/>
  <c r="N234" i="7"/>
  <c r="P234" i="7"/>
  <c r="R234" i="7" s="1"/>
  <c r="T234" i="7"/>
  <c r="Z234" i="7"/>
  <c r="AF234" i="7"/>
  <c r="AL234" i="7"/>
  <c r="F182" i="7"/>
  <c r="H182" i="7"/>
  <c r="J182" i="7"/>
  <c r="L182" i="7"/>
  <c r="M182" i="7"/>
  <c r="N182" i="7"/>
  <c r="P182" i="7"/>
  <c r="R182" i="7" s="1"/>
  <c r="T182" i="7"/>
  <c r="AF182" i="7"/>
  <c r="AL182" i="7"/>
  <c r="F183" i="7"/>
  <c r="H183" i="7"/>
  <c r="J183" i="7"/>
  <c r="L183" i="7"/>
  <c r="M183" i="7"/>
  <c r="N183" i="7"/>
  <c r="P183" i="7"/>
  <c r="R183" i="7" s="1"/>
  <c r="S183" i="7" s="1"/>
  <c r="T183" i="7"/>
  <c r="AF183" i="7"/>
  <c r="AL183" i="7"/>
  <c r="F184" i="7"/>
  <c r="H184" i="7"/>
  <c r="J184" i="7"/>
  <c r="L184" i="7"/>
  <c r="M184" i="7"/>
  <c r="N184" i="7"/>
  <c r="P184" i="7"/>
  <c r="R184" i="7" s="1"/>
  <c r="S184" i="7" s="1"/>
  <c r="T184" i="7"/>
  <c r="AF184" i="7"/>
  <c r="AL184" i="7"/>
  <c r="F185" i="7"/>
  <c r="H185" i="7"/>
  <c r="J185" i="7"/>
  <c r="L185" i="7"/>
  <c r="M185" i="7"/>
  <c r="N185" i="7"/>
  <c r="P185" i="7"/>
  <c r="R185" i="7" s="1"/>
  <c r="T185" i="7"/>
  <c r="AF185" i="7"/>
  <c r="AL185" i="7"/>
  <c r="F186" i="7"/>
  <c r="H186" i="7"/>
  <c r="J186" i="7"/>
  <c r="L186" i="7"/>
  <c r="M186" i="7"/>
  <c r="N186" i="7"/>
  <c r="P186" i="7"/>
  <c r="R186" i="7" s="1"/>
  <c r="T186" i="7"/>
  <c r="AF186" i="7"/>
  <c r="AL186" i="7"/>
  <c r="F187" i="7"/>
  <c r="H187" i="7"/>
  <c r="J187" i="7"/>
  <c r="L187" i="7"/>
  <c r="M187" i="7"/>
  <c r="N187" i="7"/>
  <c r="P187" i="7"/>
  <c r="R187" i="7" s="1"/>
  <c r="S187" i="7" s="1"/>
  <c r="T187" i="7"/>
  <c r="AF187" i="7"/>
  <c r="AL187" i="7"/>
  <c r="F188" i="7"/>
  <c r="H188" i="7"/>
  <c r="J188" i="7"/>
  <c r="L188" i="7"/>
  <c r="M188" i="7"/>
  <c r="N188" i="7"/>
  <c r="P188" i="7"/>
  <c r="R188" i="7" s="1"/>
  <c r="S188" i="7" s="1"/>
  <c r="T188" i="7"/>
  <c r="AF188" i="7"/>
  <c r="AL188" i="7"/>
  <c r="F189" i="7"/>
  <c r="H189" i="7"/>
  <c r="J189" i="7"/>
  <c r="L189" i="7"/>
  <c r="M189" i="7"/>
  <c r="N189" i="7"/>
  <c r="P189" i="7"/>
  <c r="R189" i="7" s="1"/>
  <c r="T189" i="7"/>
  <c r="AF189" i="7"/>
  <c r="AL189" i="7"/>
  <c r="F190" i="7"/>
  <c r="H190" i="7"/>
  <c r="J190" i="7"/>
  <c r="L190" i="7"/>
  <c r="M190" i="7"/>
  <c r="N190" i="7"/>
  <c r="P190" i="7"/>
  <c r="R190" i="7" s="1"/>
  <c r="T190" i="7"/>
  <c r="AF190" i="7"/>
  <c r="AL190" i="7"/>
  <c r="F191" i="7"/>
  <c r="H191" i="7"/>
  <c r="J191" i="7"/>
  <c r="L191" i="7"/>
  <c r="M191" i="7"/>
  <c r="N191" i="7"/>
  <c r="P191" i="7"/>
  <c r="R191" i="7" s="1"/>
  <c r="T191" i="7"/>
  <c r="AF191" i="7"/>
  <c r="AL191" i="7"/>
  <c r="F192" i="7"/>
  <c r="H192" i="7"/>
  <c r="J192" i="7"/>
  <c r="L192" i="7"/>
  <c r="M192" i="7"/>
  <c r="N192" i="7"/>
  <c r="P192" i="7"/>
  <c r="R192" i="7" s="1"/>
  <c r="S192" i="7" s="1"/>
  <c r="T192" i="7"/>
  <c r="AF192" i="7"/>
  <c r="AL192" i="7"/>
  <c r="F193" i="7"/>
  <c r="H193" i="7"/>
  <c r="J193" i="7"/>
  <c r="L193" i="7"/>
  <c r="M193" i="7"/>
  <c r="N193" i="7"/>
  <c r="P193" i="7"/>
  <c r="R193" i="7" s="1"/>
  <c r="T193" i="7"/>
  <c r="AF193" i="7"/>
  <c r="AL193" i="7"/>
  <c r="F194" i="7"/>
  <c r="H194" i="7"/>
  <c r="J194" i="7"/>
  <c r="L194" i="7"/>
  <c r="M194" i="7"/>
  <c r="N194" i="7"/>
  <c r="P194" i="7"/>
  <c r="R194" i="7" s="1"/>
  <c r="T194" i="7"/>
  <c r="AF194" i="7"/>
  <c r="AL194" i="7"/>
  <c r="F195" i="7"/>
  <c r="H195" i="7"/>
  <c r="J195" i="7"/>
  <c r="L195" i="7"/>
  <c r="M195" i="7"/>
  <c r="N195" i="7"/>
  <c r="P195" i="7"/>
  <c r="R195" i="7" s="1"/>
  <c r="S195" i="7" s="1"/>
  <c r="T195" i="7"/>
  <c r="AF195" i="7"/>
  <c r="AL195" i="7"/>
  <c r="F196" i="7"/>
  <c r="H196" i="7"/>
  <c r="J196" i="7"/>
  <c r="L196" i="7"/>
  <c r="M196" i="7"/>
  <c r="N196" i="7"/>
  <c r="P196" i="7"/>
  <c r="R196" i="7" s="1"/>
  <c r="S196" i="7" s="1"/>
  <c r="T196" i="7"/>
  <c r="AF196" i="7"/>
  <c r="AL196" i="7"/>
  <c r="F197" i="7"/>
  <c r="H197" i="7"/>
  <c r="J197" i="7"/>
  <c r="L197" i="7"/>
  <c r="M197" i="7"/>
  <c r="N197" i="7"/>
  <c r="P197" i="7"/>
  <c r="R197" i="7" s="1"/>
  <c r="T197" i="7"/>
  <c r="AF197" i="7"/>
  <c r="AL197" i="7"/>
  <c r="F198" i="7"/>
  <c r="H198" i="7"/>
  <c r="J198" i="7"/>
  <c r="L198" i="7"/>
  <c r="M198" i="7"/>
  <c r="N198" i="7"/>
  <c r="P198" i="7"/>
  <c r="R198" i="7" s="1"/>
  <c r="T198" i="7"/>
  <c r="AF198" i="7"/>
  <c r="AL198" i="7"/>
  <c r="F199" i="7"/>
  <c r="H199" i="7"/>
  <c r="J199" i="7"/>
  <c r="L199" i="7"/>
  <c r="M199" i="7"/>
  <c r="N199" i="7"/>
  <c r="P199" i="7"/>
  <c r="T199" i="7"/>
  <c r="AF199" i="7"/>
  <c r="AL199" i="7"/>
  <c r="F200" i="7"/>
  <c r="H200" i="7"/>
  <c r="J200" i="7"/>
  <c r="L200" i="7"/>
  <c r="M200" i="7"/>
  <c r="N200" i="7"/>
  <c r="P200" i="7"/>
  <c r="R200" i="7" s="1"/>
  <c r="S200" i="7" s="1"/>
  <c r="T200" i="7"/>
  <c r="AF200" i="7"/>
  <c r="AL200" i="7"/>
  <c r="F201" i="7"/>
  <c r="H201" i="7"/>
  <c r="J201" i="7"/>
  <c r="L201" i="7"/>
  <c r="M201" i="7"/>
  <c r="N201" i="7"/>
  <c r="P201" i="7"/>
  <c r="R201" i="7" s="1"/>
  <c r="T201" i="7"/>
  <c r="AF201" i="7"/>
  <c r="AL201" i="7"/>
  <c r="F149" i="7"/>
  <c r="H149" i="7"/>
  <c r="J149" i="7"/>
  <c r="L149" i="7"/>
  <c r="M149" i="7"/>
  <c r="N149" i="7"/>
  <c r="P149" i="7"/>
  <c r="R149" i="7" s="1"/>
  <c r="T149" i="7"/>
  <c r="Z149" i="7"/>
  <c r="AF149" i="7"/>
  <c r="AL149" i="7"/>
  <c r="F150" i="7"/>
  <c r="H150" i="7"/>
  <c r="J150" i="7"/>
  <c r="L150" i="7"/>
  <c r="M150" i="7"/>
  <c r="N150" i="7"/>
  <c r="P150" i="7"/>
  <c r="R150" i="7" s="1"/>
  <c r="S150" i="7" s="1"/>
  <c r="T150" i="7"/>
  <c r="Z150" i="7"/>
  <c r="AF150" i="7"/>
  <c r="AL150" i="7"/>
  <c r="H151" i="7"/>
  <c r="J151" i="7"/>
  <c r="L151" i="7"/>
  <c r="N151" i="7"/>
  <c r="P151" i="7"/>
  <c r="R151" i="7" s="1"/>
  <c r="S151" i="7" s="1"/>
  <c r="T151" i="7"/>
  <c r="Z151" i="7"/>
  <c r="AF151" i="7"/>
  <c r="AL151" i="7"/>
  <c r="F152" i="7"/>
  <c r="H152" i="7"/>
  <c r="J152" i="7"/>
  <c r="L152" i="7"/>
  <c r="M152" i="7"/>
  <c r="N152" i="7"/>
  <c r="P152" i="7"/>
  <c r="R152" i="7" s="1"/>
  <c r="T152" i="7"/>
  <c r="Z152" i="7"/>
  <c r="AF152" i="7"/>
  <c r="AL152" i="7"/>
  <c r="F153" i="7"/>
  <c r="H153" i="7"/>
  <c r="J153" i="7"/>
  <c r="L153" i="7"/>
  <c r="M153" i="7"/>
  <c r="N153" i="7"/>
  <c r="P153" i="7"/>
  <c r="R153" i="7" s="1"/>
  <c r="T153" i="7"/>
  <c r="Z153" i="7"/>
  <c r="AF153" i="7"/>
  <c r="AL153" i="7"/>
  <c r="F154" i="7"/>
  <c r="H154" i="7"/>
  <c r="J154" i="7"/>
  <c r="L154" i="7"/>
  <c r="M154" i="7"/>
  <c r="N154" i="7"/>
  <c r="P154" i="7"/>
  <c r="R154" i="7" s="1"/>
  <c r="S154" i="7" s="1"/>
  <c r="T154" i="7"/>
  <c r="Z154" i="7"/>
  <c r="AF154" i="7"/>
  <c r="AL154" i="7"/>
  <c r="H155" i="7"/>
  <c r="J155" i="7"/>
  <c r="L155" i="7"/>
  <c r="N155" i="7"/>
  <c r="P155" i="7"/>
  <c r="R155" i="7" s="1"/>
  <c r="S155" i="7" s="1"/>
  <c r="T155" i="7"/>
  <c r="Z155" i="7"/>
  <c r="AF155" i="7"/>
  <c r="AL155" i="7"/>
  <c r="F156" i="7"/>
  <c r="H156" i="7"/>
  <c r="J156" i="7"/>
  <c r="L156" i="7"/>
  <c r="M156" i="7"/>
  <c r="N156" i="7"/>
  <c r="P156" i="7"/>
  <c r="R156" i="7" s="1"/>
  <c r="T156" i="7"/>
  <c r="Z156" i="7"/>
  <c r="AF156" i="7"/>
  <c r="AL156" i="7"/>
  <c r="F157" i="7"/>
  <c r="H157" i="7"/>
  <c r="J157" i="7"/>
  <c r="L157" i="7"/>
  <c r="M157" i="7"/>
  <c r="N157" i="7"/>
  <c r="P157" i="7"/>
  <c r="R157" i="7" s="1"/>
  <c r="T157" i="7"/>
  <c r="Z157" i="7"/>
  <c r="AF157" i="7"/>
  <c r="AL157" i="7"/>
  <c r="F158" i="7"/>
  <c r="H158" i="7"/>
  <c r="J158" i="7"/>
  <c r="L158" i="7"/>
  <c r="M158" i="7"/>
  <c r="N158" i="7"/>
  <c r="P158" i="7"/>
  <c r="R158" i="7" s="1"/>
  <c r="S158" i="7" s="1"/>
  <c r="T158" i="7"/>
  <c r="Z158" i="7"/>
  <c r="AF158" i="7"/>
  <c r="AL158" i="7"/>
  <c r="H159" i="7"/>
  <c r="J159" i="7"/>
  <c r="L159" i="7"/>
  <c r="P159" i="7"/>
  <c r="R159" i="7" s="1"/>
  <c r="S159" i="7" s="1"/>
  <c r="T159" i="7"/>
  <c r="Z159" i="7"/>
  <c r="AF159" i="7"/>
  <c r="AL159" i="7"/>
  <c r="F160" i="7"/>
  <c r="H160" i="7"/>
  <c r="J160" i="7"/>
  <c r="L160" i="7"/>
  <c r="M160" i="7"/>
  <c r="N160" i="7"/>
  <c r="P160" i="7"/>
  <c r="R160" i="7" s="1"/>
  <c r="T160" i="7"/>
  <c r="Z160" i="7"/>
  <c r="AF160" i="7"/>
  <c r="AL160" i="7"/>
  <c r="F161" i="7"/>
  <c r="H161" i="7"/>
  <c r="J161" i="7"/>
  <c r="L161" i="7"/>
  <c r="M161" i="7"/>
  <c r="N161" i="7"/>
  <c r="P161" i="7"/>
  <c r="R161" i="7" s="1"/>
  <c r="T161" i="7"/>
  <c r="Z161" i="7"/>
  <c r="AF161" i="7"/>
  <c r="AL161" i="7"/>
  <c r="F162" i="7"/>
  <c r="H162" i="7"/>
  <c r="J162" i="7"/>
  <c r="L162" i="7"/>
  <c r="M162" i="7"/>
  <c r="N162" i="7"/>
  <c r="P162" i="7"/>
  <c r="T162" i="7"/>
  <c r="Z162" i="7"/>
  <c r="AF162" i="7"/>
  <c r="AL162" i="7"/>
  <c r="F163" i="7"/>
  <c r="H163" i="7"/>
  <c r="J163" i="7"/>
  <c r="L163" i="7"/>
  <c r="M163" i="7"/>
  <c r="N163" i="7"/>
  <c r="P163" i="7"/>
  <c r="R163" i="7" s="1"/>
  <c r="S163" i="7" s="1"/>
  <c r="T163" i="7"/>
  <c r="Z163" i="7"/>
  <c r="AF163" i="7"/>
  <c r="AL163" i="7"/>
  <c r="F164" i="7"/>
  <c r="H164" i="7"/>
  <c r="J164" i="7"/>
  <c r="L164" i="7"/>
  <c r="M164" i="7"/>
  <c r="N164" i="7"/>
  <c r="P164" i="7"/>
  <c r="R164" i="7" s="1"/>
  <c r="T164" i="7"/>
  <c r="Z164" i="7"/>
  <c r="AF164" i="7"/>
  <c r="AL164" i="7"/>
  <c r="F165" i="7"/>
  <c r="H165" i="7"/>
  <c r="J165" i="7"/>
  <c r="L165" i="7"/>
  <c r="M165" i="7"/>
  <c r="N165" i="7"/>
  <c r="P165" i="7"/>
  <c r="R165" i="7" s="1"/>
  <c r="T165" i="7"/>
  <c r="Z165" i="7"/>
  <c r="AF165" i="7"/>
  <c r="AL165" i="7"/>
  <c r="F166" i="7"/>
  <c r="H166" i="7"/>
  <c r="J166" i="7"/>
  <c r="L166" i="7"/>
  <c r="M166" i="7"/>
  <c r="N166" i="7"/>
  <c r="P166" i="7"/>
  <c r="R166" i="7" s="1"/>
  <c r="S166" i="7" s="1"/>
  <c r="T166" i="7"/>
  <c r="Z166" i="7"/>
  <c r="AF166" i="7"/>
  <c r="AL166" i="7"/>
  <c r="F167" i="7"/>
  <c r="H167" i="7"/>
  <c r="J167" i="7"/>
  <c r="L167" i="7"/>
  <c r="M167" i="7"/>
  <c r="N167" i="7"/>
  <c r="P167" i="7"/>
  <c r="R167" i="7" s="1"/>
  <c r="T167" i="7"/>
  <c r="Z167" i="7"/>
  <c r="AF167" i="7"/>
  <c r="AL167" i="7"/>
  <c r="F168" i="7"/>
  <c r="H168" i="7"/>
  <c r="J168" i="7"/>
  <c r="L168" i="7"/>
  <c r="M168" i="7"/>
  <c r="N168" i="7"/>
  <c r="P168" i="7"/>
  <c r="R168" i="7" s="1"/>
  <c r="T168" i="7"/>
  <c r="Z168" i="7"/>
  <c r="AF168" i="7"/>
  <c r="AL168" i="7"/>
  <c r="F116" i="7"/>
  <c r="H116" i="7"/>
  <c r="J116" i="7"/>
  <c r="L116" i="7"/>
  <c r="M116" i="7"/>
  <c r="N116" i="7"/>
  <c r="P116" i="7"/>
  <c r="T116" i="7"/>
  <c r="Z116" i="7"/>
  <c r="AF116" i="7"/>
  <c r="F117" i="7"/>
  <c r="H117" i="7"/>
  <c r="J117" i="7"/>
  <c r="L117" i="7"/>
  <c r="M117" i="7"/>
  <c r="N117" i="7"/>
  <c r="P117" i="7"/>
  <c r="R117" i="7" s="1"/>
  <c r="S117" i="7" s="1"/>
  <c r="T117" i="7"/>
  <c r="Z117" i="7"/>
  <c r="AF117" i="7"/>
  <c r="F118" i="7"/>
  <c r="H118" i="7"/>
  <c r="J118" i="7"/>
  <c r="N118" i="7"/>
  <c r="P118" i="7"/>
  <c r="R118" i="7" s="1"/>
  <c r="T118" i="7"/>
  <c r="Z118" i="7"/>
  <c r="AF118" i="7"/>
  <c r="F119" i="7"/>
  <c r="H119" i="7"/>
  <c r="J119" i="7"/>
  <c r="L119" i="7"/>
  <c r="M119" i="7"/>
  <c r="N119" i="7"/>
  <c r="P119" i="7"/>
  <c r="R119" i="7" s="1"/>
  <c r="T119" i="7"/>
  <c r="Z119" i="7"/>
  <c r="AF119" i="7"/>
  <c r="F120" i="7"/>
  <c r="H120" i="7"/>
  <c r="J120" i="7"/>
  <c r="L120" i="7"/>
  <c r="M120" i="7"/>
  <c r="N120" i="7"/>
  <c r="P120" i="7"/>
  <c r="R120" i="7" s="1"/>
  <c r="T120" i="7"/>
  <c r="Z120" i="7"/>
  <c r="AF120" i="7"/>
  <c r="F121" i="7"/>
  <c r="H121" i="7"/>
  <c r="J121" i="7"/>
  <c r="L121" i="7"/>
  <c r="M121" i="7"/>
  <c r="N121" i="7"/>
  <c r="P121" i="7"/>
  <c r="R121" i="7" s="1"/>
  <c r="S121" i="7" s="1"/>
  <c r="T121" i="7"/>
  <c r="Z121" i="7"/>
  <c r="AF121" i="7"/>
  <c r="F122" i="7"/>
  <c r="H122" i="7"/>
  <c r="N122" i="7"/>
  <c r="P122" i="7"/>
  <c r="R122" i="7" s="1"/>
  <c r="S122" i="7" s="1"/>
  <c r="T122" i="7"/>
  <c r="Z122" i="7"/>
  <c r="AF122" i="7"/>
  <c r="F123" i="7"/>
  <c r="H123" i="7"/>
  <c r="J123" i="7"/>
  <c r="L123" i="7"/>
  <c r="M123" i="7"/>
  <c r="N123" i="7"/>
  <c r="P123" i="7"/>
  <c r="R123" i="7" s="1"/>
  <c r="T123" i="7"/>
  <c r="Z123" i="7"/>
  <c r="AF123" i="7"/>
  <c r="F124" i="7"/>
  <c r="H124" i="7"/>
  <c r="J124" i="7"/>
  <c r="L124" i="7"/>
  <c r="M124" i="7"/>
  <c r="N124" i="7"/>
  <c r="P124" i="7"/>
  <c r="R124" i="7" s="1"/>
  <c r="T124" i="7"/>
  <c r="Z124" i="7"/>
  <c r="AF124" i="7"/>
  <c r="F125" i="7"/>
  <c r="H125" i="7"/>
  <c r="J125" i="7"/>
  <c r="L125" i="7"/>
  <c r="M125" i="7"/>
  <c r="N125" i="7"/>
  <c r="P125" i="7"/>
  <c r="R125" i="7" s="1"/>
  <c r="T125" i="7"/>
  <c r="Z125" i="7"/>
  <c r="AF125" i="7"/>
  <c r="F126" i="7"/>
  <c r="H126" i="7"/>
  <c r="M126" i="7"/>
  <c r="N126" i="7"/>
  <c r="P126" i="7"/>
  <c r="R126" i="7" s="1"/>
  <c r="S126" i="7" s="1"/>
  <c r="T126" i="7"/>
  <c r="Z126" i="7"/>
  <c r="AF126" i="7"/>
  <c r="F127" i="7"/>
  <c r="H127" i="7"/>
  <c r="J127" i="7"/>
  <c r="L127" i="7"/>
  <c r="M127" i="7"/>
  <c r="N127" i="7"/>
  <c r="P127" i="7"/>
  <c r="R127" i="7" s="1"/>
  <c r="T127" i="7"/>
  <c r="Z127" i="7"/>
  <c r="AF127" i="7"/>
  <c r="F128" i="7"/>
  <c r="H128" i="7"/>
  <c r="J128" i="7"/>
  <c r="L128" i="7"/>
  <c r="M128" i="7"/>
  <c r="N128" i="7"/>
  <c r="P128" i="7"/>
  <c r="R128" i="7" s="1"/>
  <c r="T128" i="7"/>
  <c r="Z128" i="7"/>
  <c r="AF128" i="7"/>
  <c r="F129" i="7"/>
  <c r="H129" i="7"/>
  <c r="J129" i="7"/>
  <c r="L129" i="7"/>
  <c r="M129" i="7"/>
  <c r="N129" i="7"/>
  <c r="P129" i="7"/>
  <c r="R129" i="7" s="1"/>
  <c r="S129" i="7" s="1"/>
  <c r="T129" i="7"/>
  <c r="Z129" i="7"/>
  <c r="AF129" i="7"/>
  <c r="F130" i="7"/>
  <c r="H130" i="7"/>
  <c r="J130" i="7"/>
  <c r="L130" i="7"/>
  <c r="M130" i="7"/>
  <c r="N130" i="7"/>
  <c r="P130" i="7"/>
  <c r="R130" i="7" s="1"/>
  <c r="T130" i="7"/>
  <c r="Z130" i="7"/>
  <c r="AF130" i="7"/>
  <c r="F131" i="7"/>
  <c r="H131" i="7"/>
  <c r="J131" i="7"/>
  <c r="L131" i="7"/>
  <c r="M131" i="7"/>
  <c r="N131" i="7"/>
  <c r="P131" i="7"/>
  <c r="R131" i="7" s="1"/>
  <c r="T131" i="7"/>
  <c r="Z131" i="7"/>
  <c r="AF131" i="7"/>
  <c r="F132" i="7"/>
  <c r="H132" i="7"/>
  <c r="J132" i="7"/>
  <c r="L132" i="7"/>
  <c r="M132" i="7"/>
  <c r="N132" i="7"/>
  <c r="P132" i="7"/>
  <c r="R132" i="7" s="1"/>
  <c r="T132" i="7"/>
  <c r="Z132" i="7"/>
  <c r="AF132" i="7"/>
  <c r="F133" i="7"/>
  <c r="H133" i="7"/>
  <c r="J133" i="7"/>
  <c r="L133" i="7"/>
  <c r="M133" i="7"/>
  <c r="N133" i="7"/>
  <c r="P133" i="7"/>
  <c r="R133" i="7" s="1"/>
  <c r="S133" i="7" s="1"/>
  <c r="T133" i="7"/>
  <c r="Z133" i="7"/>
  <c r="AF133" i="7"/>
  <c r="F134" i="7"/>
  <c r="H134" i="7"/>
  <c r="J134" i="7"/>
  <c r="L134" i="7"/>
  <c r="M134" i="7"/>
  <c r="N134" i="7"/>
  <c r="P134" i="7"/>
  <c r="R134" i="7" s="1"/>
  <c r="S134" i="7" s="1"/>
  <c r="T134" i="7"/>
  <c r="Z134" i="7"/>
  <c r="AF134" i="7"/>
  <c r="F135" i="7"/>
  <c r="H135" i="7"/>
  <c r="J135" i="7"/>
  <c r="L135" i="7"/>
  <c r="M135" i="7"/>
  <c r="N135" i="7"/>
  <c r="P135" i="7"/>
  <c r="R135" i="7" s="1"/>
  <c r="T135" i="7"/>
  <c r="Z135" i="7"/>
  <c r="AF135" i="7"/>
  <c r="F83" i="7"/>
  <c r="H83" i="7"/>
  <c r="J83" i="7"/>
  <c r="L83" i="7"/>
  <c r="M83" i="7"/>
  <c r="N83" i="7"/>
  <c r="P83" i="7"/>
  <c r="R83" i="7" s="1"/>
  <c r="T83" i="7"/>
  <c r="Z83" i="7"/>
  <c r="AL83" i="7"/>
  <c r="F84" i="7"/>
  <c r="H84" i="7"/>
  <c r="J84" i="7"/>
  <c r="L84" i="7"/>
  <c r="M84" i="7"/>
  <c r="N84" i="7"/>
  <c r="P84" i="7"/>
  <c r="R84" i="7" s="1"/>
  <c r="S84" i="7" s="1"/>
  <c r="T84" i="7"/>
  <c r="Z84" i="7"/>
  <c r="AL84" i="7"/>
  <c r="F85" i="7"/>
  <c r="H85" i="7"/>
  <c r="J85" i="7"/>
  <c r="L85" i="7"/>
  <c r="M85" i="7"/>
  <c r="N85" i="7"/>
  <c r="P85" i="7"/>
  <c r="T85" i="7"/>
  <c r="Z85" i="7"/>
  <c r="AL85" i="7"/>
  <c r="F86" i="7"/>
  <c r="H86" i="7"/>
  <c r="J86" i="7"/>
  <c r="L86" i="7"/>
  <c r="M86" i="7"/>
  <c r="N86" i="7"/>
  <c r="P86" i="7"/>
  <c r="R86" i="7" s="1"/>
  <c r="T86" i="7"/>
  <c r="Z86" i="7"/>
  <c r="AL86" i="7"/>
  <c r="F87" i="7"/>
  <c r="H87" i="7"/>
  <c r="J87" i="7"/>
  <c r="L87" i="7"/>
  <c r="M87" i="7"/>
  <c r="N87" i="7"/>
  <c r="P87" i="7"/>
  <c r="R87" i="7" s="1"/>
  <c r="T87" i="7"/>
  <c r="Z87" i="7"/>
  <c r="AL87" i="7"/>
  <c r="F88" i="7"/>
  <c r="H88" i="7"/>
  <c r="J88" i="7"/>
  <c r="L88" i="7"/>
  <c r="M88" i="7"/>
  <c r="N88" i="7"/>
  <c r="P88" i="7"/>
  <c r="R88" i="7" s="1"/>
  <c r="S88" i="7" s="1"/>
  <c r="T88" i="7"/>
  <c r="Z88" i="7"/>
  <c r="AL88" i="7"/>
  <c r="F89" i="7"/>
  <c r="H89" i="7"/>
  <c r="J89" i="7"/>
  <c r="L89" i="7"/>
  <c r="M89" i="7"/>
  <c r="N89" i="7"/>
  <c r="P89" i="7"/>
  <c r="R89" i="7" s="1"/>
  <c r="S89" i="7" s="1"/>
  <c r="T89" i="7"/>
  <c r="Z89" i="7"/>
  <c r="AL89" i="7"/>
  <c r="F90" i="7"/>
  <c r="H90" i="7"/>
  <c r="J90" i="7"/>
  <c r="L90" i="7"/>
  <c r="M90" i="7"/>
  <c r="N90" i="7"/>
  <c r="P90" i="7"/>
  <c r="R90" i="7" s="1"/>
  <c r="T90" i="7"/>
  <c r="Z90" i="7"/>
  <c r="AL90" i="7"/>
  <c r="F91" i="7"/>
  <c r="H91" i="7"/>
  <c r="J91" i="7"/>
  <c r="L91" i="7"/>
  <c r="M91" i="7"/>
  <c r="N91" i="7"/>
  <c r="P91" i="7"/>
  <c r="R91" i="7" s="1"/>
  <c r="T91" i="7"/>
  <c r="Z91" i="7"/>
  <c r="AL91" i="7"/>
  <c r="F92" i="7"/>
  <c r="H92" i="7"/>
  <c r="J92" i="7"/>
  <c r="L92" i="7"/>
  <c r="M92" i="7"/>
  <c r="N92" i="7"/>
  <c r="P92" i="7"/>
  <c r="R92" i="7" s="1"/>
  <c r="T92" i="7"/>
  <c r="Z92" i="7"/>
  <c r="AL92" i="7"/>
  <c r="F93" i="7"/>
  <c r="H93" i="7"/>
  <c r="J93" i="7"/>
  <c r="L93" i="7"/>
  <c r="M93" i="7"/>
  <c r="N93" i="7"/>
  <c r="P93" i="7"/>
  <c r="R93" i="7" s="1"/>
  <c r="T93" i="7"/>
  <c r="Z93" i="7"/>
  <c r="AL93" i="7"/>
  <c r="F94" i="7"/>
  <c r="H94" i="7"/>
  <c r="J94" i="7"/>
  <c r="L94" i="7"/>
  <c r="M94" i="7"/>
  <c r="N94" i="7"/>
  <c r="P94" i="7"/>
  <c r="R94" i="7" s="1"/>
  <c r="T94" i="7"/>
  <c r="Z94" i="7"/>
  <c r="AL94" i="7"/>
  <c r="F95" i="7"/>
  <c r="H95" i="7"/>
  <c r="J95" i="7"/>
  <c r="L95" i="7"/>
  <c r="M95" i="7"/>
  <c r="N95" i="7"/>
  <c r="P95" i="7"/>
  <c r="R95" i="7" s="1"/>
  <c r="T95" i="7"/>
  <c r="Z95" i="7"/>
  <c r="AL95" i="7"/>
  <c r="F96" i="7"/>
  <c r="H96" i="7"/>
  <c r="J96" i="7"/>
  <c r="L96" i="7"/>
  <c r="M96" i="7"/>
  <c r="N96" i="7"/>
  <c r="P96" i="7"/>
  <c r="R96" i="7" s="1"/>
  <c r="S96" i="7" s="1"/>
  <c r="T96" i="7"/>
  <c r="Z96" i="7"/>
  <c r="AL96" i="7"/>
  <c r="F97" i="7"/>
  <c r="H97" i="7"/>
  <c r="J97" i="7"/>
  <c r="L97" i="7"/>
  <c r="M97" i="7"/>
  <c r="N97" i="7"/>
  <c r="P97" i="7"/>
  <c r="R97" i="7" s="1"/>
  <c r="S97" i="7" s="1"/>
  <c r="T97" i="7"/>
  <c r="Z97" i="7"/>
  <c r="AL97" i="7"/>
  <c r="F98" i="7"/>
  <c r="H98" i="7"/>
  <c r="J98" i="7"/>
  <c r="L98" i="7"/>
  <c r="M98" i="7"/>
  <c r="N98" i="7"/>
  <c r="P98" i="7"/>
  <c r="R98" i="7" s="1"/>
  <c r="T98" i="7"/>
  <c r="Z98" i="7"/>
  <c r="AL98" i="7"/>
  <c r="F99" i="7"/>
  <c r="H99" i="7"/>
  <c r="J99" i="7"/>
  <c r="L99" i="7"/>
  <c r="M99" i="7"/>
  <c r="N99" i="7"/>
  <c r="P99" i="7"/>
  <c r="R99" i="7" s="1"/>
  <c r="T99" i="7"/>
  <c r="Z99" i="7"/>
  <c r="AL99" i="7"/>
  <c r="F100" i="7"/>
  <c r="H100" i="7"/>
  <c r="J100" i="7"/>
  <c r="L100" i="7"/>
  <c r="M100" i="7"/>
  <c r="N100" i="7"/>
  <c r="P100" i="7"/>
  <c r="R100" i="7" s="1"/>
  <c r="S100" i="7" s="1"/>
  <c r="T100" i="7"/>
  <c r="Z100" i="7"/>
  <c r="AL100" i="7"/>
  <c r="F101" i="7"/>
  <c r="H101" i="7"/>
  <c r="J101" i="7"/>
  <c r="L101" i="7"/>
  <c r="M101" i="7"/>
  <c r="N101" i="7"/>
  <c r="P101" i="7"/>
  <c r="R101" i="7" s="1"/>
  <c r="S101" i="7" s="1"/>
  <c r="T101" i="7"/>
  <c r="Z101" i="7"/>
  <c r="AL101" i="7"/>
  <c r="F102" i="7"/>
  <c r="H102" i="7"/>
  <c r="J102" i="7"/>
  <c r="L102" i="7"/>
  <c r="M102" i="7"/>
  <c r="N102" i="7"/>
  <c r="P102" i="7"/>
  <c r="R102" i="7" s="1"/>
  <c r="T102" i="7"/>
  <c r="Z102" i="7"/>
  <c r="AL102" i="7"/>
  <c r="F50" i="7"/>
  <c r="H50" i="7"/>
  <c r="J50" i="7"/>
  <c r="L50" i="7"/>
  <c r="M50" i="7"/>
  <c r="N50" i="7"/>
  <c r="P50" i="7"/>
  <c r="R50" i="7" s="1"/>
  <c r="T50" i="7"/>
  <c r="Z50" i="7"/>
  <c r="Z16" i="7" s="1"/>
  <c r="AF50" i="7"/>
  <c r="AL50" i="7"/>
  <c r="F51" i="7"/>
  <c r="H51" i="7"/>
  <c r="J51" i="7"/>
  <c r="L51" i="7"/>
  <c r="M51" i="7"/>
  <c r="N51" i="7"/>
  <c r="P51" i="7"/>
  <c r="R51" i="7" s="1"/>
  <c r="S51" i="7" s="1"/>
  <c r="T51" i="7"/>
  <c r="Z51" i="7"/>
  <c r="AF51" i="7"/>
  <c r="AL51" i="7"/>
  <c r="F52" i="7"/>
  <c r="L52" i="7"/>
  <c r="M52" i="7"/>
  <c r="N52" i="7"/>
  <c r="P52" i="7"/>
  <c r="T52" i="7"/>
  <c r="Z52" i="7"/>
  <c r="AF52" i="7"/>
  <c r="AL52" i="7"/>
  <c r="F53" i="7"/>
  <c r="H53" i="7"/>
  <c r="J53" i="7"/>
  <c r="L53" i="7"/>
  <c r="M53" i="7"/>
  <c r="N53" i="7"/>
  <c r="P53" i="7"/>
  <c r="R53" i="7" s="1"/>
  <c r="T53" i="7"/>
  <c r="Z53" i="7"/>
  <c r="Z19" i="7" s="1"/>
  <c r="AF53" i="7"/>
  <c r="AL53" i="7"/>
  <c r="F54" i="7"/>
  <c r="H54" i="7"/>
  <c r="J54" i="7"/>
  <c r="L54" i="7"/>
  <c r="M54" i="7"/>
  <c r="N54" i="7"/>
  <c r="P54" i="7"/>
  <c r="R54" i="7" s="1"/>
  <c r="T54" i="7"/>
  <c r="Z54" i="7"/>
  <c r="AF54" i="7"/>
  <c r="AL54" i="7"/>
  <c r="F55" i="7"/>
  <c r="H55" i="7"/>
  <c r="J55" i="7"/>
  <c r="L55" i="7"/>
  <c r="M55" i="7"/>
  <c r="N55" i="7"/>
  <c r="P55" i="7"/>
  <c r="R55" i="7" s="1"/>
  <c r="S55" i="7" s="1"/>
  <c r="T55" i="7"/>
  <c r="Z55" i="7"/>
  <c r="AF55" i="7"/>
  <c r="AL55" i="7"/>
  <c r="F56" i="7"/>
  <c r="J56" i="7"/>
  <c r="L56" i="7"/>
  <c r="N56" i="7"/>
  <c r="P56" i="7"/>
  <c r="R56" i="7" s="1"/>
  <c r="S56" i="7" s="1"/>
  <c r="T56" i="7"/>
  <c r="Z56" i="7"/>
  <c r="AF56" i="7"/>
  <c r="AL56" i="7"/>
  <c r="F57" i="7"/>
  <c r="H57" i="7"/>
  <c r="J57" i="7"/>
  <c r="L57" i="7"/>
  <c r="M57" i="7"/>
  <c r="N57" i="7"/>
  <c r="P57" i="7"/>
  <c r="R57" i="7" s="1"/>
  <c r="T57" i="7"/>
  <c r="Z57" i="7"/>
  <c r="AF57" i="7"/>
  <c r="AL57" i="7"/>
  <c r="F58" i="7"/>
  <c r="H58" i="7"/>
  <c r="J58" i="7"/>
  <c r="L58" i="7"/>
  <c r="M58" i="7"/>
  <c r="N58" i="7"/>
  <c r="P58" i="7"/>
  <c r="R58" i="7" s="1"/>
  <c r="T58" i="7"/>
  <c r="Z58" i="7"/>
  <c r="Z24" i="7" s="1"/>
  <c r="AF58" i="7"/>
  <c r="AL58" i="7"/>
  <c r="F59" i="7"/>
  <c r="H59" i="7"/>
  <c r="J59" i="7"/>
  <c r="L59" i="7"/>
  <c r="M59" i="7"/>
  <c r="N59" i="7"/>
  <c r="P59" i="7"/>
  <c r="R59" i="7" s="1"/>
  <c r="S59" i="7" s="1"/>
  <c r="T59" i="7"/>
  <c r="Z59" i="7"/>
  <c r="AF59" i="7"/>
  <c r="AL59" i="7"/>
  <c r="F60" i="7"/>
  <c r="L60" i="7"/>
  <c r="M60" i="7"/>
  <c r="N60" i="7"/>
  <c r="P60" i="7"/>
  <c r="R60" i="7" s="1"/>
  <c r="S60" i="7" s="1"/>
  <c r="T60" i="7"/>
  <c r="Z60" i="7"/>
  <c r="Z26" i="7" s="1"/>
  <c r="AF60" i="7"/>
  <c r="AL60" i="7"/>
  <c r="F61" i="7"/>
  <c r="H61" i="7"/>
  <c r="J61" i="7"/>
  <c r="L61" i="7"/>
  <c r="M61" i="7"/>
  <c r="N61" i="7"/>
  <c r="P61" i="7"/>
  <c r="R61" i="7" s="1"/>
  <c r="T61" i="7"/>
  <c r="Z61" i="7"/>
  <c r="AF61" i="7"/>
  <c r="AL61" i="7"/>
  <c r="F62" i="7"/>
  <c r="H62" i="7"/>
  <c r="J62" i="7"/>
  <c r="L62" i="7"/>
  <c r="M62" i="7"/>
  <c r="N62" i="7"/>
  <c r="P62" i="7"/>
  <c r="R62" i="7" s="1"/>
  <c r="T62" i="7"/>
  <c r="Z62" i="7"/>
  <c r="AF62" i="7"/>
  <c r="AL62" i="7"/>
  <c r="F63" i="7"/>
  <c r="H63" i="7"/>
  <c r="J63" i="7"/>
  <c r="L63" i="7"/>
  <c r="M63" i="7"/>
  <c r="N63" i="7"/>
  <c r="P63" i="7"/>
  <c r="R63" i="7" s="1"/>
  <c r="S63" i="7" s="1"/>
  <c r="T63" i="7"/>
  <c r="Z63" i="7"/>
  <c r="AF63" i="7"/>
  <c r="AL63" i="7"/>
  <c r="F64" i="7"/>
  <c r="H64" i="7"/>
  <c r="J64" i="7"/>
  <c r="L64" i="7"/>
  <c r="M64" i="7"/>
  <c r="N64" i="7"/>
  <c r="P64" i="7"/>
  <c r="R64" i="7" s="1"/>
  <c r="S64" i="7" s="1"/>
  <c r="T64" i="7"/>
  <c r="Z64" i="7"/>
  <c r="Z30" i="7" s="1"/>
  <c r="AF64" i="7"/>
  <c r="AL64" i="7"/>
  <c r="F65" i="7"/>
  <c r="H65" i="7"/>
  <c r="J65" i="7"/>
  <c r="L65" i="7"/>
  <c r="M65" i="7"/>
  <c r="N65" i="7"/>
  <c r="P65" i="7"/>
  <c r="R65" i="7" s="1"/>
  <c r="T65" i="7"/>
  <c r="Z65" i="7"/>
  <c r="AF65" i="7"/>
  <c r="AL65" i="7"/>
  <c r="F66" i="7"/>
  <c r="H66" i="7"/>
  <c r="J66" i="7"/>
  <c r="L66" i="7"/>
  <c r="M66" i="7"/>
  <c r="N66" i="7"/>
  <c r="P66" i="7"/>
  <c r="R66" i="7" s="1"/>
  <c r="T66" i="7"/>
  <c r="Z66" i="7"/>
  <c r="AF66" i="7"/>
  <c r="AL66" i="7"/>
  <c r="F67" i="7"/>
  <c r="H67" i="7"/>
  <c r="J67" i="7"/>
  <c r="L67" i="7"/>
  <c r="M67" i="7"/>
  <c r="N67" i="7"/>
  <c r="P67" i="7"/>
  <c r="R67" i="7" s="1"/>
  <c r="S67" i="7" s="1"/>
  <c r="T67" i="7"/>
  <c r="Z67" i="7"/>
  <c r="AF67" i="7"/>
  <c r="AL67" i="7"/>
  <c r="F68" i="7"/>
  <c r="H68" i="7"/>
  <c r="J68" i="7"/>
  <c r="L68" i="7"/>
  <c r="M68" i="7"/>
  <c r="N68" i="7"/>
  <c r="P68" i="7"/>
  <c r="R68" i="7" s="1"/>
  <c r="S68" i="7" s="1"/>
  <c r="T68" i="7"/>
  <c r="Z68" i="7"/>
  <c r="Z34" i="7" s="1"/>
  <c r="AF68" i="7"/>
  <c r="AL68" i="7"/>
  <c r="F69" i="7"/>
  <c r="H69" i="7"/>
  <c r="J69" i="7"/>
  <c r="L69" i="7"/>
  <c r="M69" i="7"/>
  <c r="N69" i="7"/>
  <c r="P69" i="7"/>
  <c r="R69" i="7" s="1"/>
  <c r="T69" i="7"/>
  <c r="Z69" i="7"/>
  <c r="AF69" i="7"/>
  <c r="AL69" i="7"/>
  <c r="D16" i="7"/>
  <c r="E16" i="7"/>
  <c r="G16" i="7"/>
  <c r="I16" i="7"/>
  <c r="K16" i="7"/>
  <c r="Q16" i="7"/>
  <c r="W16" i="7"/>
  <c r="AC16" i="7"/>
  <c r="AI16" i="7"/>
  <c r="AO16" i="7"/>
  <c r="D17" i="7"/>
  <c r="E17" i="7"/>
  <c r="G17" i="7"/>
  <c r="I17" i="7"/>
  <c r="K17" i="7"/>
  <c r="Q17" i="7"/>
  <c r="W17" i="7"/>
  <c r="AC17" i="7"/>
  <c r="AI17" i="7"/>
  <c r="AO17" i="7"/>
  <c r="E18" i="7"/>
  <c r="Q18" i="7"/>
  <c r="W18" i="7"/>
  <c r="AC18" i="7"/>
  <c r="AI18" i="7"/>
  <c r="AO18" i="7"/>
  <c r="D19" i="7"/>
  <c r="E19" i="7"/>
  <c r="G19" i="7"/>
  <c r="I19" i="7"/>
  <c r="K19" i="7"/>
  <c r="Q19" i="7"/>
  <c r="W19" i="7"/>
  <c r="AC19" i="7"/>
  <c r="AI19" i="7"/>
  <c r="AO19" i="7"/>
  <c r="D20" i="7"/>
  <c r="E20" i="7"/>
  <c r="G20" i="7"/>
  <c r="I20" i="7"/>
  <c r="K20" i="7"/>
  <c r="Q20" i="7"/>
  <c r="W20" i="7"/>
  <c r="AC20" i="7"/>
  <c r="AI20" i="7"/>
  <c r="AO20" i="7"/>
  <c r="D21" i="7"/>
  <c r="E21" i="7"/>
  <c r="G21" i="7"/>
  <c r="I21" i="7"/>
  <c r="K21" i="7"/>
  <c r="Q21" i="7"/>
  <c r="W21" i="7"/>
  <c r="AC21" i="7"/>
  <c r="AI21" i="7"/>
  <c r="AO21" i="7"/>
  <c r="D22" i="7"/>
  <c r="E22" i="7"/>
  <c r="G22" i="7"/>
  <c r="K22" i="7"/>
  <c r="Q22" i="7"/>
  <c r="W22" i="7"/>
  <c r="AC22" i="7"/>
  <c r="AI22" i="7"/>
  <c r="AO22" i="7"/>
  <c r="D23" i="7"/>
  <c r="E23" i="7"/>
  <c r="G23" i="7"/>
  <c r="I23" i="7"/>
  <c r="K23" i="7"/>
  <c r="Q23" i="7"/>
  <c r="W23" i="7"/>
  <c r="AC23" i="7"/>
  <c r="AI23" i="7"/>
  <c r="AO23" i="7"/>
  <c r="D24" i="7"/>
  <c r="E24" i="7"/>
  <c r="G24" i="7"/>
  <c r="I24" i="7"/>
  <c r="K24" i="7"/>
  <c r="Q24" i="7"/>
  <c r="W24" i="7"/>
  <c r="AC24" i="7"/>
  <c r="AI24" i="7"/>
  <c r="AO24" i="7"/>
  <c r="D25" i="7"/>
  <c r="E25" i="7"/>
  <c r="G25" i="7"/>
  <c r="I25" i="7"/>
  <c r="K25" i="7"/>
  <c r="Q25" i="7"/>
  <c r="W25" i="7"/>
  <c r="AC25" i="7"/>
  <c r="AI25" i="7"/>
  <c r="AO25" i="7"/>
  <c r="E26" i="7"/>
  <c r="G26" i="7"/>
  <c r="K26" i="7"/>
  <c r="Q26" i="7"/>
  <c r="W26" i="7"/>
  <c r="AC26" i="7"/>
  <c r="AI26" i="7"/>
  <c r="AO26" i="7"/>
  <c r="D27" i="7"/>
  <c r="E27" i="7"/>
  <c r="G27" i="7"/>
  <c r="I27" i="7"/>
  <c r="K27" i="7"/>
  <c r="Q27" i="7"/>
  <c r="W27" i="7"/>
  <c r="AC27" i="7"/>
  <c r="AI27" i="7"/>
  <c r="AO27" i="7"/>
  <c r="D28" i="7"/>
  <c r="E28" i="7"/>
  <c r="G28" i="7"/>
  <c r="I28" i="7"/>
  <c r="K28" i="7"/>
  <c r="Q28" i="7"/>
  <c r="W28" i="7"/>
  <c r="AC28" i="7"/>
  <c r="AI28" i="7"/>
  <c r="AO28" i="7"/>
  <c r="D29" i="7"/>
  <c r="E29" i="7"/>
  <c r="G29" i="7"/>
  <c r="I29" i="7"/>
  <c r="K29" i="7"/>
  <c r="Q29" i="7"/>
  <c r="W29" i="7"/>
  <c r="AC29" i="7"/>
  <c r="AI29" i="7"/>
  <c r="AO29" i="7"/>
  <c r="D30" i="7"/>
  <c r="E30" i="7"/>
  <c r="G30" i="7"/>
  <c r="I30" i="7"/>
  <c r="K30" i="7"/>
  <c r="Q30" i="7"/>
  <c r="W30" i="7"/>
  <c r="AC30" i="7"/>
  <c r="AI30" i="7"/>
  <c r="AO30" i="7"/>
  <c r="D31" i="7"/>
  <c r="E31" i="7"/>
  <c r="G31" i="7"/>
  <c r="I31" i="7"/>
  <c r="K31" i="7"/>
  <c r="Q31" i="7"/>
  <c r="W31" i="7"/>
  <c r="AC31" i="7"/>
  <c r="AI31" i="7"/>
  <c r="AO31" i="7"/>
  <c r="D32" i="7"/>
  <c r="E32" i="7"/>
  <c r="G32" i="7"/>
  <c r="I32" i="7"/>
  <c r="K32" i="7"/>
  <c r="Q32" i="7"/>
  <c r="W32" i="7"/>
  <c r="AC32" i="7"/>
  <c r="AI32" i="7"/>
  <c r="AO32" i="7"/>
  <c r="D33" i="7"/>
  <c r="E33" i="7"/>
  <c r="G33" i="7"/>
  <c r="I33" i="7"/>
  <c r="K33" i="7"/>
  <c r="Q33" i="7"/>
  <c r="W33" i="7"/>
  <c r="AC33" i="7"/>
  <c r="AI33" i="7"/>
  <c r="AO33" i="7"/>
  <c r="D34" i="7"/>
  <c r="E34" i="7"/>
  <c r="G34" i="7"/>
  <c r="I34" i="7"/>
  <c r="K34" i="7"/>
  <c r="Q34" i="7"/>
  <c r="W34" i="7"/>
  <c r="AC34" i="7"/>
  <c r="AI34" i="7"/>
  <c r="AO34" i="7"/>
  <c r="D35" i="7"/>
  <c r="E35" i="7"/>
  <c r="G35" i="7"/>
  <c r="I35" i="7"/>
  <c r="K35" i="7"/>
  <c r="Q35" i="7"/>
  <c r="W35" i="7"/>
  <c r="AC35" i="7"/>
  <c r="AI35" i="7"/>
  <c r="AO35" i="7"/>
  <c r="G210" i="6"/>
  <c r="H210" i="6" s="1"/>
  <c r="R210" i="6"/>
  <c r="AJ210" i="6"/>
  <c r="G211" i="6"/>
  <c r="J211" i="6" s="1"/>
  <c r="K211" i="6" s="1"/>
  <c r="R211" i="6"/>
  <c r="AJ211" i="6"/>
  <c r="G212" i="6"/>
  <c r="H212" i="6" s="1"/>
  <c r="R212" i="6"/>
  <c r="AJ212" i="6"/>
  <c r="G213" i="6"/>
  <c r="J213" i="6" s="1"/>
  <c r="K213" i="6" s="1"/>
  <c r="R213" i="6"/>
  <c r="AJ213" i="6"/>
  <c r="G214" i="6"/>
  <c r="R214" i="6"/>
  <c r="AJ214" i="6"/>
  <c r="G215" i="6"/>
  <c r="J215" i="6" s="1"/>
  <c r="K215" i="6" s="1"/>
  <c r="R215" i="6"/>
  <c r="AJ215" i="6"/>
  <c r="G216" i="6"/>
  <c r="H216" i="6" s="1"/>
  <c r="R216" i="6"/>
  <c r="AJ216" i="6"/>
  <c r="G217" i="6"/>
  <c r="J217" i="6" s="1"/>
  <c r="K217" i="6" s="1"/>
  <c r="R217" i="6"/>
  <c r="AJ217" i="6"/>
  <c r="G218" i="6"/>
  <c r="H218" i="6" s="1"/>
  <c r="R218" i="6"/>
  <c r="AJ218" i="6"/>
  <c r="G219" i="6"/>
  <c r="J219" i="6" s="1"/>
  <c r="K219" i="6" s="1"/>
  <c r="R219" i="6"/>
  <c r="AJ219" i="6"/>
  <c r="G220" i="6"/>
  <c r="R220" i="6"/>
  <c r="AJ220" i="6"/>
  <c r="G221" i="6"/>
  <c r="H221" i="6" s="1"/>
  <c r="R221" i="6"/>
  <c r="AJ221" i="6"/>
  <c r="G222" i="6"/>
  <c r="H222" i="6" s="1"/>
  <c r="R222" i="6"/>
  <c r="AJ222" i="6"/>
  <c r="G223" i="6"/>
  <c r="H223" i="6" s="1"/>
  <c r="R223" i="6"/>
  <c r="AJ223" i="6"/>
  <c r="G224" i="6"/>
  <c r="H224" i="6" s="1"/>
  <c r="R224" i="6"/>
  <c r="AJ224" i="6"/>
  <c r="G225" i="6"/>
  <c r="H225" i="6" s="1"/>
  <c r="R225" i="6"/>
  <c r="AJ225" i="6"/>
  <c r="G226" i="6"/>
  <c r="H226" i="6" s="1"/>
  <c r="R226" i="6"/>
  <c r="AJ226" i="6"/>
  <c r="G227" i="6"/>
  <c r="H227" i="6" s="1"/>
  <c r="R227" i="6"/>
  <c r="AJ227" i="6"/>
  <c r="G228" i="6"/>
  <c r="H228" i="6" s="1"/>
  <c r="R228" i="6"/>
  <c r="AJ228" i="6"/>
  <c r="G229" i="6"/>
  <c r="H229" i="6" s="1"/>
  <c r="R229" i="6"/>
  <c r="AJ229" i="6"/>
  <c r="G178" i="6"/>
  <c r="H178" i="6" s="1"/>
  <c r="AJ178" i="6"/>
  <c r="G179" i="6"/>
  <c r="H179" i="6" s="1"/>
  <c r="AJ179" i="6"/>
  <c r="G180" i="6"/>
  <c r="H180" i="6" s="1"/>
  <c r="AJ180" i="6"/>
  <c r="G181" i="6"/>
  <c r="H181" i="6" s="1"/>
  <c r="AJ181" i="6"/>
  <c r="G182" i="6"/>
  <c r="H182" i="6" s="1"/>
  <c r="AJ182" i="6"/>
  <c r="G183" i="6"/>
  <c r="H183" i="6" s="1"/>
  <c r="AJ183" i="6"/>
  <c r="G184" i="6"/>
  <c r="H184" i="6" s="1"/>
  <c r="AJ184" i="6"/>
  <c r="G185" i="6"/>
  <c r="H185" i="6" s="1"/>
  <c r="AJ185" i="6"/>
  <c r="G186" i="6"/>
  <c r="H186" i="6" s="1"/>
  <c r="AJ186" i="6"/>
  <c r="G187" i="6"/>
  <c r="H187" i="6" s="1"/>
  <c r="AJ187" i="6"/>
  <c r="G188" i="6"/>
  <c r="AJ188" i="6"/>
  <c r="G189" i="6"/>
  <c r="H189" i="6" s="1"/>
  <c r="AJ189" i="6"/>
  <c r="G190" i="6"/>
  <c r="AJ190" i="6"/>
  <c r="G191" i="6"/>
  <c r="H191" i="6" s="1"/>
  <c r="AJ191" i="6"/>
  <c r="G192" i="6"/>
  <c r="H192" i="6" s="1"/>
  <c r="AJ192" i="6"/>
  <c r="G193" i="6"/>
  <c r="J193" i="6" s="1"/>
  <c r="AJ193" i="6"/>
  <c r="G194" i="6"/>
  <c r="J194" i="6" s="1"/>
  <c r="K194" i="6" s="1"/>
  <c r="AJ194" i="6"/>
  <c r="G195" i="6"/>
  <c r="H195" i="6" s="1"/>
  <c r="AJ195" i="6"/>
  <c r="G196" i="6"/>
  <c r="H196" i="6" s="1"/>
  <c r="AJ196" i="6"/>
  <c r="G197" i="6"/>
  <c r="H197" i="6" s="1"/>
  <c r="AJ197" i="6"/>
  <c r="G146" i="6"/>
  <c r="H146" i="6" s="1"/>
  <c r="R146" i="6"/>
  <c r="AJ146" i="6"/>
  <c r="G147" i="6"/>
  <c r="H147" i="6" s="1"/>
  <c r="R147" i="6"/>
  <c r="AJ147" i="6"/>
  <c r="G148" i="6"/>
  <c r="H148" i="6" s="1"/>
  <c r="R148" i="6"/>
  <c r="AJ148" i="6"/>
  <c r="G149" i="6"/>
  <c r="J149" i="6" s="1"/>
  <c r="R149" i="6"/>
  <c r="AJ149" i="6"/>
  <c r="G150" i="6"/>
  <c r="H150" i="6" s="1"/>
  <c r="R150" i="6"/>
  <c r="AJ150" i="6"/>
  <c r="G151" i="6"/>
  <c r="J151" i="6" s="1"/>
  <c r="R151" i="6"/>
  <c r="AJ151" i="6"/>
  <c r="G152" i="6"/>
  <c r="H152" i="6" s="1"/>
  <c r="R152" i="6"/>
  <c r="AJ152" i="6"/>
  <c r="G153" i="6"/>
  <c r="J153" i="6" s="1"/>
  <c r="R153" i="6"/>
  <c r="AJ153" i="6"/>
  <c r="G154" i="6"/>
  <c r="H154" i="6" s="1"/>
  <c r="R154" i="6"/>
  <c r="AJ154" i="6"/>
  <c r="G155" i="6"/>
  <c r="J155" i="6" s="1"/>
  <c r="K155" i="6" s="1"/>
  <c r="R155" i="6"/>
  <c r="AJ155" i="6"/>
  <c r="G156" i="6"/>
  <c r="H156" i="6" s="1"/>
  <c r="R156" i="6"/>
  <c r="AJ156" i="6"/>
  <c r="G157" i="6"/>
  <c r="H157" i="6" s="1"/>
  <c r="R157" i="6"/>
  <c r="AJ157" i="6"/>
  <c r="G158" i="6"/>
  <c r="H158" i="6" s="1"/>
  <c r="R158" i="6"/>
  <c r="AJ158" i="6"/>
  <c r="G159" i="6"/>
  <c r="H159" i="6" s="1"/>
  <c r="R159" i="6"/>
  <c r="AJ159" i="6"/>
  <c r="G160" i="6"/>
  <c r="H160" i="6" s="1"/>
  <c r="R160" i="6"/>
  <c r="AJ160" i="6"/>
  <c r="G161" i="6"/>
  <c r="H161" i="6" s="1"/>
  <c r="R161" i="6"/>
  <c r="AJ161" i="6"/>
  <c r="G162" i="6"/>
  <c r="H162" i="6" s="1"/>
  <c r="R162" i="6"/>
  <c r="AJ162" i="6"/>
  <c r="G163" i="6"/>
  <c r="H163" i="6" s="1"/>
  <c r="R163" i="6"/>
  <c r="AJ163" i="6"/>
  <c r="G164" i="6"/>
  <c r="H164" i="6" s="1"/>
  <c r="R164" i="6"/>
  <c r="AJ164" i="6"/>
  <c r="G165" i="6"/>
  <c r="H165" i="6" s="1"/>
  <c r="R165" i="6"/>
  <c r="AJ165" i="6"/>
  <c r="G114" i="6"/>
  <c r="H114" i="6" s="1"/>
  <c r="R114" i="6"/>
  <c r="G115" i="6"/>
  <c r="H115" i="6" s="1"/>
  <c r="R115" i="6"/>
  <c r="G116" i="6"/>
  <c r="H116" i="6" s="1"/>
  <c r="R116" i="6"/>
  <c r="G117" i="6"/>
  <c r="H117" i="6" s="1"/>
  <c r="R117" i="6"/>
  <c r="G118" i="6"/>
  <c r="H118" i="6" s="1"/>
  <c r="R118" i="6"/>
  <c r="G119" i="6"/>
  <c r="H119" i="6" s="1"/>
  <c r="R119" i="6"/>
  <c r="G120" i="6"/>
  <c r="H120" i="6" s="1"/>
  <c r="R120" i="6"/>
  <c r="G121" i="6"/>
  <c r="H121" i="6" s="1"/>
  <c r="R121" i="6"/>
  <c r="G122" i="6"/>
  <c r="R122" i="6"/>
  <c r="G123" i="6"/>
  <c r="H123" i="6" s="1"/>
  <c r="R123" i="6"/>
  <c r="G124" i="6"/>
  <c r="H124" i="6" s="1"/>
  <c r="R124" i="6"/>
  <c r="G125" i="6"/>
  <c r="H125" i="6" s="1"/>
  <c r="R125" i="6"/>
  <c r="G126" i="6"/>
  <c r="H126" i="6" s="1"/>
  <c r="R126" i="6"/>
  <c r="G127" i="6"/>
  <c r="H127" i="6" s="1"/>
  <c r="R127" i="6"/>
  <c r="G128" i="6"/>
  <c r="H128" i="6" s="1"/>
  <c r="R128" i="6"/>
  <c r="G129" i="6"/>
  <c r="H129" i="6" s="1"/>
  <c r="R129" i="6"/>
  <c r="G130" i="6"/>
  <c r="H130" i="6" s="1"/>
  <c r="R130" i="6"/>
  <c r="G131" i="6"/>
  <c r="H131" i="6" s="1"/>
  <c r="R131" i="6"/>
  <c r="G132" i="6"/>
  <c r="H132" i="6" s="1"/>
  <c r="R132" i="6"/>
  <c r="G133" i="6"/>
  <c r="H133" i="6" s="1"/>
  <c r="R133" i="6"/>
  <c r="G81" i="6"/>
  <c r="H81" i="6" s="1"/>
  <c r="R81" i="6"/>
  <c r="G82" i="6"/>
  <c r="H82" i="6" s="1"/>
  <c r="R82" i="6"/>
  <c r="G83" i="6"/>
  <c r="H83" i="6" s="1"/>
  <c r="R83" i="6"/>
  <c r="G84" i="6"/>
  <c r="H84" i="6" s="1"/>
  <c r="R84" i="6"/>
  <c r="G85" i="6"/>
  <c r="H85" i="6" s="1"/>
  <c r="R85" i="6"/>
  <c r="G86" i="6"/>
  <c r="H86" i="6" s="1"/>
  <c r="R86" i="6"/>
  <c r="G87" i="6"/>
  <c r="H87" i="6" s="1"/>
  <c r="R87" i="6"/>
  <c r="G88" i="6"/>
  <c r="H88" i="6" s="1"/>
  <c r="R88" i="6"/>
  <c r="G89" i="6"/>
  <c r="H89" i="6" s="1"/>
  <c r="R89" i="6"/>
  <c r="G90" i="6"/>
  <c r="H90" i="6" s="1"/>
  <c r="R90" i="6"/>
  <c r="G91" i="6"/>
  <c r="R91" i="6"/>
  <c r="G92" i="6"/>
  <c r="H92" i="6" s="1"/>
  <c r="R92" i="6"/>
  <c r="G93" i="6"/>
  <c r="H93" i="6" s="1"/>
  <c r="R93" i="6"/>
  <c r="G94" i="6"/>
  <c r="H94" i="6" s="1"/>
  <c r="R94" i="6"/>
  <c r="G95" i="6"/>
  <c r="H95" i="6" s="1"/>
  <c r="R95" i="6"/>
  <c r="G96" i="6"/>
  <c r="J96" i="6" s="1"/>
  <c r="R96" i="6"/>
  <c r="G97" i="6"/>
  <c r="H97" i="6" s="1"/>
  <c r="R97" i="6"/>
  <c r="G98" i="6"/>
  <c r="H98" i="6" s="1"/>
  <c r="R98" i="6"/>
  <c r="G99" i="6"/>
  <c r="H99" i="6" s="1"/>
  <c r="R99" i="6"/>
  <c r="G100" i="6"/>
  <c r="H100" i="6" s="1"/>
  <c r="R100" i="6"/>
  <c r="G80" i="6"/>
  <c r="R80" i="6"/>
  <c r="G48" i="6"/>
  <c r="H48" i="6" s="1"/>
  <c r="R48" i="6"/>
  <c r="AJ48" i="6"/>
  <c r="G49" i="6"/>
  <c r="J49" i="6" s="1"/>
  <c r="K49" i="6" s="1"/>
  <c r="R49" i="6"/>
  <c r="AJ49" i="6"/>
  <c r="G50" i="6"/>
  <c r="H50" i="6" s="1"/>
  <c r="R50" i="6"/>
  <c r="AJ50" i="6"/>
  <c r="G51" i="6"/>
  <c r="H51" i="6" s="1"/>
  <c r="R51" i="6"/>
  <c r="AJ51" i="6"/>
  <c r="G52" i="6"/>
  <c r="H52" i="6" s="1"/>
  <c r="R52" i="6"/>
  <c r="AJ52" i="6"/>
  <c r="G53" i="6"/>
  <c r="H53" i="6" s="1"/>
  <c r="R53" i="6"/>
  <c r="AJ53" i="6"/>
  <c r="G54" i="6"/>
  <c r="H54" i="6" s="1"/>
  <c r="R54" i="6"/>
  <c r="AJ54" i="6"/>
  <c r="G55" i="6"/>
  <c r="H55" i="6" s="1"/>
  <c r="R55" i="6"/>
  <c r="AJ55" i="6"/>
  <c r="G56" i="6"/>
  <c r="H56" i="6" s="1"/>
  <c r="R56" i="6"/>
  <c r="AJ56" i="6"/>
  <c r="G57" i="6"/>
  <c r="J57" i="6" s="1"/>
  <c r="R57" i="6"/>
  <c r="AJ57" i="6"/>
  <c r="G58" i="6"/>
  <c r="R58" i="6"/>
  <c r="AJ58" i="6"/>
  <c r="G59" i="6"/>
  <c r="J59" i="6" s="1"/>
  <c r="R59" i="6"/>
  <c r="AJ59" i="6"/>
  <c r="G60" i="6"/>
  <c r="H60" i="6" s="1"/>
  <c r="R60" i="6"/>
  <c r="AJ60" i="6"/>
  <c r="G61" i="6"/>
  <c r="H61" i="6" s="1"/>
  <c r="R61" i="6"/>
  <c r="AJ61" i="6"/>
  <c r="G62" i="6"/>
  <c r="H62" i="6" s="1"/>
  <c r="R62" i="6"/>
  <c r="AJ62" i="6"/>
  <c r="G63" i="6"/>
  <c r="H63" i="6" s="1"/>
  <c r="R63" i="6"/>
  <c r="AJ63" i="6"/>
  <c r="G64" i="6"/>
  <c r="H64" i="6" s="1"/>
  <c r="R64" i="6"/>
  <c r="AJ64" i="6"/>
  <c r="G65" i="6"/>
  <c r="H65" i="6" s="1"/>
  <c r="R65" i="6"/>
  <c r="AJ65" i="6"/>
  <c r="G66" i="6"/>
  <c r="H66" i="6" s="1"/>
  <c r="R66" i="6"/>
  <c r="AJ66" i="6"/>
  <c r="G67" i="6"/>
  <c r="H67" i="6" s="1"/>
  <c r="R67" i="6"/>
  <c r="AJ67" i="6"/>
  <c r="D15" i="6"/>
  <c r="E15" i="6"/>
  <c r="F15" i="6"/>
  <c r="I15" i="6"/>
  <c r="L15" i="6"/>
  <c r="O15" i="6"/>
  <c r="U15" i="6"/>
  <c r="X15" i="6"/>
  <c r="AA15" i="6"/>
  <c r="D16" i="6"/>
  <c r="E16" i="6"/>
  <c r="F16" i="6"/>
  <c r="I16" i="6"/>
  <c r="L16" i="6"/>
  <c r="O16" i="6"/>
  <c r="U16" i="6"/>
  <c r="X16" i="6"/>
  <c r="AA16" i="6"/>
  <c r="D17" i="6"/>
  <c r="E17" i="6"/>
  <c r="F17" i="6"/>
  <c r="I17" i="6"/>
  <c r="L17" i="6"/>
  <c r="O17" i="6"/>
  <c r="U17" i="6"/>
  <c r="AA17" i="6"/>
  <c r="D18" i="6"/>
  <c r="E18" i="6"/>
  <c r="F18" i="6"/>
  <c r="I18" i="6"/>
  <c r="L18" i="6"/>
  <c r="O18" i="6"/>
  <c r="U18" i="6"/>
  <c r="X18" i="6"/>
  <c r="AA18" i="6"/>
  <c r="D19" i="6"/>
  <c r="E19" i="6"/>
  <c r="F19" i="6"/>
  <c r="I19" i="6"/>
  <c r="L19" i="6"/>
  <c r="O19" i="6"/>
  <c r="U19" i="6"/>
  <c r="X19" i="6"/>
  <c r="AA19" i="6"/>
  <c r="D20" i="6"/>
  <c r="E20" i="6"/>
  <c r="F20" i="6"/>
  <c r="I20" i="6"/>
  <c r="L20" i="6"/>
  <c r="O20" i="6"/>
  <c r="U20" i="6"/>
  <c r="X20" i="6"/>
  <c r="AA20" i="6"/>
  <c r="D21" i="6"/>
  <c r="E21" i="6"/>
  <c r="F21" i="6"/>
  <c r="I21" i="6"/>
  <c r="L21" i="6"/>
  <c r="O21" i="6"/>
  <c r="U21" i="6"/>
  <c r="AA21" i="6"/>
  <c r="D22" i="6"/>
  <c r="E22" i="6"/>
  <c r="F22" i="6"/>
  <c r="I22" i="6"/>
  <c r="L22" i="6"/>
  <c r="O22" i="6"/>
  <c r="U22" i="6"/>
  <c r="X22" i="6"/>
  <c r="AA22" i="6"/>
  <c r="D23" i="6"/>
  <c r="E23" i="6"/>
  <c r="F23" i="6"/>
  <c r="I23" i="6"/>
  <c r="L23" i="6"/>
  <c r="O23" i="6"/>
  <c r="U23" i="6"/>
  <c r="X23" i="6"/>
  <c r="AA23" i="6"/>
  <c r="D24" i="6"/>
  <c r="E24" i="6"/>
  <c r="F24" i="6"/>
  <c r="I24" i="6"/>
  <c r="L24" i="6"/>
  <c r="O24" i="6"/>
  <c r="U24" i="6"/>
  <c r="X24" i="6"/>
  <c r="AA24" i="6"/>
  <c r="D25" i="6"/>
  <c r="E25" i="6"/>
  <c r="F25" i="6"/>
  <c r="I25" i="6"/>
  <c r="L25" i="6"/>
  <c r="O25" i="6"/>
  <c r="U25" i="6"/>
  <c r="X25" i="6"/>
  <c r="AA25" i="6"/>
  <c r="D26" i="6"/>
  <c r="E26" i="6"/>
  <c r="F26" i="6"/>
  <c r="I26" i="6"/>
  <c r="L26" i="6"/>
  <c r="O26" i="6"/>
  <c r="U26" i="6"/>
  <c r="X26" i="6"/>
  <c r="AA26" i="6"/>
  <c r="D27" i="6"/>
  <c r="E27" i="6"/>
  <c r="F27" i="6"/>
  <c r="I27" i="6"/>
  <c r="L27" i="6"/>
  <c r="O27" i="6"/>
  <c r="U27" i="6"/>
  <c r="X27" i="6"/>
  <c r="AA27" i="6"/>
  <c r="D28" i="6"/>
  <c r="E28" i="6"/>
  <c r="F28" i="6"/>
  <c r="I28" i="6"/>
  <c r="L28" i="6"/>
  <c r="O28" i="6"/>
  <c r="U28" i="6"/>
  <c r="X28" i="6"/>
  <c r="AA28" i="6"/>
  <c r="D29" i="6"/>
  <c r="E29" i="6"/>
  <c r="F29" i="6"/>
  <c r="I29" i="6"/>
  <c r="L29" i="6"/>
  <c r="O29" i="6"/>
  <c r="U29" i="6"/>
  <c r="X29" i="6"/>
  <c r="AA29" i="6"/>
  <c r="D30" i="6"/>
  <c r="E30" i="6"/>
  <c r="F30" i="6"/>
  <c r="I30" i="6"/>
  <c r="L30" i="6"/>
  <c r="O30" i="6"/>
  <c r="U30" i="6"/>
  <c r="X30" i="6"/>
  <c r="AA30" i="6"/>
  <c r="D31" i="6"/>
  <c r="E31" i="6"/>
  <c r="F31" i="6"/>
  <c r="I31" i="6"/>
  <c r="L31" i="6"/>
  <c r="O31" i="6"/>
  <c r="U31" i="6"/>
  <c r="X31" i="6"/>
  <c r="AA31" i="6"/>
  <c r="D32" i="6"/>
  <c r="E32" i="6"/>
  <c r="F32" i="6"/>
  <c r="I32" i="6"/>
  <c r="L32" i="6"/>
  <c r="O32" i="6"/>
  <c r="U32" i="6"/>
  <c r="X32" i="6"/>
  <c r="AA32" i="6"/>
  <c r="D15" i="29"/>
  <c r="E15" i="29"/>
  <c r="F15" i="29"/>
  <c r="I15" i="29"/>
  <c r="L15" i="29"/>
  <c r="O15" i="29"/>
  <c r="V15" i="29"/>
  <c r="W15" i="29"/>
  <c r="AA15" i="29"/>
  <c r="AB15" i="29"/>
  <c r="AF15" i="29"/>
  <c r="AG15" i="29"/>
  <c r="AK15" i="29"/>
  <c r="AL15" i="29"/>
  <c r="AP15" i="29"/>
  <c r="AQ15" i="29"/>
  <c r="D16" i="29"/>
  <c r="E16" i="29"/>
  <c r="F16" i="29"/>
  <c r="I16" i="29"/>
  <c r="L16" i="29"/>
  <c r="O16" i="29"/>
  <c r="V16" i="29"/>
  <c r="W16" i="29"/>
  <c r="AA16" i="29"/>
  <c r="AB16" i="29"/>
  <c r="AF16" i="29"/>
  <c r="AG16" i="29"/>
  <c r="AK16" i="29"/>
  <c r="AL16" i="29"/>
  <c r="AP16" i="29"/>
  <c r="AQ16" i="29"/>
  <c r="D17" i="29"/>
  <c r="E17" i="29"/>
  <c r="F17" i="29"/>
  <c r="I17" i="29"/>
  <c r="L17" i="29"/>
  <c r="O17" i="29"/>
  <c r="V17" i="29"/>
  <c r="W17" i="29"/>
  <c r="AA17" i="29"/>
  <c r="AB17" i="29"/>
  <c r="AF17" i="29"/>
  <c r="AG17" i="29"/>
  <c r="AK17" i="29"/>
  <c r="AL17" i="29"/>
  <c r="AP17" i="29"/>
  <c r="AQ17" i="29"/>
  <c r="D18" i="29"/>
  <c r="E18" i="29"/>
  <c r="F18" i="29"/>
  <c r="I18" i="29"/>
  <c r="L18" i="29"/>
  <c r="O18" i="29"/>
  <c r="V18" i="29"/>
  <c r="W18" i="29"/>
  <c r="AA18" i="29"/>
  <c r="AB18" i="29"/>
  <c r="AF18" i="29"/>
  <c r="AG18" i="29"/>
  <c r="AK18" i="29"/>
  <c r="AL18" i="29"/>
  <c r="AP18" i="29"/>
  <c r="AQ18" i="29"/>
  <c r="D19" i="29"/>
  <c r="E19" i="29"/>
  <c r="F19" i="29"/>
  <c r="I19" i="29"/>
  <c r="L19" i="29"/>
  <c r="O19" i="29"/>
  <c r="V19" i="29"/>
  <c r="W19" i="29"/>
  <c r="AA19" i="29"/>
  <c r="AB19" i="29"/>
  <c r="AF19" i="29"/>
  <c r="AG19" i="29"/>
  <c r="AK19" i="29"/>
  <c r="AL19" i="29"/>
  <c r="AP19" i="29"/>
  <c r="AQ19" i="29"/>
  <c r="D20" i="29"/>
  <c r="E20" i="29"/>
  <c r="F20" i="29"/>
  <c r="I20" i="29"/>
  <c r="L20" i="29"/>
  <c r="O20" i="29"/>
  <c r="V20" i="29"/>
  <c r="W20" i="29"/>
  <c r="AA20" i="29"/>
  <c r="AB20" i="29"/>
  <c r="AF20" i="29"/>
  <c r="AG20" i="29"/>
  <c r="AK20" i="29"/>
  <c r="AL20" i="29"/>
  <c r="AP20" i="29"/>
  <c r="AQ20" i="29"/>
  <c r="D21" i="29"/>
  <c r="E21" i="29"/>
  <c r="F21" i="29"/>
  <c r="I21" i="29"/>
  <c r="L21" i="29"/>
  <c r="O21" i="29"/>
  <c r="V21" i="29"/>
  <c r="W21" i="29"/>
  <c r="AA21" i="29"/>
  <c r="AB21" i="29"/>
  <c r="AF21" i="29"/>
  <c r="AG21" i="29"/>
  <c r="AK21" i="29"/>
  <c r="AL21" i="29"/>
  <c r="AP21" i="29"/>
  <c r="AQ21" i="29"/>
  <c r="D22" i="29"/>
  <c r="E22" i="29"/>
  <c r="F22" i="29"/>
  <c r="I22" i="29"/>
  <c r="L22" i="29"/>
  <c r="O22" i="29"/>
  <c r="V22" i="29"/>
  <c r="W22" i="29"/>
  <c r="AA22" i="29"/>
  <c r="AB22" i="29"/>
  <c r="AF22" i="29"/>
  <c r="AG22" i="29"/>
  <c r="AK22" i="29"/>
  <c r="AL22" i="29"/>
  <c r="AP22" i="29"/>
  <c r="AQ22" i="29"/>
  <c r="D23" i="29"/>
  <c r="E23" i="29"/>
  <c r="F23" i="29"/>
  <c r="I23" i="29"/>
  <c r="L23" i="29"/>
  <c r="O23" i="29"/>
  <c r="V23" i="29"/>
  <c r="W23" i="29"/>
  <c r="AA23" i="29"/>
  <c r="AB23" i="29"/>
  <c r="AF23" i="29"/>
  <c r="AG23" i="29"/>
  <c r="AK23" i="29"/>
  <c r="AL23" i="29"/>
  <c r="AP23" i="29"/>
  <c r="AQ23" i="29"/>
  <c r="D24" i="29"/>
  <c r="E24" i="29"/>
  <c r="F24" i="29"/>
  <c r="I24" i="29"/>
  <c r="L24" i="29"/>
  <c r="O24" i="29"/>
  <c r="V24" i="29"/>
  <c r="W24" i="29"/>
  <c r="AA24" i="29"/>
  <c r="AB24" i="29"/>
  <c r="AF24" i="29"/>
  <c r="AG24" i="29"/>
  <c r="AK24" i="29"/>
  <c r="AL24" i="29"/>
  <c r="AP24" i="29"/>
  <c r="AQ24" i="29"/>
  <c r="D25" i="29"/>
  <c r="E25" i="29"/>
  <c r="F25" i="29"/>
  <c r="I25" i="29"/>
  <c r="L25" i="29"/>
  <c r="O25" i="29"/>
  <c r="V25" i="29"/>
  <c r="W25" i="29"/>
  <c r="AA25" i="29"/>
  <c r="AB25" i="29"/>
  <c r="AF25" i="29"/>
  <c r="AG25" i="29"/>
  <c r="AK25" i="29"/>
  <c r="AL25" i="29"/>
  <c r="AP25" i="29"/>
  <c r="AQ25" i="29"/>
  <c r="D26" i="29"/>
  <c r="E26" i="29"/>
  <c r="F26" i="29"/>
  <c r="I26" i="29"/>
  <c r="L26" i="29"/>
  <c r="O26" i="29"/>
  <c r="V26" i="29"/>
  <c r="W26" i="29"/>
  <c r="AA26" i="29"/>
  <c r="AB26" i="29"/>
  <c r="AF26" i="29"/>
  <c r="AG26" i="29"/>
  <c r="AK26" i="29"/>
  <c r="AL26" i="29"/>
  <c r="AP26" i="29"/>
  <c r="AQ26" i="29"/>
  <c r="D27" i="29"/>
  <c r="E27" i="29"/>
  <c r="F27" i="29"/>
  <c r="I27" i="29"/>
  <c r="L27" i="29"/>
  <c r="O27" i="29"/>
  <c r="V27" i="29"/>
  <c r="W27" i="29"/>
  <c r="AA27" i="29"/>
  <c r="AB27" i="29"/>
  <c r="AF27" i="29"/>
  <c r="AG27" i="29"/>
  <c r="AK27" i="29"/>
  <c r="AL27" i="29"/>
  <c r="AP27" i="29"/>
  <c r="AQ27" i="29"/>
  <c r="D28" i="29"/>
  <c r="E28" i="29"/>
  <c r="F28" i="29"/>
  <c r="I28" i="29"/>
  <c r="L28" i="29"/>
  <c r="O28" i="29"/>
  <c r="V28" i="29"/>
  <c r="W28" i="29"/>
  <c r="AA28" i="29"/>
  <c r="AB28" i="29"/>
  <c r="AF28" i="29"/>
  <c r="AG28" i="29"/>
  <c r="AK28" i="29"/>
  <c r="AL28" i="29"/>
  <c r="AP28" i="29"/>
  <c r="AQ28" i="29"/>
  <c r="D29" i="29"/>
  <c r="E29" i="29"/>
  <c r="F29" i="29"/>
  <c r="I29" i="29"/>
  <c r="L29" i="29"/>
  <c r="O29" i="29"/>
  <c r="V29" i="29"/>
  <c r="W29" i="29"/>
  <c r="AA29" i="29"/>
  <c r="AB29" i="29"/>
  <c r="AF29" i="29"/>
  <c r="AG29" i="29"/>
  <c r="AK29" i="29"/>
  <c r="AL29" i="29"/>
  <c r="AP29" i="29"/>
  <c r="AQ29" i="29"/>
  <c r="D30" i="29"/>
  <c r="E30" i="29"/>
  <c r="F30" i="29"/>
  <c r="I30" i="29"/>
  <c r="L30" i="29"/>
  <c r="O30" i="29"/>
  <c r="V30" i="29"/>
  <c r="W30" i="29"/>
  <c r="AA30" i="29"/>
  <c r="AB30" i="29"/>
  <c r="AF30" i="29"/>
  <c r="AG30" i="29"/>
  <c r="AK30" i="29"/>
  <c r="AL30" i="29"/>
  <c r="AP30" i="29"/>
  <c r="AQ30" i="29"/>
  <c r="D31" i="29"/>
  <c r="E31" i="29"/>
  <c r="F31" i="29"/>
  <c r="I31" i="29"/>
  <c r="L31" i="29"/>
  <c r="O31" i="29"/>
  <c r="V31" i="29"/>
  <c r="W31" i="29"/>
  <c r="AA31" i="29"/>
  <c r="AB31" i="29"/>
  <c r="AF31" i="29"/>
  <c r="AG31" i="29"/>
  <c r="AK31" i="29"/>
  <c r="AL31" i="29"/>
  <c r="AP31" i="29"/>
  <c r="AQ31" i="29"/>
  <c r="D32" i="29"/>
  <c r="E32" i="29"/>
  <c r="F32" i="29"/>
  <c r="I32" i="29"/>
  <c r="L32" i="29"/>
  <c r="O32" i="29"/>
  <c r="V32" i="29"/>
  <c r="W32" i="29"/>
  <c r="AA32" i="29"/>
  <c r="AB32" i="29"/>
  <c r="AF32" i="29"/>
  <c r="AG32" i="29"/>
  <c r="AK32" i="29"/>
  <c r="AL32" i="29"/>
  <c r="AP32" i="29"/>
  <c r="AQ32" i="29"/>
  <c r="G48" i="29"/>
  <c r="H48" i="29" s="1"/>
  <c r="R48" i="29"/>
  <c r="U48" i="29"/>
  <c r="Z48" i="29"/>
  <c r="AE48" i="29"/>
  <c r="AJ48" i="29"/>
  <c r="AO48" i="29"/>
  <c r="G49" i="29"/>
  <c r="R49" i="29"/>
  <c r="U49" i="29"/>
  <c r="Z49" i="29"/>
  <c r="AE49" i="29"/>
  <c r="AJ49" i="29"/>
  <c r="AO49" i="29"/>
  <c r="G50" i="29"/>
  <c r="J50" i="29" s="1"/>
  <c r="K50" i="29" s="1"/>
  <c r="R50" i="29"/>
  <c r="U50" i="29"/>
  <c r="Z50" i="29"/>
  <c r="AE50" i="29"/>
  <c r="AJ50" i="29"/>
  <c r="AO50" i="29"/>
  <c r="G51" i="29"/>
  <c r="H51" i="29" s="1"/>
  <c r="R51" i="29"/>
  <c r="U51" i="29"/>
  <c r="Z51" i="29"/>
  <c r="AE51" i="29"/>
  <c r="AJ51" i="29"/>
  <c r="AO51" i="29"/>
  <c r="G52" i="29"/>
  <c r="H52" i="29" s="1"/>
  <c r="R52" i="29"/>
  <c r="U52" i="29"/>
  <c r="Z52" i="29"/>
  <c r="AE52" i="29"/>
  <c r="AJ52" i="29"/>
  <c r="AO52" i="29"/>
  <c r="G53" i="29"/>
  <c r="J53" i="29" s="1"/>
  <c r="K53" i="29" s="1"/>
  <c r="R53" i="29"/>
  <c r="U53" i="29"/>
  <c r="Z53" i="29"/>
  <c r="AE53" i="29"/>
  <c r="AJ53" i="29"/>
  <c r="AO53" i="29"/>
  <c r="G54" i="29"/>
  <c r="H54" i="29" s="1"/>
  <c r="R54" i="29"/>
  <c r="U54" i="29"/>
  <c r="Z54" i="29"/>
  <c r="AE54" i="29"/>
  <c r="AJ54" i="29"/>
  <c r="AO54" i="29"/>
  <c r="G55" i="29"/>
  <c r="H55" i="29" s="1"/>
  <c r="R55" i="29"/>
  <c r="U55" i="29"/>
  <c r="Z55" i="29"/>
  <c r="AE55" i="29"/>
  <c r="AJ55" i="29"/>
  <c r="AO55" i="29"/>
  <c r="G56" i="29"/>
  <c r="H56" i="29" s="1"/>
  <c r="R56" i="29"/>
  <c r="U56" i="29"/>
  <c r="Z56" i="29"/>
  <c r="AE56" i="29"/>
  <c r="AJ56" i="29"/>
  <c r="AO56" i="29"/>
  <c r="G57" i="29"/>
  <c r="J57" i="29" s="1"/>
  <c r="K57" i="29" s="1"/>
  <c r="R57" i="29"/>
  <c r="U57" i="29"/>
  <c r="Z57" i="29"/>
  <c r="AE57" i="29"/>
  <c r="AJ57" i="29"/>
  <c r="AO57" i="29"/>
  <c r="G58" i="29"/>
  <c r="J58" i="29" s="1"/>
  <c r="K58" i="29" s="1"/>
  <c r="R58" i="29"/>
  <c r="U58" i="29"/>
  <c r="Z58" i="29"/>
  <c r="AE58" i="29"/>
  <c r="AJ58" i="29"/>
  <c r="AO58" i="29"/>
  <c r="G59" i="29"/>
  <c r="H59" i="29" s="1"/>
  <c r="R59" i="29"/>
  <c r="U59" i="29"/>
  <c r="Z59" i="29"/>
  <c r="AE59" i="29"/>
  <c r="AJ59" i="29"/>
  <c r="AO59" i="29"/>
  <c r="G60" i="29"/>
  <c r="R60" i="29"/>
  <c r="U60" i="29"/>
  <c r="Z60" i="29"/>
  <c r="AE60" i="29"/>
  <c r="AJ60" i="29"/>
  <c r="AO60" i="29"/>
  <c r="G61" i="29"/>
  <c r="J61" i="29" s="1"/>
  <c r="K61" i="29" s="1"/>
  <c r="R61" i="29"/>
  <c r="U61" i="29"/>
  <c r="Z61" i="29"/>
  <c r="AE61" i="29"/>
  <c r="AJ61" i="29"/>
  <c r="AO61" i="29"/>
  <c r="G62" i="29"/>
  <c r="H62" i="29" s="1"/>
  <c r="R62" i="29"/>
  <c r="U62" i="29"/>
  <c r="Z62" i="29"/>
  <c r="AE62" i="29"/>
  <c r="AJ62" i="29"/>
  <c r="AO62" i="29"/>
  <c r="G63" i="29"/>
  <c r="H63" i="29" s="1"/>
  <c r="R63" i="29"/>
  <c r="U63" i="29"/>
  <c r="Z63" i="29"/>
  <c r="AE63" i="29"/>
  <c r="AJ63" i="29"/>
  <c r="AO63" i="29"/>
  <c r="G64" i="29"/>
  <c r="R64" i="29"/>
  <c r="U64" i="29"/>
  <c r="Z64" i="29"/>
  <c r="AE64" i="29"/>
  <c r="AJ64" i="29"/>
  <c r="AO64" i="29"/>
  <c r="G65" i="29"/>
  <c r="H65" i="29" s="1"/>
  <c r="R65" i="29"/>
  <c r="U65" i="29"/>
  <c r="Z65" i="29"/>
  <c r="AE65" i="29"/>
  <c r="AJ65" i="29"/>
  <c r="AO65" i="29"/>
  <c r="G66" i="29"/>
  <c r="J66" i="29" s="1"/>
  <c r="M66" i="29" s="1"/>
  <c r="R66" i="29"/>
  <c r="U66" i="29"/>
  <c r="Z66" i="29"/>
  <c r="AE66" i="29"/>
  <c r="AJ66" i="29"/>
  <c r="AO66" i="29"/>
  <c r="G67" i="29"/>
  <c r="R67" i="29"/>
  <c r="U67" i="29"/>
  <c r="Z67" i="29"/>
  <c r="AE67" i="29"/>
  <c r="AJ67" i="29"/>
  <c r="AO67" i="29"/>
  <c r="G80" i="29"/>
  <c r="H80" i="29" s="1"/>
  <c r="R80" i="29"/>
  <c r="U80" i="29"/>
  <c r="Z80" i="29"/>
  <c r="AE80" i="29"/>
  <c r="AJ80" i="29"/>
  <c r="AO80" i="29"/>
  <c r="G81" i="29"/>
  <c r="R81" i="29"/>
  <c r="U81" i="29"/>
  <c r="Z81" i="29"/>
  <c r="AE81" i="29"/>
  <c r="AJ81" i="29"/>
  <c r="AO81" i="29"/>
  <c r="G82" i="29"/>
  <c r="H82" i="29" s="1"/>
  <c r="R82" i="29"/>
  <c r="U82" i="29"/>
  <c r="Z82" i="29"/>
  <c r="AE82" i="29"/>
  <c r="AJ82" i="29"/>
  <c r="AO82" i="29"/>
  <c r="G83" i="29"/>
  <c r="J83" i="29" s="1"/>
  <c r="R83" i="29"/>
  <c r="U83" i="29"/>
  <c r="Z83" i="29"/>
  <c r="AE83" i="29"/>
  <c r="AJ83" i="29"/>
  <c r="AO83" i="29"/>
  <c r="G84" i="29"/>
  <c r="H84" i="29" s="1"/>
  <c r="R84" i="29"/>
  <c r="U84" i="29"/>
  <c r="Z84" i="29"/>
  <c r="AE84" i="29"/>
  <c r="AJ84" i="29"/>
  <c r="AO84" i="29"/>
  <c r="G85" i="29"/>
  <c r="R85" i="29"/>
  <c r="U85" i="29"/>
  <c r="Z85" i="29"/>
  <c r="AE85" i="29"/>
  <c r="AJ85" i="29"/>
  <c r="AO85" i="29"/>
  <c r="G86" i="29"/>
  <c r="J86" i="29" s="1"/>
  <c r="R86" i="29"/>
  <c r="U86" i="29"/>
  <c r="Z86" i="29"/>
  <c r="AE86" i="29"/>
  <c r="AJ86" i="29"/>
  <c r="AO86" i="29"/>
  <c r="G87" i="29"/>
  <c r="J87" i="29" s="1"/>
  <c r="R87" i="29"/>
  <c r="U87" i="29"/>
  <c r="Z87" i="29"/>
  <c r="AE87" i="29"/>
  <c r="AJ87" i="29"/>
  <c r="AO87" i="29"/>
  <c r="G88" i="29"/>
  <c r="H88" i="29" s="1"/>
  <c r="R88" i="29"/>
  <c r="U88" i="29"/>
  <c r="Z88" i="29"/>
  <c r="AE88" i="29"/>
  <c r="AJ88" i="29"/>
  <c r="AO88" i="29"/>
  <c r="G89" i="29"/>
  <c r="R89" i="29"/>
  <c r="U89" i="29"/>
  <c r="Z89" i="29"/>
  <c r="AE89" i="29"/>
  <c r="AJ89" i="29"/>
  <c r="AO89" i="29"/>
  <c r="G90" i="29"/>
  <c r="J90" i="29" s="1"/>
  <c r="R90" i="29"/>
  <c r="U90" i="29"/>
  <c r="Z90" i="29"/>
  <c r="AE90" i="29"/>
  <c r="AJ90" i="29"/>
  <c r="AO90" i="29"/>
  <c r="G91" i="29"/>
  <c r="H91" i="29" s="1"/>
  <c r="R91" i="29"/>
  <c r="U91" i="29"/>
  <c r="Z91" i="29"/>
  <c r="AE91" i="29"/>
  <c r="AJ91" i="29"/>
  <c r="AO91" i="29"/>
  <c r="G92" i="29"/>
  <c r="H92" i="29" s="1"/>
  <c r="R92" i="29"/>
  <c r="U92" i="29"/>
  <c r="Z92" i="29"/>
  <c r="AE92" i="29"/>
  <c r="AJ92" i="29"/>
  <c r="AO92" i="29"/>
  <c r="G93" i="29"/>
  <c r="R93" i="29"/>
  <c r="U93" i="29"/>
  <c r="Z93" i="29"/>
  <c r="AE93" i="29"/>
  <c r="AJ93" i="29"/>
  <c r="AO93" i="29"/>
  <c r="G94" i="29"/>
  <c r="J94" i="29" s="1"/>
  <c r="R94" i="29"/>
  <c r="U94" i="29"/>
  <c r="Z94" i="29"/>
  <c r="AE94" i="29"/>
  <c r="AJ94" i="29"/>
  <c r="AO94" i="29"/>
  <c r="G95" i="29"/>
  <c r="H95" i="29" s="1"/>
  <c r="R95" i="29"/>
  <c r="U95" i="29"/>
  <c r="Z95" i="29"/>
  <c r="AE95" i="29"/>
  <c r="AJ95" i="29"/>
  <c r="AO95" i="29"/>
  <c r="G96" i="29"/>
  <c r="H96" i="29" s="1"/>
  <c r="R96" i="29"/>
  <c r="U96" i="29"/>
  <c r="Z96" i="29"/>
  <c r="AE96" i="29"/>
  <c r="AJ96" i="29"/>
  <c r="AO96" i="29"/>
  <c r="G97" i="29"/>
  <c r="H97" i="29" s="1"/>
  <c r="R97" i="29"/>
  <c r="U97" i="29"/>
  <c r="Z97" i="29"/>
  <c r="AE97" i="29"/>
  <c r="AJ97" i="29"/>
  <c r="AO97" i="29"/>
  <c r="G98" i="29"/>
  <c r="H98" i="29" s="1"/>
  <c r="R98" i="29"/>
  <c r="U98" i="29"/>
  <c r="Z98" i="29"/>
  <c r="AE98" i="29"/>
  <c r="AJ98" i="29"/>
  <c r="AO98" i="29"/>
  <c r="G99" i="29"/>
  <c r="J99" i="29" s="1"/>
  <c r="K99" i="29" s="1"/>
  <c r="R99" i="29"/>
  <c r="U99" i="29"/>
  <c r="Z99" i="29"/>
  <c r="AE99" i="29"/>
  <c r="AJ99" i="29"/>
  <c r="AO99" i="29"/>
  <c r="G112" i="29"/>
  <c r="H112" i="29" s="1"/>
  <c r="R112" i="29"/>
  <c r="U112" i="29"/>
  <c r="Z112" i="29"/>
  <c r="AE112" i="29"/>
  <c r="AJ112" i="29"/>
  <c r="AO112" i="29"/>
  <c r="G113" i="29"/>
  <c r="R113" i="29"/>
  <c r="U113" i="29"/>
  <c r="Z113" i="29"/>
  <c r="AE113" i="29"/>
  <c r="AJ113" i="29"/>
  <c r="AO113" i="29"/>
  <c r="G114" i="29"/>
  <c r="H114" i="29" s="1"/>
  <c r="R114" i="29"/>
  <c r="U114" i="29"/>
  <c r="Z114" i="29"/>
  <c r="AE114" i="29"/>
  <c r="AJ114" i="29"/>
  <c r="AO114" i="29"/>
  <c r="G115" i="29"/>
  <c r="H115" i="29" s="1"/>
  <c r="R115" i="29"/>
  <c r="U115" i="29"/>
  <c r="Z115" i="29"/>
  <c r="AE115" i="29"/>
  <c r="AJ115" i="29"/>
  <c r="AO115" i="29"/>
  <c r="G116" i="29"/>
  <c r="J116" i="29" s="1"/>
  <c r="M116" i="29" s="1"/>
  <c r="R116" i="29"/>
  <c r="U116" i="29"/>
  <c r="Z116" i="29"/>
  <c r="AE116" i="29"/>
  <c r="AJ116" i="29"/>
  <c r="AO116" i="29"/>
  <c r="G117" i="29"/>
  <c r="R117" i="29"/>
  <c r="U117" i="29"/>
  <c r="Z117" i="29"/>
  <c r="AE117" i="29"/>
  <c r="AJ117" i="29"/>
  <c r="AO117" i="29"/>
  <c r="G118" i="29"/>
  <c r="H118" i="29" s="1"/>
  <c r="R118" i="29"/>
  <c r="U118" i="29"/>
  <c r="Z118" i="29"/>
  <c r="AE118" i="29"/>
  <c r="AJ118" i="29"/>
  <c r="AO118" i="29"/>
  <c r="G119" i="29"/>
  <c r="H119" i="29" s="1"/>
  <c r="R119" i="29"/>
  <c r="U119" i="29"/>
  <c r="Z119" i="29"/>
  <c r="AE119" i="29"/>
  <c r="AJ119" i="29"/>
  <c r="AO119" i="29"/>
  <c r="G120" i="29"/>
  <c r="J120" i="29" s="1"/>
  <c r="M120" i="29" s="1"/>
  <c r="R120" i="29"/>
  <c r="U120" i="29"/>
  <c r="Z120" i="29"/>
  <c r="AE120" i="29"/>
  <c r="AJ120" i="29"/>
  <c r="AO120" i="29"/>
  <c r="G121" i="29"/>
  <c r="R121" i="29"/>
  <c r="U121" i="29"/>
  <c r="Z121" i="29"/>
  <c r="AE121" i="29"/>
  <c r="AJ121" i="29"/>
  <c r="AO121" i="29"/>
  <c r="G122" i="29"/>
  <c r="H122" i="29" s="1"/>
  <c r="R122" i="29"/>
  <c r="U122" i="29"/>
  <c r="Z122" i="29"/>
  <c r="AE122" i="29"/>
  <c r="AJ122" i="29"/>
  <c r="AO122" i="29"/>
  <c r="G123" i="29"/>
  <c r="H123" i="29" s="1"/>
  <c r="R123" i="29"/>
  <c r="U123" i="29"/>
  <c r="Z123" i="29"/>
  <c r="AE123" i="29"/>
  <c r="AJ123" i="29"/>
  <c r="AO123" i="29"/>
  <c r="G124" i="29"/>
  <c r="J124" i="29" s="1"/>
  <c r="M124" i="29" s="1"/>
  <c r="R124" i="29"/>
  <c r="U124" i="29"/>
  <c r="Z124" i="29"/>
  <c r="AE124" i="29"/>
  <c r="AJ124" i="29"/>
  <c r="AO124" i="29"/>
  <c r="G125" i="29"/>
  <c r="R125" i="29"/>
  <c r="U125" i="29"/>
  <c r="Z125" i="29"/>
  <c r="AE125" i="29"/>
  <c r="AJ125" i="29"/>
  <c r="AO125" i="29"/>
  <c r="G126" i="29"/>
  <c r="H126" i="29" s="1"/>
  <c r="R126" i="29"/>
  <c r="U126" i="29"/>
  <c r="Z126" i="29"/>
  <c r="AE126" i="29"/>
  <c r="AJ126" i="29"/>
  <c r="AO126" i="29"/>
  <c r="G127" i="29"/>
  <c r="H127" i="29" s="1"/>
  <c r="R127" i="29"/>
  <c r="U127" i="29"/>
  <c r="Z127" i="29"/>
  <c r="AE127" i="29"/>
  <c r="AJ127" i="29"/>
  <c r="AO127" i="29"/>
  <c r="G128" i="29"/>
  <c r="J128" i="29" s="1"/>
  <c r="M128" i="29" s="1"/>
  <c r="P128" i="29" s="1"/>
  <c r="S128" i="29" s="1"/>
  <c r="R128" i="29"/>
  <c r="U128" i="29"/>
  <c r="Z128" i="29"/>
  <c r="AE128" i="29"/>
  <c r="AJ128" i="29"/>
  <c r="AO128" i="29"/>
  <c r="G129" i="29"/>
  <c r="J129" i="29" s="1"/>
  <c r="R129" i="29"/>
  <c r="U129" i="29"/>
  <c r="Z129" i="29"/>
  <c r="AE129" i="29"/>
  <c r="AJ129" i="29"/>
  <c r="AO129" i="29"/>
  <c r="G130" i="29"/>
  <c r="J130" i="29" s="1"/>
  <c r="K130" i="29" s="1"/>
  <c r="R130" i="29"/>
  <c r="U130" i="29"/>
  <c r="Z130" i="29"/>
  <c r="AE130" i="29"/>
  <c r="AJ130" i="29"/>
  <c r="AO130" i="29"/>
  <c r="G131" i="29"/>
  <c r="H131" i="29" s="1"/>
  <c r="R131" i="29"/>
  <c r="U131" i="29"/>
  <c r="Z131" i="29"/>
  <c r="AE131" i="29"/>
  <c r="AJ131" i="29"/>
  <c r="AO131" i="29"/>
  <c r="G144" i="29"/>
  <c r="H144" i="29" s="1"/>
  <c r="R144" i="29"/>
  <c r="U144" i="29"/>
  <c r="Z144" i="29"/>
  <c r="AE144" i="29"/>
  <c r="AJ144" i="29"/>
  <c r="AO144" i="29"/>
  <c r="G145" i="29"/>
  <c r="R145" i="29"/>
  <c r="U145" i="29"/>
  <c r="Z145" i="29"/>
  <c r="AE145" i="29"/>
  <c r="AJ145" i="29"/>
  <c r="AO145" i="29"/>
  <c r="G146" i="29"/>
  <c r="J146" i="29" s="1"/>
  <c r="K146" i="29" s="1"/>
  <c r="R146" i="29"/>
  <c r="U146" i="29"/>
  <c r="Z146" i="29"/>
  <c r="AE146" i="29"/>
  <c r="AJ146" i="29"/>
  <c r="AO146" i="29"/>
  <c r="G147" i="29"/>
  <c r="H147" i="29" s="1"/>
  <c r="R147" i="29"/>
  <c r="U147" i="29"/>
  <c r="Z147" i="29"/>
  <c r="AE147" i="29"/>
  <c r="AJ147" i="29"/>
  <c r="AO147" i="29"/>
  <c r="G148" i="29"/>
  <c r="H148" i="29" s="1"/>
  <c r="R148" i="29"/>
  <c r="U148" i="29"/>
  <c r="Z148" i="29"/>
  <c r="AE148" i="29"/>
  <c r="AJ148" i="29"/>
  <c r="AO148" i="29"/>
  <c r="G149" i="29"/>
  <c r="R149" i="29"/>
  <c r="U149" i="29"/>
  <c r="Z149" i="29"/>
  <c r="AE149" i="29"/>
  <c r="AJ149" i="29"/>
  <c r="AO149" i="29"/>
  <c r="G150" i="29"/>
  <c r="J150" i="29" s="1"/>
  <c r="R150" i="29"/>
  <c r="U150" i="29"/>
  <c r="Z150" i="29"/>
  <c r="AE150" i="29"/>
  <c r="AJ150" i="29"/>
  <c r="AO150" i="29"/>
  <c r="G151" i="29"/>
  <c r="H151" i="29" s="1"/>
  <c r="R151" i="29"/>
  <c r="U151" i="29"/>
  <c r="Z151" i="29"/>
  <c r="AE151" i="29"/>
  <c r="AJ151" i="29"/>
  <c r="AO151" i="29"/>
  <c r="G152" i="29"/>
  <c r="H152" i="29" s="1"/>
  <c r="R152" i="29"/>
  <c r="U152" i="29"/>
  <c r="Z152" i="29"/>
  <c r="AE152" i="29"/>
  <c r="AJ152" i="29"/>
  <c r="AO152" i="29"/>
  <c r="G153" i="29"/>
  <c r="R153" i="29"/>
  <c r="U153" i="29"/>
  <c r="Z153" i="29"/>
  <c r="AE153" i="29"/>
  <c r="AJ153" i="29"/>
  <c r="AO153" i="29"/>
  <c r="G154" i="29"/>
  <c r="J154" i="29" s="1"/>
  <c r="R154" i="29"/>
  <c r="U154" i="29"/>
  <c r="Z154" i="29"/>
  <c r="AE154" i="29"/>
  <c r="AJ154" i="29"/>
  <c r="AO154" i="29"/>
  <c r="G155" i="29"/>
  <c r="J155" i="29" s="1"/>
  <c r="R155" i="29"/>
  <c r="U155" i="29"/>
  <c r="Z155" i="29"/>
  <c r="AE155" i="29"/>
  <c r="AJ155" i="29"/>
  <c r="AO155" i="29"/>
  <c r="G156" i="29"/>
  <c r="H156" i="29" s="1"/>
  <c r="R156" i="29"/>
  <c r="U156" i="29"/>
  <c r="Z156" i="29"/>
  <c r="AE156" i="29"/>
  <c r="AJ156" i="29"/>
  <c r="AO156" i="29"/>
  <c r="G157" i="29"/>
  <c r="R157" i="29"/>
  <c r="U157" i="29"/>
  <c r="Z157" i="29"/>
  <c r="AE157" i="29"/>
  <c r="AJ157" i="29"/>
  <c r="AO157" i="29"/>
  <c r="G158" i="29"/>
  <c r="J158" i="29" s="1"/>
  <c r="R158" i="29"/>
  <c r="U158" i="29"/>
  <c r="Z158" i="29"/>
  <c r="AE158" i="29"/>
  <c r="AJ158" i="29"/>
  <c r="AO158" i="29"/>
  <c r="G159" i="29"/>
  <c r="H159" i="29" s="1"/>
  <c r="R159" i="29"/>
  <c r="U159" i="29"/>
  <c r="Z159" i="29"/>
  <c r="AE159" i="29"/>
  <c r="AJ159" i="29"/>
  <c r="AO159" i="29"/>
  <c r="G160" i="29"/>
  <c r="H160" i="29" s="1"/>
  <c r="R160" i="29"/>
  <c r="U160" i="29"/>
  <c r="Z160" i="29"/>
  <c r="AE160" i="29"/>
  <c r="AJ160" i="29"/>
  <c r="AO160" i="29"/>
  <c r="G161" i="29"/>
  <c r="H161" i="29" s="1"/>
  <c r="R161" i="29"/>
  <c r="U161" i="29"/>
  <c r="Z161" i="29"/>
  <c r="AE161" i="29"/>
  <c r="AJ161" i="29"/>
  <c r="AO161" i="29"/>
  <c r="G162" i="29"/>
  <c r="H162" i="29" s="1"/>
  <c r="R162" i="29"/>
  <c r="U162" i="29"/>
  <c r="Z162" i="29"/>
  <c r="AE162" i="29"/>
  <c r="AJ162" i="29"/>
  <c r="AO162" i="29"/>
  <c r="G163" i="29"/>
  <c r="J163" i="29" s="1"/>
  <c r="R163" i="29"/>
  <c r="U163" i="29"/>
  <c r="Z163" i="29"/>
  <c r="AE163" i="29"/>
  <c r="AJ163" i="29"/>
  <c r="AO163" i="29"/>
  <c r="G176" i="29"/>
  <c r="H176" i="29" s="1"/>
  <c r="R176" i="29"/>
  <c r="U176" i="29"/>
  <c r="Z176" i="29"/>
  <c r="AE176" i="29"/>
  <c r="AJ176" i="29"/>
  <c r="AO176" i="29"/>
  <c r="G177" i="29"/>
  <c r="R177" i="29"/>
  <c r="U177" i="29"/>
  <c r="Z177" i="29"/>
  <c r="AE177" i="29"/>
  <c r="AJ177" i="29"/>
  <c r="AO177" i="29"/>
  <c r="G178" i="29"/>
  <c r="H178" i="29" s="1"/>
  <c r="R178" i="29"/>
  <c r="U178" i="29"/>
  <c r="Z178" i="29"/>
  <c r="AE178" i="29"/>
  <c r="AJ178" i="29"/>
  <c r="AO178" i="29"/>
  <c r="G179" i="29"/>
  <c r="H179" i="29" s="1"/>
  <c r="R179" i="29"/>
  <c r="U179" i="29"/>
  <c r="Z179" i="29"/>
  <c r="AE179" i="29"/>
  <c r="AJ179" i="29"/>
  <c r="AO179" i="29"/>
  <c r="G180" i="29"/>
  <c r="J180" i="29" s="1"/>
  <c r="M180" i="29" s="1"/>
  <c r="R180" i="29"/>
  <c r="U180" i="29"/>
  <c r="Z180" i="29"/>
  <c r="AE180" i="29"/>
  <c r="AJ180" i="29"/>
  <c r="AO180" i="29"/>
  <c r="G181" i="29"/>
  <c r="R181" i="29"/>
  <c r="U181" i="29"/>
  <c r="Z181" i="29"/>
  <c r="AE181" i="29"/>
  <c r="AJ181" i="29"/>
  <c r="AO181" i="29"/>
  <c r="G182" i="29"/>
  <c r="J182" i="29" s="1"/>
  <c r="R182" i="29"/>
  <c r="U182" i="29"/>
  <c r="Z182" i="29"/>
  <c r="AE182" i="29"/>
  <c r="AJ182" i="29"/>
  <c r="AO182" i="29"/>
  <c r="G183" i="29"/>
  <c r="H183" i="29" s="1"/>
  <c r="R183" i="29"/>
  <c r="U183" i="29"/>
  <c r="Z183" i="29"/>
  <c r="AE183" i="29"/>
  <c r="AJ183" i="29"/>
  <c r="AO183" i="29"/>
  <c r="G184" i="29"/>
  <c r="J184" i="29" s="1"/>
  <c r="M184" i="29" s="1"/>
  <c r="R184" i="29"/>
  <c r="U184" i="29"/>
  <c r="Z184" i="29"/>
  <c r="AE184" i="29"/>
  <c r="AJ184" i="29"/>
  <c r="AO184" i="29"/>
  <c r="G185" i="29"/>
  <c r="R185" i="29"/>
  <c r="U185" i="29"/>
  <c r="Z185" i="29"/>
  <c r="AE185" i="29"/>
  <c r="AJ185" i="29"/>
  <c r="AO185" i="29"/>
  <c r="G186" i="29"/>
  <c r="H186" i="29" s="1"/>
  <c r="R186" i="29"/>
  <c r="U186" i="29"/>
  <c r="Z186" i="29"/>
  <c r="AE186" i="29"/>
  <c r="AJ186" i="29"/>
  <c r="AO186" i="29"/>
  <c r="G187" i="29"/>
  <c r="H187" i="29" s="1"/>
  <c r="R187" i="29"/>
  <c r="U187" i="29"/>
  <c r="Z187" i="29"/>
  <c r="AE187" i="29"/>
  <c r="AJ187" i="29"/>
  <c r="AO187" i="29"/>
  <c r="G188" i="29"/>
  <c r="J188" i="29" s="1"/>
  <c r="M188" i="29" s="1"/>
  <c r="R188" i="29"/>
  <c r="U188" i="29"/>
  <c r="Z188" i="29"/>
  <c r="AE188" i="29"/>
  <c r="AJ188" i="29"/>
  <c r="AO188" i="29"/>
  <c r="G189" i="29"/>
  <c r="R189" i="29"/>
  <c r="U189" i="29"/>
  <c r="Z189" i="29"/>
  <c r="AE189" i="29"/>
  <c r="AJ189" i="29"/>
  <c r="AO189" i="29"/>
  <c r="G190" i="29"/>
  <c r="J190" i="29" s="1"/>
  <c r="M190" i="29" s="1"/>
  <c r="P190" i="29" s="1"/>
  <c r="S190" i="29" s="1"/>
  <c r="R190" i="29"/>
  <c r="U190" i="29"/>
  <c r="Z190" i="29"/>
  <c r="AE190" i="29"/>
  <c r="AJ190" i="29"/>
  <c r="AO190" i="29"/>
  <c r="G191" i="29"/>
  <c r="H191" i="29" s="1"/>
  <c r="R191" i="29"/>
  <c r="U191" i="29"/>
  <c r="Z191" i="29"/>
  <c r="AE191" i="29"/>
  <c r="AJ191" i="29"/>
  <c r="AO191" i="29"/>
  <c r="G192" i="29"/>
  <c r="J192" i="29" s="1"/>
  <c r="M192" i="29" s="1"/>
  <c r="P192" i="29" s="1"/>
  <c r="S192" i="29" s="1"/>
  <c r="R192" i="29"/>
  <c r="U192" i="29"/>
  <c r="Z192" i="29"/>
  <c r="AE192" i="29"/>
  <c r="AJ192" i="29"/>
  <c r="AO192" i="29"/>
  <c r="G193" i="29"/>
  <c r="H193" i="29" s="1"/>
  <c r="R193" i="29"/>
  <c r="U193" i="29"/>
  <c r="Z193" i="29"/>
  <c r="AE193" i="29"/>
  <c r="AJ193" i="29"/>
  <c r="AO193" i="29"/>
  <c r="G194" i="29"/>
  <c r="J194" i="29" s="1"/>
  <c r="R194" i="29"/>
  <c r="U194" i="29"/>
  <c r="Z194" i="29"/>
  <c r="AE194" i="29"/>
  <c r="AJ194" i="29"/>
  <c r="AO194" i="29"/>
  <c r="G195" i="29"/>
  <c r="H195" i="29" s="1"/>
  <c r="R195" i="29"/>
  <c r="U195" i="29"/>
  <c r="Z195" i="29"/>
  <c r="AE195" i="29"/>
  <c r="AJ195" i="29"/>
  <c r="AO195" i="29"/>
  <c r="G208" i="29"/>
  <c r="J208" i="29" s="1"/>
  <c r="K208" i="29" s="1"/>
  <c r="R208" i="29"/>
  <c r="U208" i="29"/>
  <c r="Z208" i="29"/>
  <c r="AE208" i="29"/>
  <c r="AJ208" i="29"/>
  <c r="AO208" i="29"/>
  <c r="G209" i="29"/>
  <c r="H209" i="29" s="1"/>
  <c r="R209" i="29"/>
  <c r="U209" i="29"/>
  <c r="Z209" i="29"/>
  <c r="AE209" i="29"/>
  <c r="AJ209" i="29"/>
  <c r="AO209" i="29"/>
  <c r="G210" i="29"/>
  <c r="H210" i="29" s="1"/>
  <c r="R210" i="29"/>
  <c r="U210" i="29"/>
  <c r="Z210" i="29"/>
  <c r="AE210" i="29"/>
  <c r="AJ210" i="29"/>
  <c r="AO210" i="29"/>
  <c r="G211" i="29"/>
  <c r="R211" i="29"/>
  <c r="U211" i="29"/>
  <c r="Z211" i="29"/>
  <c r="AE211" i="29"/>
  <c r="AJ211" i="29"/>
  <c r="AO211" i="29"/>
  <c r="G212" i="29"/>
  <c r="R212" i="29"/>
  <c r="U212" i="29"/>
  <c r="Z212" i="29"/>
  <c r="AE212" i="29"/>
  <c r="AJ212" i="29"/>
  <c r="AO212" i="29"/>
  <c r="G213" i="29"/>
  <c r="H213" i="29" s="1"/>
  <c r="R213" i="29"/>
  <c r="U213" i="29"/>
  <c r="Z213" i="29"/>
  <c r="AE213" i="29"/>
  <c r="AJ213" i="29"/>
  <c r="AO213" i="29"/>
  <c r="G214" i="29"/>
  <c r="H214" i="29" s="1"/>
  <c r="R214" i="29"/>
  <c r="U214" i="29"/>
  <c r="Z214" i="29"/>
  <c r="AE214" i="29"/>
  <c r="AJ214" i="29"/>
  <c r="AO214" i="29"/>
  <c r="G215" i="29"/>
  <c r="R215" i="29"/>
  <c r="U215" i="29"/>
  <c r="Z215" i="29"/>
  <c r="AE215" i="29"/>
  <c r="AJ215" i="29"/>
  <c r="AO215" i="29"/>
  <c r="G216" i="29"/>
  <c r="J216" i="29" s="1"/>
  <c r="K216" i="29" s="1"/>
  <c r="R216" i="29"/>
  <c r="U216" i="29"/>
  <c r="Z216" i="29"/>
  <c r="AE216" i="29"/>
  <c r="AJ216" i="29"/>
  <c r="AO216" i="29"/>
  <c r="G217" i="29"/>
  <c r="H217" i="29" s="1"/>
  <c r="R217" i="29"/>
  <c r="U217" i="29"/>
  <c r="Z217" i="29"/>
  <c r="AE217" i="29"/>
  <c r="AJ217" i="29"/>
  <c r="AO217" i="29"/>
  <c r="G218" i="29"/>
  <c r="H218" i="29" s="1"/>
  <c r="R218" i="29"/>
  <c r="U218" i="29"/>
  <c r="Z218" i="29"/>
  <c r="AE218" i="29"/>
  <c r="AJ218" i="29"/>
  <c r="AO218" i="29"/>
  <c r="G219" i="29"/>
  <c r="R219" i="29"/>
  <c r="U219" i="29"/>
  <c r="Z219" i="29"/>
  <c r="AE219" i="29"/>
  <c r="AJ219" i="29"/>
  <c r="AO219" i="29"/>
  <c r="G220" i="29"/>
  <c r="J220" i="29" s="1"/>
  <c r="K220" i="29" s="1"/>
  <c r="R220" i="29"/>
  <c r="U220" i="29"/>
  <c r="Z220" i="29"/>
  <c r="AE220" i="29"/>
  <c r="AJ220" i="29"/>
  <c r="AO220" i="29"/>
  <c r="G221" i="29"/>
  <c r="H221" i="29" s="1"/>
  <c r="R221" i="29"/>
  <c r="U221" i="29"/>
  <c r="Z221" i="29"/>
  <c r="AE221" i="29"/>
  <c r="AJ221" i="29"/>
  <c r="AO221" i="29"/>
  <c r="G222" i="29"/>
  <c r="H222" i="29" s="1"/>
  <c r="R222" i="29"/>
  <c r="U222" i="29"/>
  <c r="Z222" i="29"/>
  <c r="AE222" i="29"/>
  <c r="AJ222" i="29"/>
  <c r="AO222" i="29"/>
  <c r="G223" i="29"/>
  <c r="R223" i="29"/>
  <c r="U223" i="29"/>
  <c r="Z223" i="29"/>
  <c r="AE223" i="29"/>
  <c r="AJ223" i="29"/>
  <c r="AO223" i="29"/>
  <c r="G224" i="29"/>
  <c r="J224" i="29" s="1"/>
  <c r="K224" i="29" s="1"/>
  <c r="R224" i="29"/>
  <c r="U224" i="29"/>
  <c r="Z224" i="29"/>
  <c r="AE224" i="29"/>
  <c r="AJ224" i="29"/>
  <c r="AO224" i="29"/>
  <c r="G225" i="29"/>
  <c r="H225" i="29" s="1"/>
  <c r="R225" i="29"/>
  <c r="U225" i="29"/>
  <c r="Z225" i="29"/>
  <c r="AE225" i="29"/>
  <c r="AJ225" i="29"/>
  <c r="AO225" i="29"/>
  <c r="G226" i="29"/>
  <c r="H226" i="29" s="1"/>
  <c r="R226" i="29"/>
  <c r="U226" i="29"/>
  <c r="Z226" i="29"/>
  <c r="AE226" i="29"/>
  <c r="AJ226" i="29"/>
  <c r="AO226" i="29"/>
  <c r="G227" i="29"/>
  <c r="H227" i="29" s="1"/>
  <c r="R227" i="29"/>
  <c r="U227" i="29"/>
  <c r="Z227" i="29"/>
  <c r="AE227" i="29"/>
  <c r="AJ227" i="29"/>
  <c r="AO227" i="29"/>
  <c r="G208" i="5"/>
  <c r="H208" i="5" s="1"/>
  <c r="R208" i="5"/>
  <c r="U208" i="5"/>
  <c r="Z208" i="5"/>
  <c r="AE208" i="5"/>
  <c r="AJ208" i="5"/>
  <c r="AO208" i="5"/>
  <c r="G209" i="5"/>
  <c r="R209" i="5"/>
  <c r="U209" i="5"/>
  <c r="Z209" i="5"/>
  <c r="AE209" i="5"/>
  <c r="AJ209" i="5"/>
  <c r="AO209" i="5"/>
  <c r="G210" i="5"/>
  <c r="J210" i="5" s="1"/>
  <c r="K210" i="5" s="1"/>
  <c r="R210" i="5"/>
  <c r="U210" i="5"/>
  <c r="Z210" i="5"/>
  <c r="AE210" i="5"/>
  <c r="AJ210" i="5"/>
  <c r="AO210" i="5"/>
  <c r="G211" i="5"/>
  <c r="H211" i="5" s="1"/>
  <c r="R211" i="5"/>
  <c r="U211" i="5"/>
  <c r="Z211" i="5"/>
  <c r="AE211" i="5"/>
  <c r="AJ211" i="5"/>
  <c r="AO211" i="5"/>
  <c r="G212" i="5"/>
  <c r="R212" i="5"/>
  <c r="U212" i="5"/>
  <c r="Z212" i="5"/>
  <c r="AE212" i="5"/>
  <c r="AJ212" i="5"/>
  <c r="AO212" i="5"/>
  <c r="G213" i="5"/>
  <c r="R213" i="5"/>
  <c r="U213" i="5"/>
  <c r="Z213" i="5"/>
  <c r="AE213" i="5"/>
  <c r="AJ213" i="5"/>
  <c r="AO213" i="5"/>
  <c r="G214" i="5"/>
  <c r="J214" i="5" s="1"/>
  <c r="R214" i="5"/>
  <c r="U214" i="5"/>
  <c r="Z214" i="5"/>
  <c r="AE214" i="5"/>
  <c r="AJ214" i="5"/>
  <c r="AO214" i="5"/>
  <c r="G215" i="5"/>
  <c r="J215" i="5" s="1"/>
  <c r="M215" i="5" s="1"/>
  <c r="N215" i="5" s="1"/>
  <c r="R215" i="5"/>
  <c r="U215" i="5"/>
  <c r="Z215" i="5"/>
  <c r="AE215" i="5"/>
  <c r="AJ215" i="5"/>
  <c r="AO215" i="5"/>
  <c r="G216" i="5"/>
  <c r="H216" i="5" s="1"/>
  <c r="R216" i="5"/>
  <c r="U216" i="5"/>
  <c r="Z216" i="5"/>
  <c r="AE216" i="5"/>
  <c r="AJ216" i="5"/>
  <c r="AO216" i="5"/>
  <c r="G217" i="5"/>
  <c r="J217" i="5" s="1"/>
  <c r="K217" i="5" s="1"/>
  <c r="R217" i="5"/>
  <c r="U217" i="5"/>
  <c r="Z217" i="5"/>
  <c r="AE217" i="5"/>
  <c r="AJ217" i="5"/>
  <c r="AO217" i="5"/>
  <c r="G218" i="5"/>
  <c r="J218" i="5" s="1"/>
  <c r="R218" i="5"/>
  <c r="U218" i="5"/>
  <c r="Z218" i="5"/>
  <c r="AE218" i="5"/>
  <c r="AJ218" i="5"/>
  <c r="AO218" i="5"/>
  <c r="G219" i="5"/>
  <c r="H219" i="5" s="1"/>
  <c r="R219" i="5"/>
  <c r="U219" i="5"/>
  <c r="Z219" i="5"/>
  <c r="AE219" i="5"/>
  <c r="AJ219" i="5"/>
  <c r="AO219" i="5"/>
  <c r="G220" i="5"/>
  <c r="H220" i="5" s="1"/>
  <c r="R220" i="5"/>
  <c r="U220" i="5"/>
  <c r="Z220" i="5"/>
  <c r="AE220" i="5"/>
  <c r="AJ220" i="5"/>
  <c r="AO220" i="5"/>
  <c r="G221" i="5"/>
  <c r="J221" i="5" s="1"/>
  <c r="K221" i="5" s="1"/>
  <c r="R221" i="5"/>
  <c r="U221" i="5"/>
  <c r="Z221" i="5"/>
  <c r="AE221" i="5"/>
  <c r="AJ221" i="5"/>
  <c r="AO221" i="5"/>
  <c r="G222" i="5"/>
  <c r="J222" i="5" s="1"/>
  <c r="R222" i="5"/>
  <c r="U222" i="5"/>
  <c r="Z222" i="5"/>
  <c r="AE222" i="5"/>
  <c r="AJ222" i="5"/>
  <c r="AO222" i="5"/>
  <c r="G223" i="5"/>
  <c r="J223" i="5" s="1"/>
  <c r="M223" i="5" s="1"/>
  <c r="N223" i="5" s="1"/>
  <c r="R223" i="5"/>
  <c r="U223" i="5"/>
  <c r="Z223" i="5"/>
  <c r="AE223" i="5"/>
  <c r="AJ223" i="5"/>
  <c r="AO223" i="5"/>
  <c r="G224" i="5"/>
  <c r="R224" i="5"/>
  <c r="U224" i="5"/>
  <c r="Z224" i="5"/>
  <c r="AE224" i="5"/>
  <c r="AJ224" i="5"/>
  <c r="AO224" i="5"/>
  <c r="G225" i="5"/>
  <c r="H225" i="5" s="1"/>
  <c r="R225" i="5"/>
  <c r="U225" i="5"/>
  <c r="Z225" i="5"/>
  <c r="AE225" i="5"/>
  <c r="AJ225" i="5"/>
  <c r="AO225" i="5"/>
  <c r="G226" i="5"/>
  <c r="R226" i="5"/>
  <c r="U226" i="5"/>
  <c r="Z226" i="5"/>
  <c r="AE226" i="5"/>
  <c r="AJ226" i="5"/>
  <c r="AO226" i="5"/>
  <c r="G227" i="5"/>
  <c r="J227" i="5" s="1"/>
  <c r="R227" i="5"/>
  <c r="U227" i="5"/>
  <c r="Z227" i="5"/>
  <c r="AE227" i="5"/>
  <c r="AJ227" i="5"/>
  <c r="AO227" i="5"/>
  <c r="G176" i="5"/>
  <c r="J176" i="5" s="1"/>
  <c r="R176" i="5"/>
  <c r="U176" i="5"/>
  <c r="Z176" i="5"/>
  <c r="AE176" i="5"/>
  <c r="AJ176" i="5"/>
  <c r="AO176" i="5"/>
  <c r="G177" i="5"/>
  <c r="R177" i="5"/>
  <c r="U177" i="5"/>
  <c r="Z177" i="5"/>
  <c r="AE177" i="5"/>
  <c r="AJ177" i="5"/>
  <c r="AO177" i="5"/>
  <c r="G178" i="5"/>
  <c r="J178" i="5" s="1"/>
  <c r="K178" i="5" s="1"/>
  <c r="R178" i="5"/>
  <c r="U178" i="5"/>
  <c r="Z178" i="5"/>
  <c r="AE178" i="5"/>
  <c r="AJ178" i="5"/>
  <c r="AO178" i="5"/>
  <c r="G179" i="5"/>
  <c r="J179" i="5" s="1"/>
  <c r="R179" i="5"/>
  <c r="U179" i="5"/>
  <c r="Z179" i="5"/>
  <c r="AE179" i="5"/>
  <c r="AJ179" i="5"/>
  <c r="AO179" i="5"/>
  <c r="G180" i="5"/>
  <c r="J180" i="5" s="1"/>
  <c r="R180" i="5"/>
  <c r="U180" i="5"/>
  <c r="Z180" i="5"/>
  <c r="AE180" i="5"/>
  <c r="AJ180" i="5"/>
  <c r="AO180" i="5"/>
  <c r="G181" i="5"/>
  <c r="R181" i="5"/>
  <c r="U181" i="5"/>
  <c r="Z181" i="5"/>
  <c r="AE181" i="5"/>
  <c r="AJ181" i="5"/>
  <c r="AO181" i="5"/>
  <c r="G182" i="5"/>
  <c r="J182" i="5" s="1"/>
  <c r="K182" i="5" s="1"/>
  <c r="R182" i="5"/>
  <c r="U182" i="5"/>
  <c r="Z182" i="5"/>
  <c r="AE182" i="5"/>
  <c r="AJ182" i="5"/>
  <c r="AO182" i="5"/>
  <c r="G183" i="5"/>
  <c r="J183" i="5" s="1"/>
  <c r="R183" i="5"/>
  <c r="U183" i="5"/>
  <c r="Z183" i="5"/>
  <c r="AE183" i="5"/>
  <c r="AJ183" i="5"/>
  <c r="AO183" i="5"/>
  <c r="G184" i="5"/>
  <c r="J184" i="5" s="1"/>
  <c r="R184" i="5"/>
  <c r="U184" i="5"/>
  <c r="Z184" i="5"/>
  <c r="AE184" i="5"/>
  <c r="AJ184" i="5"/>
  <c r="AO184" i="5"/>
  <c r="G185" i="5"/>
  <c r="R185" i="5"/>
  <c r="U185" i="5"/>
  <c r="Z185" i="5"/>
  <c r="AE185" i="5"/>
  <c r="AJ185" i="5"/>
  <c r="AO185" i="5"/>
  <c r="G186" i="5"/>
  <c r="J186" i="5" s="1"/>
  <c r="K186" i="5" s="1"/>
  <c r="R186" i="5"/>
  <c r="U186" i="5"/>
  <c r="Z186" i="5"/>
  <c r="AE186" i="5"/>
  <c r="AJ186" i="5"/>
  <c r="AO186" i="5"/>
  <c r="G187" i="5"/>
  <c r="J187" i="5" s="1"/>
  <c r="R187" i="5"/>
  <c r="U187" i="5"/>
  <c r="Z187" i="5"/>
  <c r="AE187" i="5"/>
  <c r="AJ187" i="5"/>
  <c r="AO187" i="5"/>
  <c r="G188" i="5"/>
  <c r="H188" i="5" s="1"/>
  <c r="R188" i="5"/>
  <c r="U188" i="5"/>
  <c r="Z188" i="5"/>
  <c r="AE188" i="5"/>
  <c r="AJ188" i="5"/>
  <c r="AO188" i="5"/>
  <c r="G189" i="5"/>
  <c r="R189" i="5"/>
  <c r="U189" i="5"/>
  <c r="Z189" i="5"/>
  <c r="AE189" i="5"/>
  <c r="AJ189" i="5"/>
  <c r="AO189" i="5"/>
  <c r="G190" i="5"/>
  <c r="J190" i="5" s="1"/>
  <c r="M190" i="5" s="1"/>
  <c r="R190" i="5"/>
  <c r="U190" i="5"/>
  <c r="Z190" i="5"/>
  <c r="AE190" i="5"/>
  <c r="AJ190" i="5"/>
  <c r="AO190" i="5"/>
  <c r="G191" i="5"/>
  <c r="J191" i="5" s="1"/>
  <c r="R191" i="5"/>
  <c r="U191" i="5"/>
  <c r="Z191" i="5"/>
  <c r="AE191" i="5"/>
  <c r="AJ191" i="5"/>
  <c r="AO191" i="5"/>
  <c r="G192" i="5"/>
  <c r="H192" i="5" s="1"/>
  <c r="R192" i="5"/>
  <c r="U192" i="5"/>
  <c r="Z192" i="5"/>
  <c r="AE192" i="5"/>
  <c r="AJ192" i="5"/>
  <c r="AO192" i="5"/>
  <c r="G193" i="5"/>
  <c r="R193" i="5"/>
  <c r="U193" i="5"/>
  <c r="Z193" i="5"/>
  <c r="AE193" i="5"/>
  <c r="AJ193" i="5"/>
  <c r="AO193" i="5"/>
  <c r="G194" i="5"/>
  <c r="H194" i="5" s="1"/>
  <c r="R194" i="5"/>
  <c r="U194" i="5"/>
  <c r="Z194" i="5"/>
  <c r="AE194" i="5"/>
  <c r="AJ194" i="5"/>
  <c r="AO194" i="5"/>
  <c r="G195" i="5"/>
  <c r="H195" i="5" s="1"/>
  <c r="R195" i="5"/>
  <c r="U195" i="5"/>
  <c r="Z195" i="5"/>
  <c r="AE195" i="5"/>
  <c r="AJ195" i="5"/>
  <c r="AO195" i="5"/>
  <c r="G144" i="5"/>
  <c r="H144" i="5" s="1"/>
  <c r="R144" i="5"/>
  <c r="U144" i="5"/>
  <c r="Z144" i="5"/>
  <c r="AE144" i="5"/>
  <c r="AJ144" i="5"/>
  <c r="AO144" i="5"/>
  <c r="G145" i="5"/>
  <c r="R145" i="5"/>
  <c r="U145" i="5"/>
  <c r="Z145" i="5"/>
  <c r="AE145" i="5"/>
  <c r="AJ145" i="5"/>
  <c r="AO145" i="5"/>
  <c r="G146" i="5"/>
  <c r="J146" i="5" s="1"/>
  <c r="R146" i="5"/>
  <c r="U146" i="5"/>
  <c r="Z146" i="5"/>
  <c r="AE146" i="5"/>
  <c r="AJ146" i="5"/>
  <c r="AO146" i="5"/>
  <c r="G147" i="5"/>
  <c r="H147" i="5" s="1"/>
  <c r="R147" i="5"/>
  <c r="U147" i="5"/>
  <c r="Z147" i="5"/>
  <c r="AE147" i="5"/>
  <c r="AJ147" i="5"/>
  <c r="AO147" i="5"/>
  <c r="G148" i="5"/>
  <c r="H148" i="5" s="1"/>
  <c r="R148" i="5"/>
  <c r="U148" i="5"/>
  <c r="Z148" i="5"/>
  <c r="AE148" i="5"/>
  <c r="AJ148" i="5"/>
  <c r="AO148" i="5"/>
  <c r="G149" i="5"/>
  <c r="H149" i="5" s="1"/>
  <c r="R149" i="5"/>
  <c r="U149" i="5"/>
  <c r="Z149" i="5"/>
  <c r="AE149" i="5"/>
  <c r="AJ149" i="5"/>
  <c r="AO149" i="5"/>
  <c r="G150" i="5"/>
  <c r="J150" i="5" s="1"/>
  <c r="M150" i="5" s="1"/>
  <c r="P150" i="5" s="1"/>
  <c r="S150" i="5" s="1"/>
  <c r="R150" i="5"/>
  <c r="U150" i="5"/>
  <c r="Z150" i="5"/>
  <c r="AE150" i="5"/>
  <c r="AJ150" i="5"/>
  <c r="AO150" i="5"/>
  <c r="G151" i="5"/>
  <c r="H151" i="5" s="1"/>
  <c r="R151" i="5"/>
  <c r="U151" i="5"/>
  <c r="Z151" i="5"/>
  <c r="AE151" i="5"/>
  <c r="AJ151" i="5"/>
  <c r="AO151" i="5"/>
  <c r="G152" i="5"/>
  <c r="H152" i="5" s="1"/>
  <c r="R152" i="5"/>
  <c r="U152" i="5"/>
  <c r="Z152" i="5"/>
  <c r="AE152" i="5"/>
  <c r="AJ152" i="5"/>
  <c r="AO152" i="5"/>
  <c r="G153" i="5"/>
  <c r="H153" i="5" s="1"/>
  <c r="R153" i="5"/>
  <c r="U153" i="5"/>
  <c r="Z153" i="5"/>
  <c r="AE153" i="5"/>
  <c r="AJ153" i="5"/>
  <c r="AO153" i="5"/>
  <c r="G154" i="5"/>
  <c r="J154" i="5" s="1"/>
  <c r="M154" i="5" s="1"/>
  <c r="P154" i="5" s="1"/>
  <c r="S154" i="5" s="1"/>
  <c r="R154" i="5"/>
  <c r="U154" i="5"/>
  <c r="Z154" i="5"/>
  <c r="AE154" i="5"/>
  <c r="AJ154" i="5"/>
  <c r="AO154" i="5"/>
  <c r="G155" i="5"/>
  <c r="R155" i="5"/>
  <c r="U155" i="5"/>
  <c r="Z155" i="5"/>
  <c r="AE155" i="5"/>
  <c r="AJ155" i="5"/>
  <c r="AO155" i="5"/>
  <c r="G156" i="5"/>
  <c r="H156" i="5" s="1"/>
  <c r="R156" i="5"/>
  <c r="U156" i="5"/>
  <c r="Z156" i="5"/>
  <c r="AE156" i="5"/>
  <c r="AJ156" i="5"/>
  <c r="AO156" i="5"/>
  <c r="G157" i="5"/>
  <c r="H157" i="5" s="1"/>
  <c r="R157" i="5"/>
  <c r="U157" i="5"/>
  <c r="Z157" i="5"/>
  <c r="AE157" i="5"/>
  <c r="AJ157" i="5"/>
  <c r="AO157" i="5"/>
  <c r="G158" i="5"/>
  <c r="R158" i="5"/>
  <c r="U158" i="5"/>
  <c r="Z158" i="5"/>
  <c r="AE158" i="5"/>
  <c r="AJ158" i="5"/>
  <c r="AO158" i="5"/>
  <c r="G159" i="5"/>
  <c r="H159" i="5" s="1"/>
  <c r="R159" i="5"/>
  <c r="U159" i="5"/>
  <c r="Z159" i="5"/>
  <c r="AE159" i="5"/>
  <c r="AJ159" i="5"/>
  <c r="AO159" i="5"/>
  <c r="G160" i="5"/>
  <c r="J160" i="5" s="1"/>
  <c r="R160" i="5"/>
  <c r="U160" i="5"/>
  <c r="Z160" i="5"/>
  <c r="AE160" i="5"/>
  <c r="AJ160" i="5"/>
  <c r="AO160" i="5"/>
  <c r="G161" i="5"/>
  <c r="H161" i="5" s="1"/>
  <c r="R161" i="5"/>
  <c r="U161" i="5"/>
  <c r="Z161" i="5"/>
  <c r="AE161" i="5"/>
  <c r="AJ161" i="5"/>
  <c r="AO161" i="5"/>
  <c r="G162" i="5"/>
  <c r="J162" i="5" s="1"/>
  <c r="R162" i="5"/>
  <c r="U162" i="5"/>
  <c r="Z162" i="5"/>
  <c r="AE162" i="5"/>
  <c r="AJ162" i="5"/>
  <c r="AO162" i="5"/>
  <c r="G163" i="5"/>
  <c r="R163" i="5"/>
  <c r="U163" i="5"/>
  <c r="Z163" i="5"/>
  <c r="AE163" i="5"/>
  <c r="AJ163" i="5"/>
  <c r="AO163" i="5"/>
  <c r="G112" i="5"/>
  <c r="H112" i="5" s="1"/>
  <c r="R112" i="5"/>
  <c r="U112" i="5"/>
  <c r="Z112" i="5"/>
  <c r="AE112" i="5"/>
  <c r="AJ112" i="5"/>
  <c r="AO112" i="5"/>
  <c r="G113" i="5"/>
  <c r="R113" i="5"/>
  <c r="U113" i="5"/>
  <c r="Z113" i="5"/>
  <c r="AE113" i="5"/>
  <c r="AJ113" i="5"/>
  <c r="AO113" i="5"/>
  <c r="G114" i="5"/>
  <c r="H114" i="5" s="1"/>
  <c r="R114" i="5"/>
  <c r="U114" i="5"/>
  <c r="Z114" i="5"/>
  <c r="AE114" i="5"/>
  <c r="AJ114" i="5"/>
  <c r="AO114" i="5"/>
  <c r="G115" i="5"/>
  <c r="H115" i="5" s="1"/>
  <c r="R115" i="5"/>
  <c r="U115" i="5"/>
  <c r="Z115" i="5"/>
  <c r="AE115" i="5"/>
  <c r="AJ115" i="5"/>
  <c r="AO115" i="5"/>
  <c r="G116" i="5"/>
  <c r="H116" i="5" s="1"/>
  <c r="R116" i="5"/>
  <c r="U116" i="5"/>
  <c r="Z116" i="5"/>
  <c r="AE116" i="5"/>
  <c r="AJ116" i="5"/>
  <c r="AO116" i="5"/>
  <c r="G117" i="5"/>
  <c r="R117" i="5"/>
  <c r="U117" i="5"/>
  <c r="Z117" i="5"/>
  <c r="AE117" i="5"/>
  <c r="AJ117" i="5"/>
  <c r="AO117" i="5"/>
  <c r="G118" i="5"/>
  <c r="J118" i="5" s="1"/>
  <c r="R118" i="5"/>
  <c r="U118" i="5"/>
  <c r="Z118" i="5"/>
  <c r="AE118" i="5"/>
  <c r="AJ118" i="5"/>
  <c r="AO118" i="5"/>
  <c r="G119" i="5"/>
  <c r="H119" i="5" s="1"/>
  <c r="R119" i="5"/>
  <c r="U119" i="5"/>
  <c r="Z119" i="5"/>
  <c r="AE119" i="5"/>
  <c r="AJ119" i="5"/>
  <c r="AO119" i="5"/>
  <c r="G120" i="5"/>
  <c r="H120" i="5" s="1"/>
  <c r="R120" i="5"/>
  <c r="U120" i="5"/>
  <c r="Z120" i="5"/>
  <c r="AE120" i="5"/>
  <c r="AJ120" i="5"/>
  <c r="AO120" i="5"/>
  <c r="G121" i="5"/>
  <c r="R121" i="5"/>
  <c r="U121" i="5"/>
  <c r="Z121" i="5"/>
  <c r="AE121" i="5"/>
  <c r="AJ121" i="5"/>
  <c r="AO121" i="5"/>
  <c r="G122" i="5"/>
  <c r="J122" i="5" s="1"/>
  <c r="R122" i="5"/>
  <c r="U122" i="5"/>
  <c r="Z122" i="5"/>
  <c r="AE122" i="5"/>
  <c r="AJ122" i="5"/>
  <c r="AO122" i="5"/>
  <c r="G123" i="5"/>
  <c r="H123" i="5" s="1"/>
  <c r="R123" i="5"/>
  <c r="U123" i="5"/>
  <c r="Z123" i="5"/>
  <c r="AE123" i="5"/>
  <c r="AJ123" i="5"/>
  <c r="AO123" i="5"/>
  <c r="G124" i="5"/>
  <c r="J124" i="5" s="1"/>
  <c r="R124" i="5"/>
  <c r="U124" i="5"/>
  <c r="Z124" i="5"/>
  <c r="AE124" i="5"/>
  <c r="AJ124" i="5"/>
  <c r="AO124" i="5"/>
  <c r="G125" i="5"/>
  <c r="R125" i="5"/>
  <c r="U125" i="5"/>
  <c r="Z125" i="5"/>
  <c r="AE125" i="5"/>
  <c r="AJ125" i="5"/>
  <c r="AO125" i="5"/>
  <c r="G126" i="5"/>
  <c r="J126" i="5" s="1"/>
  <c r="R126" i="5"/>
  <c r="U126" i="5"/>
  <c r="Z126" i="5"/>
  <c r="AE126" i="5"/>
  <c r="AJ126" i="5"/>
  <c r="AO126" i="5"/>
  <c r="G127" i="5"/>
  <c r="H127" i="5" s="1"/>
  <c r="R127" i="5"/>
  <c r="U127" i="5"/>
  <c r="Z127" i="5"/>
  <c r="AE127" i="5"/>
  <c r="AJ127" i="5"/>
  <c r="AO127" i="5"/>
  <c r="G128" i="5"/>
  <c r="J128" i="5" s="1"/>
  <c r="M128" i="5" s="1"/>
  <c r="R128" i="5"/>
  <c r="U128" i="5"/>
  <c r="Z128" i="5"/>
  <c r="AE128" i="5"/>
  <c r="AJ128" i="5"/>
  <c r="AO128" i="5"/>
  <c r="G129" i="5"/>
  <c r="H129" i="5" s="1"/>
  <c r="R129" i="5"/>
  <c r="U129" i="5"/>
  <c r="Z129" i="5"/>
  <c r="AE129" i="5"/>
  <c r="AJ129" i="5"/>
  <c r="AO129" i="5"/>
  <c r="G130" i="5"/>
  <c r="H130" i="5" s="1"/>
  <c r="R130" i="5"/>
  <c r="U130" i="5"/>
  <c r="Z130" i="5"/>
  <c r="AE130" i="5"/>
  <c r="AJ130" i="5"/>
  <c r="AO130" i="5"/>
  <c r="G131" i="5"/>
  <c r="J131" i="5" s="1"/>
  <c r="K131" i="5" s="1"/>
  <c r="R131" i="5"/>
  <c r="U131" i="5"/>
  <c r="Z131" i="5"/>
  <c r="AE131" i="5"/>
  <c r="AJ131" i="5"/>
  <c r="AO131" i="5"/>
  <c r="G80" i="5"/>
  <c r="H80" i="5" s="1"/>
  <c r="R80" i="5"/>
  <c r="U80" i="5"/>
  <c r="Z80" i="5"/>
  <c r="AE80" i="5"/>
  <c r="AJ80" i="5"/>
  <c r="AO80" i="5"/>
  <c r="G81" i="5"/>
  <c r="R81" i="5"/>
  <c r="U81" i="5"/>
  <c r="Z81" i="5"/>
  <c r="AE81" i="5"/>
  <c r="AJ81" i="5"/>
  <c r="AO81" i="5"/>
  <c r="G82" i="5"/>
  <c r="H82" i="5" s="1"/>
  <c r="R82" i="5"/>
  <c r="U82" i="5"/>
  <c r="Z82" i="5"/>
  <c r="AE82" i="5"/>
  <c r="AJ82" i="5"/>
  <c r="AO82" i="5"/>
  <c r="G83" i="5"/>
  <c r="H83" i="5" s="1"/>
  <c r="R83" i="5"/>
  <c r="U83" i="5"/>
  <c r="Z83" i="5"/>
  <c r="AE83" i="5"/>
  <c r="AJ83" i="5"/>
  <c r="AO83" i="5"/>
  <c r="G84" i="5"/>
  <c r="J84" i="5" s="1"/>
  <c r="M84" i="5" s="1"/>
  <c r="R84" i="5"/>
  <c r="U84" i="5"/>
  <c r="Z84" i="5"/>
  <c r="AE84" i="5"/>
  <c r="AJ84" i="5"/>
  <c r="AO84" i="5"/>
  <c r="G85" i="5"/>
  <c r="R85" i="5"/>
  <c r="U85" i="5"/>
  <c r="Z85" i="5"/>
  <c r="AE85" i="5"/>
  <c r="AJ85" i="5"/>
  <c r="AO85" i="5"/>
  <c r="G86" i="5"/>
  <c r="H86" i="5" s="1"/>
  <c r="R86" i="5"/>
  <c r="U86" i="5"/>
  <c r="Z86" i="5"/>
  <c r="AE86" i="5"/>
  <c r="AJ86" i="5"/>
  <c r="AO86" i="5"/>
  <c r="G87" i="5"/>
  <c r="H87" i="5" s="1"/>
  <c r="R87" i="5"/>
  <c r="U87" i="5"/>
  <c r="Z87" i="5"/>
  <c r="AE87" i="5"/>
  <c r="AJ87" i="5"/>
  <c r="AO87" i="5"/>
  <c r="G88" i="5"/>
  <c r="H88" i="5" s="1"/>
  <c r="R88" i="5"/>
  <c r="U88" i="5"/>
  <c r="Z88" i="5"/>
  <c r="AE88" i="5"/>
  <c r="AJ88" i="5"/>
  <c r="AO88" i="5"/>
  <c r="G89" i="5"/>
  <c r="R89" i="5"/>
  <c r="U89" i="5"/>
  <c r="Z89" i="5"/>
  <c r="AE89" i="5"/>
  <c r="AJ89" i="5"/>
  <c r="AO89" i="5"/>
  <c r="G90" i="5"/>
  <c r="J90" i="5" s="1"/>
  <c r="R90" i="5"/>
  <c r="U90" i="5"/>
  <c r="Z90" i="5"/>
  <c r="AE90" i="5"/>
  <c r="AJ90" i="5"/>
  <c r="AO90" i="5"/>
  <c r="G91" i="5"/>
  <c r="H91" i="5" s="1"/>
  <c r="R91" i="5"/>
  <c r="U91" i="5"/>
  <c r="Z91" i="5"/>
  <c r="AE91" i="5"/>
  <c r="AJ91" i="5"/>
  <c r="AO91" i="5"/>
  <c r="G92" i="5"/>
  <c r="H92" i="5" s="1"/>
  <c r="R92" i="5"/>
  <c r="U92" i="5"/>
  <c r="Z92" i="5"/>
  <c r="AE92" i="5"/>
  <c r="AJ92" i="5"/>
  <c r="AO92" i="5"/>
  <c r="G93" i="5"/>
  <c r="R93" i="5"/>
  <c r="U93" i="5"/>
  <c r="Z93" i="5"/>
  <c r="AE93" i="5"/>
  <c r="AJ93" i="5"/>
  <c r="AO93" i="5"/>
  <c r="G94" i="5"/>
  <c r="J94" i="5" s="1"/>
  <c r="R94" i="5"/>
  <c r="U94" i="5"/>
  <c r="Z94" i="5"/>
  <c r="AE94" i="5"/>
  <c r="AJ94" i="5"/>
  <c r="AO94" i="5"/>
  <c r="G95" i="5"/>
  <c r="H95" i="5" s="1"/>
  <c r="R95" i="5"/>
  <c r="U95" i="5"/>
  <c r="Z95" i="5"/>
  <c r="AE95" i="5"/>
  <c r="AJ95" i="5"/>
  <c r="AO95" i="5"/>
  <c r="G96" i="5"/>
  <c r="J96" i="5" s="1"/>
  <c r="M96" i="5" s="1"/>
  <c r="P96" i="5" s="1"/>
  <c r="S96" i="5" s="1"/>
  <c r="R96" i="5"/>
  <c r="U96" i="5"/>
  <c r="Z96" i="5"/>
  <c r="AE96" i="5"/>
  <c r="AJ96" i="5"/>
  <c r="AO96" i="5"/>
  <c r="G97" i="5"/>
  <c r="H97" i="5" s="1"/>
  <c r="R97" i="5"/>
  <c r="U97" i="5"/>
  <c r="Z97" i="5"/>
  <c r="AE97" i="5"/>
  <c r="AJ97" i="5"/>
  <c r="AO97" i="5"/>
  <c r="G98" i="5"/>
  <c r="J98" i="5" s="1"/>
  <c r="R98" i="5"/>
  <c r="U98" i="5"/>
  <c r="Z98" i="5"/>
  <c r="AE98" i="5"/>
  <c r="AJ98" i="5"/>
  <c r="AO98" i="5"/>
  <c r="G99" i="5"/>
  <c r="H99" i="5" s="1"/>
  <c r="R99" i="5"/>
  <c r="U99" i="5"/>
  <c r="Z99" i="5"/>
  <c r="AE99" i="5"/>
  <c r="AJ99" i="5"/>
  <c r="AO99" i="5"/>
  <c r="G79" i="5"/>
  <c r="R79" i="5"/>
  <c r="U79" i="5"/>
  <c r="Z79" i="5"/>
  <c r="AE79" i="5"/>
  <c r="AJ79" i="5"/>
  <c r="AO79" i="5"/>
  <c r="G48" i="5"/>
  <c r="J48" i="5" s="1"/>
  <c r="M48" i="5" s="1"/>
  <c r="P48" i="5" s="1"/>
  <c r="S48" i="5" s="1"/>
  <c r="R48" i="5"/>
  <c r="U48" i="5"/>
  <c r="Z48" i="5"/>
  <c r="AE48" i="5"/>
  <c r="AJ48" i="5"/>
  <c r="AO48" i="5"/>
  <c r="G49" i="5"/>
  <c r="H49" i="5" s="1"/>
  <c r="R49" i="5"/>
  <c r="U49" i="5"/>
  <c r="Z49" i="5"/>
  <c r="AE49" i="5"/>
  <c r="AJ49" i="5"/>
  <c r="AO49" i="5"/>
  <c r="G50" i="5"/>
  <c r="H50" i="5" s="1"/>
  <c r="R50" i="5"/>
  <c r="U50" i="5"/>
  <c r="Z50" i="5"/>
  <c r="AE50" i="5"/>
  <c r="AJ50" i="5"/>
  <c r="AO50" i="5"/>
  <c r="G51" i="5"/>
  <c r="H51" i="5" s="1"/>
  <c r="R51" i="5"/>
  <c r="U51" i="5"/>
  <c r="Z51" i="5"/>
  <c r="AE51" i="5"/>
  <c r="AJ51" i="5"/>
  <c r="AO51" i="5"/>
  <c r="G52" i="5"/>
  <c r="J52" i="5" s="1"/>
  <c r="M52" i="5" s="1"/>
  <c r="P52" i="5" s="1"/>
  <c r="Q52" i="5" s="1"/>
  <c r="R52" i="5"/>
  <c r="U52" i="5"/>
  <c r="Z52" i="5"/>
  <c r="AE52" i="5"/>
  <c r="AJ52" i="5"/>
  <c r="AO52" i="5"/>
  <c r="G53" i="5"/>
  <c r="R53" i="5"/>
  <c r="U53" i="5"/>
  <c r="Z53" i="5"/>
  <c r="AE53" i="5"/>
  <c r="AJ53" i="5"/>
  <c r="AO53" i="5"/>
  <c r="G54" i="5"/>
  <c r="H54" i="5" s="1"/>
  <c r="R54" i="5"/>
  <c r="U54" i="5"/>
  <c r="Z54" i="5"/>
  <c r="AE54" i="5"/>
  <c r="AJ54" i="5"/>
  <c r="AO54" i="5"/>
  <c r="G55" i="5"/>
  <c r="H55" i="5" s="1"/>
  <c r="R55" i="5"/>
  <c r="U55" i="5"/>
  <c r="Z55" i="5"/>
  <c r="AE55" i="5"/>
  <c r="AJ55" i="5"/>
  <c r="AO55" i="5"/>
  <c r="G56" i="5"/>
  <c r="J56" i="5" s="1"/>
  <c r="M56" i="5" s="1"/>
  <c r="P56" i="5" s="1"/>
  <c r="S56" i="5" s="1"/>
  <c r="R56" i="5"/>
  <c r="U56" i="5"/>
  <c r="Z56" i="5"/>
  <c r="AE56" i="5"/>
  <c r="AJ56" i="5"/>
  <c r="AO56" i="5"/>
  <c r="G57" i="5"/>
  <c r="H57" i="5" s="1"/>
  <c r="R57" i="5"/>
  <c r="U57" i="5"/>
  <c r="Z57" i="5"/>
  <c r="AE57" i="5"/>
  <c r="AJ57" i="5"/>
  <c r="AO57" i="5"/>
  <c r="G58" i="5"/>
  <c r="J58" i="5" s="1"/>
  <c r="M58" i="5" s="1"/>
  <c r="P58" i="5" s="1"/>
  <c r="S58" i="5" s="1"/>
  <c r="R58" i="5"/>
  <c r="U58" i="5"/>
  <c r="Z58" i="5"/>
  <c r="AE58" i="5"/>
  <c r="AJ58" i="5"/>
  <c r="AO58" i="5"/>
  <c r="G59" i="5"/>
  <c r="R59" i="5"/>
  <c r="U59" i="5"/>
  <c r="Z59" i="5"/>
  <c r="AE59" i="5"/>
  <c r="AJ59" i="5"/>
  <c r="AO59" i="5"/>
  <c r="G60" i="5"/>
  <c r="J60" i="5" s="1"/>
  <c r="R60" i="5"/>
  <c r="U60" i="5"/>
  <c r="Z60" i="5"/>
  <c r="AE60" i="5"/>
  <c r="AJ60" i="5"/>
  <c r="AO60" i="5"/>
  <c r="G61" i="5"/>
  <c r="H61" i="5" s="1"/>
  <c r="R61" i="5"/>
  <c r="U61" i="5"/>
  <c r="Z61" i="5"/>
  <c r="AE61" i="5"/>
  <c r="AJ61" i="5"/>
  <c r="AO61" i="5"/>
  <c r="G62" i="5"/>
  <c r="H62" i="5" s="1"/>
  <c r="R62" i="5"/>
  <c r="U62" i="5"/>
  <c r="Z62" i="5"/>
  <c r="AE62" i="5"/>
  <c r="AJ62" i="5"/>
  <c r="AO62" i="5"/>
  <c r="G63" i="5"/>
  <c r="H63" i="5" s="1"/>
  <c r="R63" i="5"/>
  <c r="U63" i="5"/>
  <c r="Z63" i="5"/>
  <c r="AE63" i="5"/>
  <c r="AJ63" i="5"/>
  <c r="AO63" i="5"/>
  <c r="G64" i="5"/>
  <c r="J64" i="5" s="1"/>
  <c r="M64" i="5" s="1"/>
  <c r="P64" i="5" s="1"/>
  <c r="S64" i="5" s="1"/>
  <c r="R64" i="5"/>
  <c r="U64" i="5"/>
  <c r="Z64" i="5"/>
  <c r="AE64" i="5"/>
  <c r="AJ64" i="5"/>
  <c r="AO64" i="5"/>
  <c r="G65" i="5"/>
  <c r="H65" i="5" s="1"/>
  <c r="R65" i="5"/>
  <c r="U65" i="5"/>
  <c r="Z65" i="5"/>
  <c r="AE65" i="5"/>
  <c r="AJ65" i="5"/>
  <c r="AO65" i="5"/>
  <c r="G66" i="5"/>
  <c r="H66" i="5" s="1"/>
  <c r="R66" i="5"/>
  <c r="U66" i="5"/>
  <c r="Z66" i="5"/>
  <c r="AE66" i="5"/>
  <c r="AJ66" i="5"/>
  <c r="AO66" i="5"/>
  <c r="G67" i="5"/>
  <c r="R67" i="5"/>
  <c r="U67" i="5"/>
  <c r="Z67" i="5"/>
  <c r="AE67" i="5"/>
  <c r="AJ67" i="5"/>
  <c r="AO67" i="5"/>
  <c r="D15" i="5"/>
  <c r="E15" i="5"/>
  <c r="D112" i="13" s="1"/>
  <c r="F15" i="5"/>
  <c r="I15" i="5"/>
  <c r="L15" i="5"/>
  <c r="O15" i="5"/>
  <c r="V15" i="5"/>
  <c r="W15" i="5"/>
  <c r="AA15" i="5"/>
  <c r="AB15" i="5"/>
  <c r="AF15" i="5"/>
  <c r="AG15" i="5"/>
  <c r="AK15" i="5"/>
  <c r="AL15" i="5"/>
  <c r="AP15" i="5"/>
  <c r="AQ15" i="5"/>
  <c r="D16" i="5"/>
  <c r="E16" i="5"/>
  <c r="D113" i="13" s="1"/>
  <c r="F16" i="5"/>
  <c r="I16" i="5"/>
  <c r="L16" i="5"/>
  <c r="O16" i="5"/>
  <c r="V16" i="5"/>
  <c r="W16" i="5"/>
  <c r="AA16" i="5"/>
  <c r="AB16" i="5"/>
  <c r="AF16" i="5"/>
  <c r="AG16" i="5"/>
  <c r="AK16" i="5"/>
  <c r="AL16" i="5"/>
  <c r="AP16" i="5"/>
  <c r="AQ16" i="5"/>
  <c r="D17" i="5"/>
  <c r="E17" i="5"/>
  <c r="D114" i="13" s="1"/>
  <c r="F17" i="5"/>
  <c r="I17" i="5"/>
  <c r="L17" i="5"/>
  <c r="O17" i="5"/>
  <c r="V17" i="5"/>
  <c r="W17" i="5"/>
  <c r="AA17" i="5"/>
  <c r="AB17" i="5"/>
  <c r="AF17" i="5"/>
  <c r="AG17" i="5"/>
  <c r="AK17" i="5"/>
  <c r="AL17" i="5"/>
  <c r="AP17" i="5"/>
  <c r="AQ17" i="5"/>
  <c r="D18" i="5"/>
  <c r="E18" i="5"/>
  <c r="D115" i="13" s="1"/>
  <c r="F18" i="5"/>
  <c r="I18" i="5"/>
  <c r="L18" i="5"/>
  <c r="O18" i="5"/>
  <c r="V18" i="5"/>
  <c r="W18" i="5"/>
  <c r="AA18" i="5"/>
  <c r="AB18" i="5"/>
  <c r="AF18" i="5"/>
  <c r="AG18" i="5"/>
  <c r="AK18" i="5"/>
  <c r="AL18" i="5"/>
  <c r="AP18" i="5"/>
  <c r="AQ18" i="5"/>
  <c r="D19" i="5"/>
  <c r="D116" i="13"/>
  <c r="F19" i="5"/>
  <c r="I19" i="5"/>
  <c r="L19" i="5"/>
  <c r="O19" i="5"/>
  <c r="V19" i="5"/>
  <c r="W19" i="5"/>
  <c r="AA19" i="5"/>
  <c r="AB19" i="5"/>
  <c r="AF19" i="5"/>
  <c r="AG19" i="5"/>
  <c r="AK19" i="5"/>
  <c r="AL19" i="5"/>
  <c r="AP19" i="5"/>
  <c r="AQ19" i="5"/>
  <c r="D20" i="5"/>
  <c r="E20" i="5"/>
  <c r="D117" i="13" s="1"/>
  <c r="F20" i="5"/>
  <c r="I20" i="5"/>
  <c r="L20" i="5"/>
  <c r="O20" i="5"/>
  <c r="V20" i="5"/>
  <c r="W20" i="5"/>
  <c r="AA20" i="5"/>
  <c r="AB20" i="5"/>
  <c r="AF20" i="5"/>
  <c r="AG20" i="5"/>
  <c r="AK20" i="5"/>
  <c r="AL20" i="5"/>
  <c r="AP20" i="5"/>
  <c r="AQ20" i="5"/>
  <c r="D21" i="5"/>
  <c r="E21" i="5"/>
  <c r="D118" i="13" s="1"/>
  <c r="F21" i="5"/>
  <c r="I21" i="5"/>
  <c r="L21" i="5"/>
  <c r="O21" i="5"/>
  <c r="V21" i="5"/>
  <c r="W21" i="5"/>
  <c r="AA21" i="5"/>
  <c r="AB21" i="5"/>
  <c r="AF21" i="5"/>
  <c r="AG21" i="5"/>
  <c r="AK21" i="5"/>
  <c r="AL21" i="5"/>
  <c r="AP21" i="5"/>
  <c r="AQ21" i="5"/>
  <c r="D22" i="5"/>
  <c r="E22" i="5"/>
  <c r="D119" i="13" s="1"/>
  <c r="F22" i="5"/>
  <c r="I22" i="5"/>
  <c r="L22" i="5"/>
  <c r="O22" i="5"/>
  <c r="V22" i="5"/>
  <c r="W22" i="5"/>
  <c r="AA22" i="5"/>
  <c r="AB22" i="5"/>
  <c r="AF22" i="5"/>
  <c r="AG22" i="5"/>
  <c r="AK22" i="5"/>
  <c r="AL22" i="5"/>
  <c r="AP22" i="5"/>
  <c r="AQ22" i="5"/>
  <c r="D23" i="5"/>
  <c r="E23" i="5"/>
  <c r="D120" i="13" s="1"/>
  <c r="F23" i="5"/>
  <c r="I23" i="5"/>
  <c r="L23" i="5"/>
  <c r="O23" i="5"/>
  <c r="V23" i="5"/>
  <c r="W23" i="5"/>
  <c r="AA23" i="5"/>
  <c r="AB23" i="5"/>
  <c r="AF23" i="5"/>
  <c r="AG23" i="5"/>
  <c r="AK23" i="5"/>
  <c r="AL23" i="5"/>
  <c r="AP23" i="5"/>
  <c r="AQ23" i="5"/>
  <c r="D24" i="5"/>
  <c r="E24" i="5"/>
  <c r="D121" i="13" s="1"/>
  <c r="F24" i="5"/>
  <c r="I24" i="5"/>
  <c r="L24" i="5"/>
  <c r="O24" i="5"/>
  <c r="V24" i="5"/>
  <c r="W24" i="5"/>
  <c r="AA24" i="5"/>
  <c r="AB24" i="5"/>
  <c r="AF24" i="5"/>
  <c r="AG24" i="5"/>
  <c r="AK24" i="5"/>
  <c r="AL24" i="5"/>
  <c r="AP24" i="5"/>
  <c r="AQ24" i="5"/>
  <c r="D25" i="5"/>
  <c r="E25" i="5"/>
  <c r="D122" i="13" s="1"/>
  <c r="F25" i="5"/>
  <c r="I25" i="5"/>
  <c r="L25" i="5"/>
  <c r="O25" i="5"/>
  <c r="V25" i="5"/>
  <c r="W25" i="5"/>
  <c r="AA25" i="5"/>
  <c r="AB25" i="5"/>
  <c r="AF25" i="5"/>
  <c r="AG25" i="5"/>
  <c r="AK25" i="5"/>
  <c r="AL25" i="5"/>
  <c r="AP25" i="5"/>
  <c r="AQ25" i="5"/>
  <c r="D26" i="5"/>
  <c r="E26" i="5"/>
  <c r="D123" i="13" s="1"/>
  <c r="F26" i="5"/>
  <c r="I26" i="5"/>
  <c r="L26" i="5"/>
  <c r="O26" i="5"/>
  <c r="V26" i="5"/>
  <c r="W26" i="5"/>
  <c r="AA26" i="5"/>
  <c r="AB26" i="5"/>
  <c r="AF26" i="5"/>
  <c r="AG26" i="5"/>
  <c r="AK26" i="5"/>
  <c r="AL26" i="5"/>
  <c r="AP26" i="5"/>
  <c r="AQ26" i="5"/>
  <c r="D27" i="5"/>
  <c r="E27" i="5"/>
  <c r="D124" i="13" s="1"/>
  <c r="F27" i="5"/>
  <c r="I27" i="5"/>
  <c r="L27" i="5"/>
  <c r="O27" i="5"/>
  <c r="V27" i="5"/>
  <c r="W27" i="5"/>
  <c r="AA27" i="5"/>
  <c r="AB27" i="5"/>
  <c r="AF27" i="5"/>
  <c r="AG27" i="5"/>
  <c r="AK27" i="5"/>
  <c r="AL27" i="5"/>
  <c r="AP27" i="5"/>
  <c r="AQ27" i="5"/>
  <c r="D28" i="5"/>
  <c r="E28" i="5"/>
  <c r="D125" i="13" s="1"/>
  <c r="F28" i="5"/>
  <c r="I28" i="5"/>
  <c r="L28" i="5"/>
  <c r="O28" i="5"/>
  <c r="V28" i="5"/>
  <c r="W28" i="5"/>
  <c r="AA28" i="5"/>
  <c r="AB28" i="5"/>
  <c r="AF28" i="5"/>
  <c r="AG28" i="5"/>
  <c r="AK28" i="5"/>
  <c r="AL28" i="5"/>
  <c r="AP28" i="5"/>
  <c r="AQ28" i="5"/>
  <c r="D29" i="5"/>
  <c r="E29" i="5"/>
  <c r="F29" i="5"/>
  <c r="I29" i="5"/>
  <c r="L29" i="5"/>
  <c r="O29" i="5"/>
  <c r="V29" i="5"/>
  <c r="W29" i="5"/>
  <c r="AA29" i="5"/>
  <c r="AB29" i="5"/>
  <c r="AF29" i="5"/>
  <c r="AG29" i="5"/>
  <c r="AK29" i="5"/>
  <c r="AL29" i="5"/>
  <c r="AP29" i="5"/>
  <c r="AQ29" i="5"/>
  <c r="D30" i="5"/>
  <c r="E30" i="5"/>
  <c r="D127" i="13" s="1"/>
  <c r="F30" i="5"/>
  <c r="I30" i="5"/>
  <c r="L30" i="5"/>
  <c r="O30" i="5"/>
  <c r="V30" i="5"/>
  <c r="W30" i="5"/>
  <c r="AA30" i="5"/>
  <c r="AB30" i="5"/>
  <c r="AF30" i="5"/>
  <c r="AG30" i="5"/>
  <c r="AK30" i="5"/>
  <c r="AL30" i="5"/>
  <c r="AP30" i="5"/>
  <c r="AQ30" i="5"/>
  <c r="D31" i="5"/>
  <c r="E31" i="5"/>
  <c r="D128" i="13" s="1"/>
  <c r="F31" i="5"/>
  <c r="I31" i="5"/>
  <c r="L31" i="5"/>
  <c r="O31" i="5"/>
  <c r="V31" i="5"/>
  <c r="W31" i="5"/>
  <c r="AA31" i="5"/>
  <c r="AB31" i="5"/>
  <c r="AF31" i="5"/>
  <c r="AG31" i="5"/>
  <c r="AK31" i="5"/>
  <c r="AL31" i="5"/>
  <c r="AP31" i="5"/>
  <c r="AQ31" i="5"/>
  <c r="D32" i="5"/>
  <c r="E32" i="5"/>
  <c r="D129" i="13" s="1"/>
  <c r="F32" i="5"/>
  <c r="I32" i="5"/>
  <c r="L32" i="5"/>
  <c r="O32" i="5"/>
  <c r="V32" i="5"/>
  <c r="W32" i="5"/>
  <c r="AA32" i="5"/>
  <c r="AB32" i="5"/>
  <c r="AF32" i="5"/>
  <c r="AG32" i="5"/>
  <c r="AK32" i="5"/>
  <c r="AL32" i="5"/>
  <c r="AP32" i="5"/>
  <c r="AQ32" i="5"/>
  <c r="D33" i="5"/>
  <c r="E33" i="5"/>
  <c r="D130" i="13" s="1"/>
  <c r="F33" i="5"/>
  <c r="I33" i="5"/>
  <c r="L33" i="5"/>
  <c r="O33" i="5"/>
  <c r="V33" i="5"/>
  <c r="W33" i="5"/>
  <c r="AA33" i="5"/>
  <c r="AB33" i="5"/>
  <c r="AF33" i="5"/>
  <c r="AG33" i="5"/>
  <c r="AK33" i="5"/>
  <c r="AL33" i="5"/>
  <c r="AP33" i="5"/>
  <c r="AQ33" i="5"/>
  <c r="D34" i="5"/>
  <c r="E34" i="5"/>
  <c r="D131" i="13" s="1"/>
  <c r="F34" i="5"/>
  <c r="I34" i="5"/>
  <c r="L34" i="5"/>
  <c r="O34" i="5"/>
  <c r="V34" i="5"/>
  <c r="W34" i="5"/>
  <c r="AA34" i="5"/>
  <c r="AB34" i="5"/>
  <c r="AF34" i="5"/>
  <c r="AG34" i="5"/>
  <c r="AK34" i="5"/>
  <c r="AL34" i="5"/>
  <c r="AP34" i="5"/>
  <c r="AQ34" i="5"/>
  <c r="E240" i="4"/>
  <c r="G240" i="4" s="1"/>
  <c r="H240" i="4" s="1"/>
  <c r="R240" i="4"/>
  <c r="AJ240" i="4"/>
  <c r="E241" i="4"/>
  <c r="G241" i="4" s="1"/>
  <c r="R241" i="4"/>
  <c r="AJ241" i="4"/>
  <c r="E242" i="4"/>
  <c r="G242" i="4" s="1"/>
  <c r="R242" i="4"/>
  <c r="AJ242" i="4"/>
  <c r="E243" i="4"/>
  <c r="G243" i="4" s="1"/>
  <c r="J243" i="4" s="1"/>
  <c r="R243" i="4"/>
  <c r="AJ243" i="4"/>
  <c r="E244" i="4"/>
  <c r="G244" i="4" s="1"/>
  <c r="H244" i="4" s="1"/>
  <c r="R244" i="4"/>
  <c r="AJ244" i="4"/>
  <c r="E245" i="4"/>
  <c r="G245" i="4" s="1"/>
  <c r="R245" i="4"/>
  <c r="AJ245" i="4"/>
  <c r="E246" i="4"/>
  <c r="G246" i="4" s="1"/>
  <c r="R246" i="4"/>
  <c r="AJ246" i="4"/>
  <c r="E247" i="4"/>
  <c r="G247" i="4" s="1"/>
  <c r="J247" i="4" s="1"/>
  <c r="R247" i="4"/>
  <c r="AJ247" i="4"/>
  <c r="E248" i="4"/>
  <c r="G248" i="4" s="1"/>
  <c r="H248" i="4" s="1"/>
  <c r="R248" i="4"/>
  <c r="AJ248" i="4"/>
  <c r="E249" i="4"/>
  <c r="G249" i="4" s="1"/>
  <c r="R249" i="4"/>
  <c r="AJ249" i="4"/>
  <c r="E250" i="4"/>
  <c r="G250" i="4" s="1"/>
  <c r="R250" i="4"/>
  <c r="AJ250" i="4"/>
  <c r="E251" i="4"/>
  <c r="G251" i="4" s="1"/>
  <c r="J251" i="4" s="1"/>
  <c r="R251" i="4"/>
  <c r="AJ251" i="4"/>
  <c r="E252" i="4"/>
  <c r="G252" i="4" s="1"/>
  <c r="R252" i="4"/>
  <c r="AJ252" i="4"/>
  <c r="E253" i="4"/>
  <c r="G253" i="4" s="1"/>
  <c r="R253" i="4"/>
  <c r="AJ253" i="4"/>
  <c r="E254" i="4"/>
  <c r="G254" i="4" s="1"/>
  <c r="R254" i="4"/>
  <c r="AJ254" i="4"/>
  <c r="E255" i="4"/>
  <c r="G255" i="4" s="1"/>
  <c r="R255" i="4"/>
  <c r="AJ255" i="4"/>
  <c r="E256" i="4"/>
  <c r="G256" i="4" s="1"/>
  <c r="R256" i="4"/>
  <c r="AJ256" i="4"/>
  <c r="E257" i="4"/>
  <c r="G257" i="4" s="1"/>
  <c r="H257" i="4" s="1"/>
  <c r="R257" i="4"/>
  <c r="AJ257" i="4"/>
  <c r="E258" i="4"/>
  <c r="G258" i="4" s="1"/>
  <c r="R258" i="4"/>
  <c r="AJ258" i="4"/>
  <c r="E259" i="4"/>
  <c r="G259" i="4" s="1"/>
  <c r="R259" i="4"/>
  <c r="AJ259" i="4"/>
  <c r="E208" i="4"/>
  <c r="G208" i="4" s="1"/>
  <c r="H208" i="4" s="1"/>
  <c r="R208" i="4"/>
  <c r="AJ208" i="4"/>
  <c r="E209" i="4"/>
  <c r="G209" i="4" s="1"/>
  <c r="R209" i="4"/>
  <c r="AJ209" i="4"/>
  <c r="E210" i="4"/>
  <c r="G210" i="4" s="1"/>
  <c r="R210" i="4"/>
  <c r="AJ210" i="4"/>
  <c r="E211" i="4"/>
  <c r="G211" i="4" s="1"/>
  <c r="J211" i="4" s="1"/>
  <c r="R211" i="4"/>
  <c r="AJ211" i="4"/>
  <c r="E212" i="4"/>
  <c r="G212" i="4" s="1"/>
  <c r="H212" i="4" s="1"/>
  <c r="R212" i="4"/>
  <c r="AJ212" i="4"/>
  <c r="E213" i="4"/>
  <c r="G213" i="4" s="1"/>
  <c r="R213" i="4"/>
  <c r="AJ213" i="4"/>
  <c r="E214" i="4"/>
  <c r="G214" i="4" s="1"/>
  <c r="R214" i="4"/>
  <c r="AJ214" i="4"/>
  <c r="E215" i="4"/>
  <c r="G215" i="4" s="1"/>
  <c r="J215" i="4" s="1"/>
  <c r="R215" i="4"/>
  <c r="AJ215" i="4"/>
  <c r="E216" i="4"/>
  <c r="G216" i="4" s="1"/>
  <c r="H216" i="4" s="1"/>
  <c r="R216" i="4"/>
  <c r="AJ216" i="4"/>
  <c r="E217" i="4"/>
  <c r="G217" i="4" s="1"/>
  <c r="R217" i="4"/>
  <c r="AJ217" i="4"/>
  <c r="E218" i="4"/>
  <c r="G218" i="4" s="1"/>
  <c r="R218" i="4"/>
  <c r="AJ218" i="4"/>
  <c r="E219" i="4"/>
  <c r="G219" i="4" s="1"/>
  <c r="R219" i="4"/>
  <c r="AJ219" i="4"/>
  <c r="E220" i="4"/>
  <c r="G220" i="4" s="1"/>
  <c r="H220" i="4" s="1"/>
  <c r="R220" i="4"/>
  <c r="AJ220" i="4"/>
  <c r="E221" i="4"/>
  <c r="G221" i="4" s="1"/>
  <c r="R221" i="4"/>
  <c r="AJ221" i="4"/>
  <c r="E222" i="4"/>
  <c r="G222" i="4" s="1"/>
  <c r="R222" i="4"/>
  <c r="AJ222" i="4"/>
  <c r="E223" i="4"/>
  <c r="G223" i="4" s="1"/>
  <c r="J223" i="4" s="1"/>
  <c r="K223" i="4" s="1"/>
  <c r="R223" i="4"/>
  <c r="AJ223" i="4"/>
  <c r="E224" i="4"/>
  <c r="G224" i="4" s="1"/>
  <c r="H224" i="4" s="1"/>
  <c r="R224" i="4"/>
  <c r="AJ224" i="4"/>
  <c r="E225" i="4"/>
  <c r="G225" i="4" s="1"/>
  <c r="H225" i="4" s="1"/>
  <c r="R225" i="4"/>
  <c r="AJ225" i="4"/>
  <c r="E226" i="4"/>
  <c r="G226" i="4" s="1"/>
  <c r="J226" i="4" s="1"/>
  <c r="K226" i="4" s="1"/>
  <c r="R226" i="4"/>
  <c r="AJ226" i="4"/>
  <c r="E227" i="4"/>
  <c r="G227" i="4" s="1"/>
  <c r="R227" i="4"/>
  <c r="AJ227" i="4"/>
  <c r="E176" i="4"/>
  <c r="G176" i="4" s="1"/>
  <c r="H176" i="4" s="1"/>
  <c r="R176" i="4"/>
  <c r="AJ176" i="4"/>
  <c r="E177" i="4"/>
  <c r="G177" i="4" s="1"/>
  <c r="R177" i="4"/>
  <c r="AJ177" i="4"/>
  <c r="E178" i="4"/>
  <c r="G178" i="4" s="1"/>
  <c r="R178" i="4"/>
  <c r="AJ178" i="4"/>
  <c r="E179" i="4"/>
  <c r="G179" i="4" s="1"/>
  <c r="J179" i="4" s="1"/>
  <c r="R179" i="4"/>
  <c r="AJ179" i="4"/>
  <c r="E180" i="4"/>
  <c r="G180" i="4" s="1"/>
  <c r="R180" i="4"/>
  <c r="AJ180" i="4"/>
  <c r="E181" i="4"/>
  <c r="G181" i="4" s="1"/>
  <c r="R181" i="4"/>
  <c r="AJ181" i="4"/>
  <c r="E182" i="4"/>
  <c r="G182" i="4" s="1"/>
  <c r="R182" i="4"/>
  <c r="AJ182" i="4"/>
  <c r="E183" i="4"/>
  <c r="G183" i="4" s="1"/>
  <c r="J183" i="4" s="1"/>
  <c r="R183" i="4"/>
  <c r="AJ183" i="4"/>
  <c r="E184" i="4"/>
  <c r="G184" i="4" s="1"/>
  <c r="H184" i="4" s="1"/>
  <c r="R184" i="4"/>
  <c r="AJ184" i="4"/>
  <c r="E185" i="4"/>
  <c r="G185" i="4" s="1"/>
  <c r="R185" i="4"/>
  <c r="AJ185" i="4"/>
  <c r="E186" i="4"/>
  <c r="G186" i="4" s="1"/>
  <c r="R186" i="4"/>
  <c r="AJ186" i="4"/>
  <c r="E187" i="4"/>
  <c r="G187" i="4" s="1"/>
  <c r="J187" i="4" s="1"/>
  <c r="R187" i="4"/>
  <c r="AJ187" i="4"/>
  <c r="E188" i="4"/>
  <c r="G188" i="4" s="1"/>
  <c r="H188" i="4" s="1"/>
  <c r="R188" i="4"/>
  <c r="AJ188" i="4"/>
  <c r="E189" i="4"/>
  <c r="G189" i="4" s="1"/>
  <c r="R189" i="4"/>
  <c r="AJ189" i="4"/>
  <c r="E190" i="4"/>
  <c r="G190" i="4" s="1"/>
  <c r="H190" i="4" s="1"/>
  <c r="R190" i="4"/>
  <c r="AJ190" i="4"/>
  <c r="E191" i="4"/>
  <c r="G191" i="4" s="1"/>
  <c r="J191" i="4" s="1"/>
  <c r="M191" i="4" s="1"/>
  <c r="P191" i="4" s="1"/>
  <c r="V191" i="4" s="1"/>
  <c r="Y191" i="4" s="1"/>
  <c r="AB191" i="4" s="1"/>
  <c r="AE191" i="4" s="1"/>
  <c r="AH191" i="4" s="1"/>
  <c r="AK191" i="4" s="1"/>
  <c r="R191" i="4"/>
  <c r="AJ191" i="4"/>
  <c r="E192" i="4"/>
  <c r="G192" i="4" s="1"/>
  <c r="H192" i="4" s="1"/>
  <c r="R192" i="4"/>
  <c r="AJ192" i="4"/>
  <c r="E193" i="4"/>
  <c r="G193" i="4" s="1"/>
  <c r="R193" i="4"/>
  <c r="AJ193" i="4"/>
  <c r="E194" i="4"/>
  <c r="G194" i="4" s="1"/>
  <c r="H194" i="4" s="1"/>
  <c r="R194" i="4"/>
  <c r="AJ194" i="4"/>
  <c r="E195" i="4"/>
  <c r="G195" i="4" s="1"/>
  <c r="R195" i="4"/>
  <c r="AJ195" i="4"/>
  <c r="G144" i="4"/>
  <c r="H144" i="4" s="1"/>
  <c r="R144" i="4"/>
  <c r="AJ144" i="4"/>
  <c r="G145" i="4"/>
  <c r="H145" i="4" s="1"/>
  <c r="R145" i="4"/>
  <c r="AJ145" i="4"/>
  <c r="G146" i="4"/>
  <c r="R146" i="4"/>
  <c r="AJ146" i="4"/>
  <c r="G147" i="4"/>
  <c r="J147" i="4" s="1"/>
  <c r="R147" i="4"/>
  <c r="AJ147" i="4"/>
  <c r="G148" i="4"/>
  <c r="J148" i="4" s="1"/>
  <c r="R148" i="4"/>
  <c r="AJ148" i="4"/>
  <c r="G149" i="4"/>
  <c r="R149" i="4"/>
  <c r="AJ149" i="4"/>
  <c r="G150" i="4"/>
  <c r="R150" i="4"/>
  <c r="AJ150" i="4"/>
  <c r="G151" i="4"/>
  <c r="R151" i="4"/>
  <c r="AJ151" i="4"/>
  <c r="G152" i="4"/>
  <c r="R152" i="4"/>
  <c r="AJ152" i="4"/>
  <c r="G153" i="4"/>
  <c r="H153" i="4" s="1"/>
  <c r="R153" i="4"/>
  <c r="AJ153" i="4"/>
  <c r="G154" i="4"/>
  <c r="R154" i="4"/>
  <c r="AJ154" i="4"/>
  <c r="G155" i="4"/>
  <c r="J155" i="4" s="1"/>
  <c r="K155" i="4" s="1"/>
  <c r="R155" i="4"/>
  <c r="AJ155" i="4"/>
  <c r="G156" i="4"/>
  <c r="H156" i="4" s="1"/>
  <c r="R156" i="4"/>
  <c r="AJ156" i="4"/>
  <c r="G157" i="4"/>
  <c r="H157" i="4" s="1"/>
  <c r="R157" i="4"/>
  <c r="AJ157" i="4"/>
  <c r="G158" i="4"/>
  <c r="R158" i="4"/>
  <c r="AJ158" i="4"/>
  <c r="G159" i="4"/>
  <c r="R159" i="4"/>
  <c r="AJ159" i="4"/>
  <c r="G160" i="4"/>
  <c r="R160" i="4"/>
  <c r="AJ160" i="4"/>
  <c r="G161" i="4"/>
  <c r="J161" i="4" s="1"/>
  <c r="R161" i="4"/>
  <c r="AJ161" i="4"/>
  <c r="G162" i="4"/>
  <c r="H162" i="4" s="1"/>
  <c r="R162" i="4"/>
  <c r="AJ162" i="4"/>
  <c r="G163" i="4"/>
  <c r="R163" i="4"/>
  <c r="AJ163" i="4"/>
  <c r="G112" i="4"/>
  <c r="H112" i="4" s="1"/>
  <c r="R112" i="4"/>
  <c r="AJ112" i="4"/>
  <c r="E113" i="4"/>
  <c r="G113" i="4" s="1"/>
  <c r="R113" i="4"/>
  <c r="AJ113" i="4"/>
  <c r="G114" i="4"/>
  <c r="R114" i="4"/>
  <c r="AJ114" i="4"/>
  <c r="E115" i="4"/>
  <c r="G115" i="4" s="1"/>
  <c r="J115" i="4" s="1"/>
  <c r="R115" i="4"/>
  <c r="AJ115" i="4"/>
  <c r="G116" i="4"/>
  <c r="H116" i="4" s="1"/>
  <c r="R116" i="4"/>
  <c r="AJ116" i="4"/>
  <c r="E117" i="4"/>
  <c r="G117" i="4" s="1"/>
  <c r="R117" i="4"/>
  <c r="AJ117" i="4"/>
  <c r="G118" i="4"/>
  <c r="R118" i="4"/>
  <c r="AJ118" i="4"/>
  <c r="G119" i="4"/>
  <c r="J119" i="4" s="1"/>
  <c r="R119" i="4"/>
  <c r="AJ119" i="4"/>
  <c r="G120" i="4"/>
  <c r="H120" i="4" s="1"/>
  <c r="R120" i="4"/>
  <c r="AJ120" i="4"/>
  <c r="E121" i="4"/>
  <c r="G121" i="4" s="1"/>
  <c r="R121" i="4"/>
  <c r="AJ121" i="4"/>
  <c r="G122" i="4"/>
  <c r="R122" i="4"/>
  <c r="AJ122" i="4"/>
  <c r="G123" i="4"/>
  <c r="J123" i="4" s="1"/>
  <c r="R123" i="4"/>
  <c r="AJ123" i="4"/>
  <c r="E124" i="4"/>
  <c r="G124" i="4" s="1"/>
  <c r="R124" i="4"/>
  <c r="AJ124" i="4"/>
  <c r="G125" i="4"/>
  <c r="R125" i="4"/>
  <c r="AJ125" i="4"/>
  <c r="E126" i="4"/>
  <c r="G126" i="4" s="1"/>
  <c r="H126" i="4" s="1"/>
  <c r="R126" i="4"/>
  <c r="AJ126" i="4"/>
  <c r="E127" i="4"/>
  <c r="G127" i="4" s="1"/>
  <c r="J127" i="4" s="1"/>
  <c r="M127" i="4" s="1"/>
  <c r="R127" i="4"/>
  <c r="AJ127" i="4"/>
  <c r="E128" i="4"/>
  <c r="G128" i="4" s="1"/>
  <c r="H128" i="4" s="1"/>
  <c r="R128" i="4"/>
  <c r="AJ128" i="4"/>
  <c r="E129" i="4"/>
  <c r="G129" i="4" s="1"/>
  <c r="R129" i="4"/>
  <c r="AJ129" i="4"/>
  <c r="E130" i="4"/>
  <c r="G130" i="4" s="1"/>
  <c r="R130" i="4"/>
  <c r="AJ130" i="4"/>
  <c r="E131" i="4"/>
  <c r="G131" i="4" s="1"/>
  <c r="H131" i="4" s="1"/>
  <c r="R131" i="4"/>
  <c r="AJ131" i="4"/>
  <c r="G80" i="4"/>
  <c r="H80" i="4" s="1"/>
  <c r="R80" i="4"/>
  <c r="AJ80" i="4"/>
  <c r="G81" i="4"/>
  <c r="R81" i="4"/>
  <c r="AJ81" i="4"/>
  <c r="G82" i="4"/>
  <c r="R82" i="4"/>
  <c r="AJ82" i="4"/>
  <c r="G83" i="4"/>
  <c r="J83" i="4" s="1"/>
  <c r="R83" i="4"/>
  <c r="AJ83" i="4"/>
  <c r="G84" i="4"/>
  <c r="H84" i="4" s="1"/>
  <c r="R84" i="4"/>
  <c r="AJ84" i="4"/>
  <c r="G85" i="4"/>
  <c r="R85" i="4"/>
  <c r="AJ85" i="4"/>
  <c r="G86" i="4"/>
  <c r="R86" i="4"/>
  <c r="AJ86" i="4"/>
  <c r="G87" i="4"/>
  <c r="J87" i="4" s="1"/>
  <c r="R87" i="4"/>
  <c r="AJ87" i="4"/>
  <c r="G88" i="4"/>
  <c r="H88" i="4" s="1"/>
  <c r="R88" i="4"/>
  <c r="AJ88" i="4"/>
  <c r="G89" i="4"/>
  <c r="R89" i="4"/>
  <c r="AJ89" i="4"/>
  <c r="G90" i="4"/>
  <c r="R90" i="4"/>
  <c r="AJ90" i="4"/>
  <c r="G91" i="4"/>
  <c r="J91" i="4" s="1"/>
  <c r="R91" i="4"/>
  <c r="AJ91" i="4"/>
  <c r="G92" i="4"/>
  <c r="R92" i="4"/>
  <c r="AJ92" i="4"/>
  <c r="G93" i="4"/>
  <c r="R93" i="4"/>
  <c r="AJ93" i="4"/>
  <c r="E94" i="4"/>
  <c r="G94" i="4" s="1"/>
  <c r="H94" i="4" s="1"/>
  <c r="R94" i="4"/>
  <c r="AJ94" i="4"/>
  <c r="E95" i="4"/>
  <c r="G95" i="4" s="1"/>
  <c r="J95" i="4" s="1"/>
  <c r="M95" i="4" s="1"/>
  <c r="P95" i="4" s="1"/>
  <c r="V95" i="4" s="1"/>
  <c r="Y95" i="4" s="1"/>
  <c r="AB95" i="4" s="1"/>
  <c r="AE95" i="4" s="1"/>
  <c r="AH95" i="4" s="1"/>
  <c r="AK95" i="4" s="1"/>
  <c r="R95" i="4"/>
  <c r="AJ95" i="4"/>
  <c r="E96" i="4"/>
  <c r="G96" i="4" s="1"/>
  <c r="H96" i="4" s="1"/>
  <c r="R96" i="4"/>
  <c r="AJ96" i="4"/>
  <c r="E97" i="4"/>
  <c r="G97" i="4" s="1"/>
  <c r="H97" i="4" s="1"/>
  <c r="R97" i="4"/>
  <c r="AJ97" i="4"/>
  <c r="E98" i="4"/>
  <c r="G98" i="4" s="1"/>
  <c r="R98" i="4"/>
  <c r="AJ98" i="4"/>
  <c r="E99" i="4"/>
  <c r="G99" i="4" s="1"/>
  <c r="H99" i="4" s="1"/>
  <c r="R99" i="4"/>
  <c r="AJ99" i="4"/>
  <c r="R48" i="4"/>
  <c r="AJ48" i="4"/>
  <c r="R49" i="4"/>
  <c r="AJ49" i="4"/>
  <c r="G50" i="4"/>
  <c r="R50" i="4"/>
  <c r="AJ50" i="4"/>
  <c r="R51" i="4"/>
  <c r="AJ51" i="4"/>
  <c r="G52" i="4"/>
  <c r="E84" i="13" s="1"/>
  <c r="R52" i="4"/>
  <c r="AJ52" i="4"/>
  <c r="R53" i="4"/>
  <c r="AJ53" i="4"/>
  <c r="G54" i="4"/>
  <c r="R54" i="4"/>
  <c r="AJ54" i="4"/>
  <c r="R55" i="4"/>
  <c r="AJ55" i="4"/>
  <c r="D56" i="13"/>
  <c r="R56" i="4"/>
  <c r="AJ56" i="4"/>
  <c r="R57" i="4"/>
  <c r="AJ57" i="4"/>
  <c r="G58" i="4"/>
  <c r="R58" i="4"/>
  <c r="AJ58" i="4"/>
  <c r="R59" i="4"/>
  <c r="AJ59" i="4"/>
  <c r="D60" i="13"/>
  <c r="R60" i="4"/>
  <c r="AJ60" i="4"/>
  <c r="D61" i="13"/>
  <c r="R61" i="4"/>
  <c r="AJ61" i="4"/>
  <c r="E62" i="4"/>
  <c r="R62" i="4"/>
  <c r="AJ62" i="4"/>
  <c r="E63" i="4"/>
  <c r="D95" i="13" s="1"/>
  <c r="R63" i="4"/>
  <c r="AJ63" i="4"/>
  <c r="E64" i="4"/>
  <c r="R64" i="4"/>
  <c r="AJ64" i="4"/>
  <c r="E65" i="4"/>
  <c r="D97" i="13" s="1"/>
  <c r="R65" i="4"/>
  <c r="AJ65" i="4"/>
  <c r="E66" i="4"/>
  <c r="R66" i="4"/>
  <c r="AJ66" i="4"/>
  <c r="E67" i="4"/>
  <c r="R67" i="4"/>
  <c r="AJ67" i="4"/>
  <c r="J373" i="26"/>
  <c r="J366" i="26"/>
  <c r="I335" i="26"/>
  <c r="I336" i="26"/>
  <c r="I337" i="26"/>
  <c r="I338" i="26"/>
  <c r="I339" i="26"/>
  <c r="I340" i="26"/>
  <c r="I341" i="26"/>
  <c r="I342" i="26"/>
  <c r="I343" i="26"/>
  <c r="I344" i="26"/>
  <c r="I345" i="26"/>
  <c r="I346" i="26"/>
  <c r="I347" i="26"/>
  <c r="I348" i="26"/>
  <c r="I349" i="26"/>
  <c r="I350" i="26"/>
  <c r="I351" i="26"/>
  <c r="I352" i="26"/>
  <c r="I353" i="26"/>
  <c r="I354" i="26"/>
  <c r="I306" i="26"/>
  <c r="I307" i="26"/>
  <c r="I308" i="26"/>
  <c r="I309" i="26"/>
  <c r="I310" i="26"/>
  <c r="I311" i="26"/>
  <c r="I312" i="26"/>
  <c r="I313" i="26"/>
  <c r="I314" i="26"/>
  <c r="I315" i="26"/>
  <c r="I316" i="26"/>
  <c r="I317" i="26"/>
  <c r="I318" i="26"/>
  <c r="I319" i="26"/>
  <c r="I320" i="26"/>
  <c r="I321" i="26"/>
  <c r="I322" i="26"/>
  <c r="I323" i="26"/>
  <c r="I324" i="26"/>
  <c r="I325" i="26"/>
  <c r="I277" i="26"/>
  <c r="I278" i="26"/>
  <c r="I279" i="26"/>
  <c r="I280" i="26"/>
  <c r="I281" i="26"/>
  <c r="I282" i="26"/>
  <c r="I283" i="26"/>
  <c r="I284" i="26"/>
  <c r="I285" i="26"/>
  <c r="I286" i="26"/>
  <c r="I287" i="26"/>
  <c r="I288" i="26"/>
  <c r="I289" i="26"/>
  <c r="I290" i="26"/>
  <c r="I291" i="26"/>
  <c r="I292" i="26"/>
  <c r="I293" i="26"/>
  <c r="I294" i="26"/>
  <c r="I295" i="26"/>
  <c r="I296" i="26"/>
  <c r="I248" i="26"/>
  <c r="I249" i="26"/>
  <c r="I250" i="26"/>
  <c r="I251" i="26"/>
  <c r="I252" i="26"/>
  <c r="I253" i="26"/>
  <c r="I254" i="26"/>
  <c r="I255" i="26"/>
  <c r="I256" i="26"/>
  <c r="I257" i="26"/>
  <c r="I258" i="26"/>
  <c r="I259" i="26"/>
  <c r="I260" i="26"/>
  <c r="I261" i="26"/>
  <c r="I262" i="26"/>
  <c r="I263" i="26"/>
  <c r="I264" i="26"/>
  <c r="I265" i="26"/>
  <c r="I266" i="26"/>
  <c r="I267" i="26"/>
  <c r="I219" i="26"/>
  <c r="I220" i="26"/>
  <c r="I221" i="26"/>
  <c r="I222" i="26"/>
  <c r="I223" i="26"/>
  <c r="I224" i="26"/>
  <c r="I225" i="26"/>
  <c r="I226" i="26"/>
  <c r="I227" i="26"/>
  <c r="I228" i="26"/>
  <c r="I229" i="26"/>
  <c r="I230" i="26"/>
  <c r="I231" i="26"/>
  <c r="I232" i="26"/>
  <c r="I233" i="26"/>
  <c r="I234" i="26"/>
  <c r="I235" i="26"/>
  <c r="I236" i="26"/>
  <c r="I237" i="26"/>
  <c r="I238" i="26"/>
  <c r="I190" i="26"/>
  <c r="I191" i="26"/>
  <c r="I192" i="26"/>
  <c r="I193" i="26"/>
  <c r="I194" i="26"/>
  <c r="I195" i="26"/>
  <c r="I196" i="26"/>
  <c r="I197" i="26"/>
  <c r="I198" i="26"/>
  <c r="I199" i="26"/>
  <c r="I200" i="26"/>
  <c r="I201" i="26"/>
  <c r="I202" i="26"/>
  <c r="I203" i="26"/>
  <c r="I204" i="26"/>
  <c r="I205" i="26"/>
  <c r="I206" i="26"/>
  <c r="I207" i="26"/>
  <c r="I208" i="26"/>
  <c r="I209" i="26"/>
  <c r="I159" i="26"/>
  <c r="I160" i="26"/>
  <c r="I161" i="26"/>
  <c r="I162" i="26"/>
  <c r="I163" i="26"/>
  <c r="I164" i="26"/>
  <c r="I165" i="26"/>
  <c r="I166" i="26"/>
  <c r="I167" i="26"/>
  <c r="I168" i="26"/>
  <c r="I169" i="26"/>
  <c r="I170" i="26"/>
  <c r="I171" i="26"/>
  <c r="I172" i="26"/>
  <c r="I173" i="26"/>
  <c r="I174" i="26"/>
  <c r="I175" i="26"/>
  <c r="I176" i="26"/>
  <c r="I177" i="26"/>
  <c r="I178" i="26"/>
  <c r="I130" i="26"/>
  <c r="I131" i="26"/>
  <c r="I132" i="26"/>
  <c r="I133" i="26"/>
  <c r="I134" i="26"/>
  <c r="I135" i="26"/>
  <c r="I136" i="26"/>
  <c r="I137" i="26"/>
  <c r="I138" i="26"/>
  <c r="I139" i="26"/>
  <c r="I140" i="26"/>
  <c r="I141" i="26"/>
  <c r="I142" i="26"/>
  <c r="I143" i="26"/>
  <c r="I144" i="26"/>
  <c r="I145" i="26"/>
  <c r="I146" i="26"/>
  <c r="I147" i="26"/>
  <c r="I148" i="26"/>
  <c r="I149" i="26"/>
  <c r="I101" i="26"/>
  <c r="I102" i="26"/>
  <c r="I103" i="26"/>
  <c r="I104" i="26"/>
  <c r="I105" i="26"/>
  <c r="I106" i="26"/>
  <c r="I107" i="26"/>
  <c r="I108" i="26"/>
  <c r="I109" i="26"/>
  <c r="I110" i="26"/>
  <c r="I111" i="26"/>
  <c r="I112" i="26"/>
  <c r="I113" i="26"/>
  <c r="I86" i="26"/>
  <c r="I87" i="26"/>
  <c r="I88" i="26"/>
  <c r="I89" i="26"/>
  <c r="I90" i="26"/>
  <c r="I91" i="26"/>
  <c r="I43" i="26"/>
  <c r="I44" i="26"/>
  <c r="I45" i="26"/>
  <c r="I46" i="26"/>
  <c r="I47" i="26"/>
  <c r="I48" i="26"/>
  <c r="I49" i="26"/>
  <c r="I50" i="26"/>
  <c r="I51" i="26"/>
  <c r="I52" i="26"/>
  <c r="I53" i="26"/>
  <c r="I54" i="26"/>
  <c r="I55" i="26"/>
  <c r="I56" i="26"/>
  <c r="I57" i="26"/>
  <c r="I58" i="26"/>
  <c r="I59" i="26"/>
  <c r="I60" i="26"/>
  <c r="I61" i="26"/>
  <c r="I62" i="26"/>
  <c r="I13" i="26"/>
  <c r="I14" i="26"/>
  <c r="I15" i="26"/>
  <c r="I16" i="26"/>
  <c r="I17" i="26"/>
  <c r="I18" i="26"/>
  <c r="I19" i="26"/>
  <c r="I20" i="26"/>
  <c r="I21" i="26"/>
  <c r="I22" i="26"/>
  <c r="I23" i="26"/>
  <c r="I24" i="26"/>
  <c r="I25" i="26"/>
  <c r="I26" i="26"/>
  <c r="I27" i="26"/>
  <c r="I28" i="26"/>
  <c r="I29" i="26"/>
  <c r="I30" i="26"/>
  <c r="I31" i="26"/>
  <c r="I32" i="26"/>
  <c r="I33" i="26"/>
  <c r="E14" i="4"/>
  <c r="D23" i="27" l="1"/>
  <c r="D24" i="27"/>
  <c r="H20" i="27"/>
  <c r="D26" i="27"/>
  <c r="E32" i="27"/>
  <c r="F21" i="27"/>
  <c r="D17" i="13"/>
  <c r="G66" i="4"/>
  <c r="E98" i="13" s="1"/>
  <c r="D98" i="13"/>
  <c r="D222" i="13"/>
  <c r="D94" i="13"/>
  <c r="G67" i="4"/>
  <c r="D99" i="13"/>
  <c r="E86" i="13"/>
  <c r="G64" i="4"/>
  <c r="E96" i="13" s="1"/>
  <c r="D96" i="13"/>
  <c r="E82" i="13"/>
  <c r="H148" i="4"/>
  <c r="E58" i="13"/>
  <c r="E90" i="13"/>
  <c r="H67" i="4"/>
  <c r="E99" i="13"/>
  <c r="E28" i="27"/>
  <c r="D25" i="27"/>
  <c r="E27" i="27"/>
  <c r="F22" i="27"/>
  <c r="F14" i="27"/>
  <c r="D27" i="27"/>
  <c r="E25" i="27"/>
  <c r="E31" i="27"/>
  <c r="D28" i="27"/>
  <c r="E23" i="27"/>
  <c r="F18" i="27"/>
  <c r="F30" i="7"/>
  <c r="Z35" i="7"/>
  <c r="Z25" i="7"/>
  <c r="D31" i="27"/>
  <c r="F29" i="27"/>
  <c r="F25" i="27"/>
  <c r="H31" i="27"/>
  <c r="H27" i="27"/>
  <c r="G24" i="27"/>
  <c r="H23" i="27"/>
  <c r="F28" i="27"/>
  <c r="F24" i="27"/>
  <c r="F32" i="27"/>
  <c r="G31" i="27"/>
  <c r="H30" i="27"/>
  <c r="G27" i="27"/>
  <c r="H26" i="27"/>
  <c r="G23" i="27"/>
  <c r="D29" i="27"/>
  <c r="F27" i="27"/>
  <c r="F23" i="27"/>
  <c r="F31" i="27"/>
  <c r="G30" i="27"/>
  <c r="H29" i="27"/>
  <c r="G26" i="27"/>
  <c r="H25" i="27"/>
  <c r="D32" i="27"/>
  <c r="F30" i="27"/>
  <c r="F26" i="27"/>
  <c r="H32" i="27"/>
  <c r="G29" i="27"/>
  <c r="H28" i="27"/>
  <c r="G25" i="27"/>
  <c r="H24" i="27"/>
  <c r="R222" i="7"/>
  <c r="H214" i="6"/>
  <c r="Z31" i="7"/>
  <c r="Z27" i="7"/>
  <c r="R162" i="7"/>
  <c r="R29" i="7" s="1"/>
  <c r="S29" i="7" s="1"/>
  <c r="Z22" i="7"/>
  <c r="Z33" i="7"/>
  <c r="Z29" i="7"/>
  <c r="Z23" i="7"/>
  <c r="Z21" i="7"/>
  <c r="Z17" i="7"/>
  <c r="Z32" i="7"/>
  <c r="Z28" i="7"/>
  <c r="Z20" i="7"/>
  <c r="R85" i="7"/>
  <c r="Z18" i="7"/>
  <c r="R52" i="7"/>
  <c r="U33" i="29"/>
  <c r="U34" i="29"/>
  <c r="J212" i="29"/>
  <c r="M212" i="29" s="1"/>
  <c r="AO33" i="29"/>
  <c r="AO34" i="29"/>
  <c r="AJ33" i="29"/>
  <c r="AJ34" i="29"/>
  <c r="AE34" i="29"/>
  <c r="AE33" i="29"/>
  <c r="Z33" i="29"/>
  <c r="Z34" i="29"/>
  <c r="H212" i="5"/>
  <c r="D30" i="27"/>
  <c r="G32" i="27"/>
  <c r="G28" i="27"/>
  <c r="E26" i="27"/>
  <c r="E30" i="27"/>
  <c r="I96" i="26"/>
  <c r="I38" i="26"/>
  <c r="D21" i="13"/>
  <c r="R116" i="7"/>
  <c r="R199" i="7"/>
  <c r="R33" i="7" s="1"/>
  <c r="Y150" i="13"/>
  <c r="R150" i="13"/>
  <c r="R144" i="13"/>
  <c r="H144" i="13"/>
  <c r="D29" i="13"/>
  <c r="D25" i="13"/>
  <c r="J161" i="13"/>
  <c r="J159" i="13"/>
  <c r="H80" i="6"/>
  <c r="G105" i="6"/>
  <c r="H105" i="6" s="1"/>
  <c r="R105" i="6"/>
  <c r="J119" i="29"/>
  <c r="K119" i="29" s="1"/>
  <c r="H128" i="29"/>
  <c r="J127" i="29"/>
  <c r="K127" i="29" s="1"/>
  <c r="J126" i="29"/>
  <c r="M126" i="29" s="1"/>
  <c r="P126" i="29" s="1"/>
  <c r="Q126" i="29" s="1"/>
  <c r="J51" i="29"/>
  <c r="K51" i="29" s="1"/>
  <c r="H130" i="29"/>
  <c r="AE104" i="5"/>
  <c r="J79" i="5"/>
  <c r="K79" i="5" s="1"/>
  <c r="G104" i="5"/>
  <c r="H104" i="5" s="1"/>
  <c r="AO104" i="5"/>
  <c r="U104" i="5"/>
  <c r="Z104" i="5"/>
  <c r="AJ104" i="5"/>
  <c r="R104" i="5"/>
  <c r="E39" i="4"/>
  <c r="U15" i="5"/>
  <c r="P158" i="13"/>
  <c r="M157" i="13"/>
  <c r="D34" i="13"/>
  <c r="D30" i="13"/>
  <c r="D26" i="13"/>
  <c r="D22" i="13"/>
  <c r="D18" i="13"/>
  <c r="G19" i="29"/>
  <c r="J19" i="29" s="1"/>
  <c r="G27" i="29"/>
  <c r="H27" i="29" s="1"/>
  <c r="G15" i="29"/>
  <c r="H15" i="29" s="1"/>
  <c r="G25" i="29"/>
  <c r="H25" i="29" s="1"/>
  <c r="G21" i="29"/>
  <c r="H21" i="29" s="1"/>
  <c r="D191" i="13"/>
  <c r="N31" i="7"/>
  <c r="F31" i="7"/>
  <c r="J100" i="6"/>
  <c r="M100" i="6" s="1"/>
  <c r="P100" i="6" s="1"/>
  <c r="H57" i="6"/>
  <c r="J179" i="6"/>
  <c r="K179" i="6" s="1"/>
  <c r="J53" i="6"/>
  <c r="K53" i="6" s="1"/>
  <c r="J93" i="6"/>
  <c r="M93" i="6" s="1"/>
  <c r="P93" i="6" s="1"/>
  <c r="J133" i="6"/>
  <c r="K133" i="6" s="1"/>
  <c r="T152" i="13"/>
  <c r="T158" i="13"/>
  <c r="L152" i="13"/>
  <c r="H151" i="13"/>
  <c r="V150" i="13"/>
  <c r="L150" i="13"/>
  <c r="R149" i="13"/>
  <c r="H149" i="13"/>
  <c r="V148" i="13"/>
  <c r="L148" i="13"/>
  <c r="V144" i="13"/>
  <c r="L144" i="13"/>
  <c r="D32" i="13"/>
  <c r="D31" i="13"/>
  <c r="D28" i="13"/>
  <c r="D27" i="13"/>
  <c r="D24" i="13"/>
  <c r="D23" i="13"/>
  <c r="D20" i="13"/>
  <c r="D19" i="13"/>
  <c r="D16" i="13"/>
  <c r="D15" i="13"/>
  <c r="U17" i="5"/>
  <c r="V152" i="13"/>
  <c r="L147" i="13"/>
  <c r="F149" i="13"/>
  <c r="P146" i="13"/>
  <c r="R152" i="13"/>
  <c r="J145" i="13"/>
  <c r="F147" i="13"/>
  <c r="H161" i="13"/>
  <c r="V160" i="13"/>
  <c r="H159" i="13"/>
  <c r="V158" i="13"/>
  <c r="H153" i="13"/>
  <c r="X144" i="13"/>
  <c r="L161" i="13"/>
  <c r="F161" i="13"/>
  <c r="L159" i="13"/>
  <c r="R158" i="13"/>
  <c r="R154" i="13"/>
  <c r="L153" i="13"/>
  <c r="F153" i="13"/>
  <c r="J146" i="13"/>
  <c r="X145" i="13"/>
  <c r="V147" i="13"/>
  <c r="L163" i="13"/>
  <c r="R162" i="13"/>
  <c r="H162" i="13"/>
  <c r="V161" i="13"/>
  <c r="R160" i="13"/>
  <c r="F160" i="13"/>
  <c r="V159" i="13"/>
  <c r="X158" i="13"/>
  <c r="J158" i="13"/>
  <c r="X157" i="13"/>
  <c r="P157" i="13"/>
  <c r="F157" i="13"/>
  <c r="T156" i="13"/>
  <c r="X155" i="13"/>
  <c r="T154" i="13"/>
  <c r="P153" i="13"/>
  <c r="T151" i="13"/>
  <c r="J151" i="13"/>
  <c r="P150" i="13"/>
  <c r="J149" i="13"/>
  <c r="F148" i="13"/>
  <c r="T147" i="13"/>
  <c r="F145" i="13"/>
  <c r="F144" i="13"/>
  <c r="Y144" i="13"/>
  <c r="H163" i="13"/>
  <c r="V162" i="13"/>
  <c r="L162" i="13"/>
  <c r="R161" i="13"/>
  <c r="T160" i="13"/>
  <c r="J160" i="13"/>
  <c r="R159" i="13"/>
  <c r="F158" i="13"/>
  <c r="T157" i="13"/>
  <c r="J157" i="13"/>
  <c r="T155" i="13"/>
  <c r="J155" i="13"/>
  <c r="P154" i="13"/>
  <c r="J153" i="13"/>
  <c r="X152" i="13"/>
  <c r="T150" i="13"/>
  <c r="J150" i="13"/>
  <c r="X149" i="13"/>
  <c r="V146" i="13"/>
  <c r="H145" i="13"/>
  <c r="T144" i="13"/>
  <c r="J144" i="13"/>
  <c r="M163" i="13"/>
  <c r="H152" i="13"/>
  <c r="L151" i="13"/>
  <c r="H150" i="13"/>
  <c r="V149" i="13"/>
  <c r="H147" i="13"/>
  <c r="T163" i="13"/>
  <c r="J163" i="13"/>
  <c r="P162" i="13"/>
  <c r="X160" i="13"/>
  <c r="R156" i="13"/>
  <c r="H156" i="13"/>
  <c r="L155" i="13"/>
  <c r="H154" i="13"/>
  <c r="V153" i="13"/>
  <c r="Y148" i="13"/>
  <c r="P145" i="13"/>
  <c r="X163" i="13"/>
  <c r="P163" i="13"/>
  <c r="T162" i="13"/>
  <c r="P161" i="13"/>
  <c r="H157" i="13"/>
  <c r="V156" i="13"/>
  <c r="L156" i="13"/>
  <c r="H155" i="13"/>
  <c r="V154" i="13"/>
  <c r="L154" i="13"/>
  <c r="R153" i="13"/>
  <c r="X151" i="13"/>
  <c r="P149" i="13"/>
  <c r="T148" i="13"/>
  <c r="J148" i="13"/>
  <c r="R147" i="13"/>
  <c r="R146" i="13"/>
  <c r="H146" i="13"/>
  <c r="V145" i="13"/>
  <c r="Y163" i="13"/>
  <c r="R163" i="13"/>
  <c r="M162" i="13"/>
  <c r="F162" i="13"/>
  <c r="T161" i="13"/>
  <c r="M161" i="13"/>
  <c r="H160" i="13"/>
  <c r="X159" i="13"/>
  <c r="P159" i="13"/>
  <c r="M159" i="13"/>
  <c r="L158" i="13"/>
  <c r="R157" i="13"/>
  <c r="X156" i="13"/>
  <c r="F156" i="13"/>
  <c r="V155" i="13"/>
  <c r="X154" i="13"/>
  <c r="J154" i="13"/>
  <c r="X153" i="13"/>
  <c r="F152" i="13"/>
  <c r="V151" i="13"/>
  <c r="X150" i="13"/>
  <c r="L145" i="13"/>
  <c r="L149" i="13"/>
  <c r="X148" i="13"/>
  <c r="J147" i="13"/>
  <c r="M147" i="13"/>
  <c r="T146" i="13"/>
  <c r="F146" i="13"/>
  <c r="T145" i="13"/>
  <c r="V163" i="13"/>
  <c r="X162" i="13"/>
  <c r="J162" i="13"/>
  <c r="X161" i="13"/>
  <c r="L160" i="13"/>
  <c r="T159" i="13"/>
  <c r="H158" i="13"/>
  <c r="V157" i="13"/>
  <c r="L157" i="13"/>
  <c r="J156" i="13"/>
  <c r="Y155" i="13"/>
  <c r="R155" i="13"/>
  <c r="M154" i="13"/>
  <c r="F154" i="13"/>
  <c r="T153" i="13"/>
  <c r="M153" i="13"/>
  <c r="J152" i="13"/>
  <c r="Y151" i="13"/>
  <c r="R151" i="13"/>
  <c r="M150" i="13"/>
  <c r="F150" i="13"/>
  <c r="T149" i="13"/>
  <c r="R148" i="13"/>
  <c r="H148" i="13"/>
  <c r="X147" i="13"/>
  <c r="P147" i="13"/>
  <c r="X146" i="13"/>
  <c r="L146" i="13"/>
  <c r="R145" i="13"/>
  <c r="P155" i="13"/>
  <c r="M155" i="13"/>
  <c r="P152" i="13"/>
  <c r="P151" i="13"/>
  <c r="M151" i="13"/>
  <c r="J55" i="6"/>
  <c r="K55" i="6" s="1"/>
  <c r="J51" i="6"/>
  <c r="K51" i="6" s="1"/>
  <c r="H217" i="6"/>
  <c r="J191" i="6"/>
  <c r="K191" i="6" s="1"/>
  <c r="H49" i="6"/>
  <c r="J183" i="6"/>
  <c r="K183" i="6" s="1"/>
  <c r="H213" i="6"/>
  <c r="H59" i="6"/>
  <c r="J127" i="6"/>
  <c r="K127" i="6" s="1"/>
  <c r="J66" i="6"/>
  <c r="K66" i="6" s="1"/>
  <c r="J221" i="6"/>
  <c r="K221" i="6" s="1"/>
  <c r="J187" i="6"/>
  <c r="K187" i="6" s="1"/>
  <c r="J181" i="6"/>
  <c r="K181" i="6" s="1"/>
  <c r="J223" i="6"/>
  <c r="K223" i="6" s="1"/>
  <c r="H215" i="6"/>
  <c r="J185" i="6"/>
  <c r="K185" i="6" s="1"/>
  <c r="J229" i="6"/>
  <c r="K229" i="6" s="1"/>
  <c r="J189" i="6"/>
  <c r="K189" i="6" s="1"/>
  <c r="H219" i="6"/>
  <c r="H211" i="6"/>
  <c r="G21" i="6"/>
  <c r="E21" i="13" s="1"/>
  <c r="J64" i="6"/>
  <c r="K64" i="6" s="1"/>
  <c r="H194" i="6"/>
  <c r="H193" i="6"/>
  <c r="J192" i="6"/>
  <c r="K192" i="6" s="1"/>
  <c r="T30" i="7"/>
  <c r="J63" i="6"/>
  <c r="K63" i="6" s="1"/>
  <c r="J131" i="6"/>
  <c r="K131" i="6" s="1"/>
  <c r="J126" i="6"/>
  <c r="K126" i="6" s="1"/>
  <c r="J125" i="6"/>
  <c r="K125" i="6" s="1"/>
  <c r="J196" i="6"/>
  <c r="K196" i="6" s="1"/>
  <c r="J222" i="6"/>
  <c r="K222" i="6" s="1"/>
  <c r="J62" i="6"/>
  <c r="K62" i="6" s="1"/>
  <c r="J61" i="6"/>
  <c r="K61" i="6" s="1"/>
  <c r="J99" i="6"/>
  <c r="K99" i="6" s="1"/>
  <c r="J92" i="6"/>
  <c r="K92" i="6" s="1"/>
  <c r="J90" i="6"/>
  <c r="K90" i="6" s="1"/>
  <c r="J88" i="6"/>
  <c r="K88" i="6" s="1"/>
  <c r="J86" i="6"/>
  <c r="K86" i="6" s="1"/>
  <c r="J84" i="6"/>
  <c r="K84" i="6" s="1"/>
  <c r="J82" i="6"/>
  <c r="K82" i="6" s="1"/>
  <c r="J121" i="6"/>
  <c r="K121" i="6" s="1"/>
  <c r="J119" i="6"/>
  <c r="K119" i="6" s="1"/>
  <c r="J117" i="6"/>
  <c r="K117" i="6" s="1"/>
  <c r="J115" i="6"/>
  <c r="K115" i="6" s="1"/>
  <c r="J147" i="6"/>
  <c r="K147" i="6" s="1"/>
  <c r="J60" i="6"/>
  <c r="J150" i="6"/>
  <c r="M150" i="6" s="1"/>
  <c r="N150" i="6" s="1"/>
  <c r="H149" i="6"/>
  <c r="J227" i="6"/>
  <c r="K227" i="6" s="1"/>
  <c r="T19" i="7"/>
  <c r="T17" i="7"/>
  <c r="T28" i="7"/>
  <c r="T27" i="7"/>
  <c r="P26" i="7"/>
  <c r="D173" i="18" s="1"/>
  <c r="P21" i="7"/>
  <c r="D168" i="18" s="1"/>
  <c r="P20" i="7"/>
  <c r="D167" i="18" s="1"/>
  <c r="P17" i="7"/>
  <c r="D164" i="18" s="1"/>
  <c r="T35" i="7"/>
  <c r="T24" i="7"/>
  <c r="T23" i="7"/>
  <c r="T25" i="7"/>
  <c r="T32" i="7"/>
  <c r="P30" i="7"/>
  <c r="D177" i="18" s="1"/>
  <c r="J186" i="29"/>
  <c r="M186" i="29" s="1"/>
  <c r="P186" i="29" s="1"/>
  <c r="S186" i="29" s="1"/>
  <c r="H124" i="29"/>
  <c r="J123" i="29"/>
  <c r="M123" i="29" s="1"/>
  <c r="J122" i="29"/>
  <c r="M122" i="29" s="1"/>
  <c r="P122" i="29" s="1"/>
  <c r="S122" i="29" s="1"/>
  <c r="H163" i="29"/>
  <c r="H58" i="29"/>
  <c r="H120" i="29"/>
  <c r="J118" i="29"/>
  <c r="M118" i="29" s="1"/>
  <c r="P118" i="29" s="1"/>
  <c r="S118" i="29" s="1"/>
  <c r="J55" i="29"/>
  <c r="M55" i="29" s="1"/>
  <c r="N55" i="29" s="1"/>
  <c r="AT208" i="29"/>
  <c r="H194" i="29"/>
  <c r="H99" i="29"/>
  <c r="M224" i="29"/>
  <c r="P224" i="29" s="1"/>
  <c r="Q224" i="29" s="1"/>
  <c r="H129" i="29"/>
  <c r="H116" i="29"/>
  <c r="J115" i="29"/>
  <c r="K115" i="29" s="1"/>
  <c r="J114" i="29"/>
  <c r="K114" i="29" s="1"/>
  <c r="J92" i="29"/>
  <c r="M92" i="29" s="1"/>
  <c r="N92" i="29" s="1"/>
  <c r="AT190" i="29"/>
  <c r="J178" i="29"/>
  <c r="M178" i="29" s="1"/>
  <c r="P178" i="29" s="1"/>
  <c r="S178" i="29" s="1"/>
  <c r="AT212" i="29"/>
  <c r="AT188" i="29"/>
  <c r="J187" i="29"/>
  <c r="K187" i="29" s="1"/>
  <c r="H184" i="29"/>
  <c r="J183" i="29"/>
  <c r="K183" i="29" s="1"/>
  <c r="H182" i="29"/>
  <c r="AT90" i="29"/>
  <c r="H90" i="29"/>
  <c r="AT89" i="29"/>
  <c r="H53" i="29"/>
  <c r="G30" i="29"/>
  <c r="H30" i="29" s="1"/>
  <c r="M57" i="29"/>
  <c r="N57" i="29" s="1"/>
  <c r="AT220" i="29"/>
  <c r="J226" i="29"/>
  <c r="K226" i="29" s="1"/>
  <c r="H57" i="29"/>
  <c r="AT224" i="29"/>
  <c r="H83" i="29"/>
  <c r="H66" i="29"/>
  <c r="J65" i="29"/>
  <c r="M65" i="29" s="1"/>
  <c r="J63" i="29"/>
  <c r="J52" i="29"/>
  <c r="M52" i="29" s="1"/>
  <c r="N52" i="29" s="1"/>
  <c r="G31" i="29"/>
  <c r="H31" i="29" s="1"/>
  <c r="G23" i="29"/>
  <c r="J23" i="29" s="1"/>
  <c r="AT195" i="29"/>
  <c r="G26" i="29"/>
  <c r="J26" i="29" s="1"/>
  <c r="AT225" i="29"/>
  <c r="J222" i="29"/>
  <c r="M222" i="29" s="1"/>
  <c r="N222" i="29" s="1"/>
  <c r="AT150" i="29"/>
  <c r="AT146" i="29"/>
  <c r="J95" i="29"/>
  <c r="K95" i="29" s="1"/>
  <c r="H87" i="29"/>
  <c r="H86" i="29"/>
  <c r="AT216" i="29"/>
  <c r="AT178" i="29"/>
  <c r="AT163" i="29"/>
  <c r="J221" i="29"/>
  <c r="K221" i="29" s="1"/>
  <c r="J218" i="29"/>
  <c r="M218" i="29" s="1"/>
  <c r="N218" i="29" s="1"/>
  <c r="J217" i="29"/>
  <c r="M217" i="29" s="1"/>
  <c r="J214" i="29"/>
  <c r="M214" i="29" s="1"/>
  <c r="N214" i="29" s="1"/>
  <c r="J213" i="29"/>
  <c r="K213" i="29" s="1"/>
  <c r="J210" i="29"/>
  <c r="M210" i="29" s="1"/>
  <c r="N210" i="29" s="1"/>
  <c r="J209" i="29"/>
  <c r="M209" i="29" s="1"/>
  <c r="AT179" i="29"/>
  <c r="M50" i="29"/>
  <c r="P50" i="29" s="1"/>
  <c r="Q50" i="29" s="1"/>
  <c r="J48" i="29"/>
  <c r="M48" i="29" s="1"/>
  <c r="G22" i="29"/>
  <c r="H22" i="29" s="1"/>
  <c r="G18" i="29"/>
  <c r="J18" i="29" s="1"/>
  <c r="J225" i="29"/>
  <c r="K225" i="29" s="1"/>
  <c r="AT192" i="29"/>
  <c r="AT187" i="29"/>
  <c r="AT183" i="29"/>
  <c r="AT182" i="29"/>
  <c r="J152" i="29"/>
  <c r="M152" i="29" s="1"/>
  <c r="P152" i="29" s="1"/>
  <c r="J151" i="29"/>
  <c r="M151" i="29" s="1"/>
  <c r="J131" i="29"/>
  <c r="X128" i="29"/>
  <c r="Y128" i="29" s="1"/>
  <c r="J82" i="29"/>
  <c r="K82" i="29" s="1"/>
  <c r="J62" i="29"/>
  <c r="K62" i="29" s="1"/>
  <c r="J59" i="29"/>
  <c r="M59" i="29" s="1"/>
  <c r="N59" i="29" s="1"/>
  <c r="J54" i="29"/>
  <c r="G29" i="29"/>
  <c r="H29" i="29" s="1"/>
  <c r="G17" i="29"/>
  <c r="J17" i="29" s="1"/>
  <c r="AT226" i="29"/>
  <c r="AT221" i="29"/>
  <c r="AT217" i="29"/>
  <c r="AT213" i="29"/>
  <c r="AT209" i="29"/>
  <c r="AT194" i="29"/>
  <c r="AT193" i="29"/>
  <c r="AT185" i="29"/>
  <c r="H180" i="29"/>
  <c r="J179" i="29"/>
  <c r="K179" i="29" s="1"/>
  <c r="H155" i="29"/>
  <c r="H154" i="29"/>
  <c r="AT148" i="29"/>
  <c r="H146" i="29"/>
  <c r="J88" i="29"/>
  <c r="M88" i="29" s="1"/>
  <c r="N88" i="29" s="1"/>
  <c r="H61" i="29"/>
  <c r="M53" i="29"/>
  <c r="P53" i="29" s="1"/>
  <c r="Q53" i="29" s="1"/>
  <c r="G32" i="29"/>
  <c r="H32" i="29" s="1"/>
  <c r="G28" i="29"/>
  <c r="H28" i="29" s="1"/>
  <c r="G24" i="29"/>
  <c r="H24" i="29" s="1"/>
  <c r="G20" i="29"/>
  <c r="H20" i="29" s="1"/>
  <c r="G16" i="29"/>
  <c r="H16" i="29" s="1"/>
  <c r="AT180" i="29"/>
  <c r="AT160" i="29"/>
  <c r="AT159" i="29"/>
  <c r="AT154" i="29"/>
  <c r="AT145" i="29"/>
  <c r="AE30" i="29"/>
  <c r="AT93" i="29"/>
  <c r="AE25" i="29"/>
  <c r="AT62" i="29"/>
  <c r="G29" i="5"/>
  <c r="E126" i="13" s="1"/>
  <c r="J120" i="5"/>
  <c r="M120" i="5" s="1"/>
  <c r="P120" i="5" s="1"/>
  <c r="J148" i="5"/>
  <c r="M148" i="5" s="1"/>
  <c r="P148" i="5" s="1"/>
  <c r="J147" i="5"/>
  <c r="K147" i="5" s="1"/>
  <c r="AO20" i="5"/>
  <c r="AJ19" i="5"/>
  <c r="AO16" i="5"/>
  <c r="AO21" i="5"/>
  <c r="H128" i="5"/>
  <c r="J123" i="5"/>
  <c r="K123" i="5" s="1"/>
  <c r="H131" i="5"/>
  <c r="H124" i="5"/>
  <c r="J188" i="5"/>
  <c r="M188" i="5" s="1"/>
  <c r="N188" i="5" s="1"/>
  <c r="H96" i="5"/>
  <c r="J95" i="5"/>
  <c r="K95" i="5" s="1"/>
  <c r="H94" i="5"/>
  <c r="X64" i="5"/>
  <c r="Y64" i="5" s="1"/>
  <c r="H162" i="5"/>
  <c r="J161" i="5"/>
  <c r="K161" i="5" s="1"/>
  <c r="H160" i="5"/>
  <c r="J159" i="5"/>
  <c r="K159" i="5" s="1"/>
  <c r="H150" i="5"/>
  <c r="J149" i="5"/>
  <c r="K149" i="5" s="1"/>
  <c r="J195" i="5"/>
  <c r="M195" i="5" s="1"/>
  <c r="N195" i="5" s="1"/>
  <c r="J219" i="5"/>
  <c r="M219" i="5" s="1"/>
  <c r="N219" i="5" s="1"/>
  <c r="H64" i="5"/>
  <c r="S52" i="5"/>
  <c r="X150" i="5"/>
  <c r="AC150" i="5" s="1"/>
  <c r="H60" i="5"/>
  <c r="H58" i="5"/>
  <c r="H56" i="5"/>
  <c r="J55" i="5"/>
  <c r="K55" i="5" s="1"/>
  <c r="H98" i="5"/>
  <c r="J97" i="5"/>
  <c r="K97" i="5" s="1"/>
  <c r="AT152" i="5"/>
  <c r="AO17" i="5"/>
  <c r="AT146" i="5"/>
  <c r="H223" i="5"/>
  <c r="AT218" i="5"/>
  <c r="H215" i="5"/>
  <c r="J82" i="5"/>
  <c r="K82" i="5" s="1"/>
  <c r="Q150" i="5"/>
  <c r="AT193" i="5"/>
  <c r="K190" i="5"/>
  <c r="H180" i="5"/>
  <c r="AT227" i="5"/>
  <c r="AE18" i="5"/>
  <c r="J211" i="5"/>
  <c r="K211" i="5" s="1"/>
  <c r="H210" i="5"/>
  <c r="N64" i="5"/>
  <c r="J115" i="5"/>
  <c r="K115" i="5" s="1"/>
  <c r="AT150" i="5"/>
  <c r="AT179" i="5"/>
  <c r="H176" i="5"/>
  <c r="AT222" i="5"/>
  <c r="K56" i="5"/>
  <c r="J129" i="5"/>
  <c r="K129" i="5" s="1"/>
  <c r="K128" i="5"/>
  <c r="J114" i="5"/>
  <c r="K114" i="5" s="1"/>
  <c r="K195" i="5"/>
  <c r="AT214" i="5"/>
  <c r="AT211" i="5"/>
  <c r="M98" i="5"/>
  <c r="P98" i="5" s="1"/>
  <c r="K98" i="5"/>
  <c r="M162" i="5"/>
  <c r="N162" i="5" s="1"/>
  <c r="K162" i="5"/>
  <c r="M160" i="5"/>
  <c r="K160" i="5"/>
  <c r="M124" i="5"/>
  <c r="P124" i="5" s="1"/>
  <c r="K124" i="5"/>
  <c r="J62" i="5"/>
  <c r="Q58" i="5"/>
  <c r="J54" i="5"/>
  <c r="M54" i="5" s="1"/>
  <c r="P54" i="5" s="1"/>
  <c r="Q54" i="5" s="1"/>
  <c r="J50" i="5"/>
  <c r="M50" i="5" s="1"/>
  <c r="P50" i="5" s="1"/>
  <c r="S50" i="5" s="1"/>
  <c r="AJ15" i="5"/>
  <c r="AJ22" i="5"/>
  <c r="H122" i="5"/>
  <c r="U21" i="5"/>
  <c r="AT163" i="5"/>
  <c r="AT156" i="5"/>
  <c r="H190" i="5"/>
  <c r="H184" i="5"/>
  <c r="H222" i="5"/>
  <c r="M221" i="5"/>
  <c r="P221" i="5" s="1"/>
  <c r="Q221" i="5" s="1"/>
  <c r="H218" i="5"/>
  <c r="M217" i="5"/>
  <c r="P217" i="5" s="1"/>
  <c r="Q217" i="5" s="1"/>
  <c r="H214" i="5"/>
  <c r="AT210" i="5"/>
  <c r="M210" i="5"/>
  <c r="P210" i="5" s="1"/>
  <c r="Q210" i="5" s="1"/>
  <c r="D126" i="13"/>
  <c r="X58" i="5"/>
  <c r="AC58" i="5" s="1"/>
  <c r="N58" i="5"/>
  <c r="H52" i="5"/>
  <c r="J49" i="5"/>
  <c r="K49" i="5" s="1"/>
  <c r="H48" i="5"/>
  <c r="H79" i="5"/>
  <c r="J99" i="5"/>
  <c r="K99" i="5" s="1"/>
  <c r="J127" i="5"/>
  <c r="K127" i="5" s="1"/>
  <c r="J119" i="5"/>
  <c r="K119" i="5" s="1"/>
  <c r="AT161" i="5"/>
  <c r="AT158" i="5"/>
  <c r="J194" i="5"/>
  <c r="K194" i="5" s="1"/>
  <c r="J192" i="5"/>
  <c r="M192" i="5" s="1"/>
  <c r="N192" i="5" s="1"/>
  <c r="H227" i="5"/>
  <c r="J225" i="5"/>
  <c r="K223" i="5"/>
  <c r="AT221" i="5"/>
  <c r="AT217" i="5"/>
  <c r="K215" i="5"/>
  <c r="AT209" i="5"/>
  <c r="J65" i="5"/>
  <c r="K65" i="5" s="1"/>
  <c r="Q64" i="5"/>
  <c r="K58" i="5"/>
  <c r="H126" i="5"/>
  <c r="H118" i="5"/>
  <c r="J116" i="5"/>
  <c r="H191" i="5"/>
  <c r="AT183" i="5"/>
  <c r="AT225" i="5"/>
  <c r="H221" i="5"/>
  <c r="AT219" i="5"/>
  <c r="H217" i="5"/>
  <c r="AT215" i="5"/>
  <c r="AT213" i="5"/>
  <c r="J208" i="5"/>
  <c r="AT128" i="5"/>
  <c r="AT114" i="5"/>
  <c r="AT122" i="5"/>
  <c r="AT80" i="5"/>
  <c r="AT64" i="5"/>
  <c r="AJ21" i="5"/>
  <c r="AE21" i="5"/>
  <c r="AE17" i="5"/>
  <c r="Z20" i="5"/>
  <c r="Z16" i="5"/>
  <c r="AT54" i="5"/>
  <c r="AT48" i="5"/>
  <c r="J225" i="4"/>
  <c r="M225" i="4" s="1"/>
  <c r="I270" i="27"/>
  <c r="I234" i="27"/>
  <c r="I256" i="27"/>
  <c r="I254" i="27"/>
  <c r="J157" i="4"/>
  <c r="M157" i="4" s="1"/>
  <c r="N157" i="4" s="1"/>
  <c r="G63" i="4"/>
  <c r="G62" i="4"/>
  <c r="E94" i="13" s="1"/>
  <c r="N95" i="4"/>
  <c r="J184" i="4"/>
  <c r="M184" i="4" s="1"/>
  <c r="I228" i="27"/>
  <c r="H19" i="27"/>
  <c r="H226" i="4"/>
  <c r="H223" i="4"/>
  <c r="I235" i="27"/>
  <c r="H219" i="4"/>
  <c r="J219" i="4"/>
  <c r="K219" i="4" s="1"/>
  <c r="E66" i="13"/>
  <c r="E194" i="13"/>
  <c r="Q191" i="4"/>
  <c r="H247" i="4"/>
  <c r="I242" i="27"/>
  <c r="I240" i="27"/>
  <c r="I224" i="27"/>
  <c r="D192" i="13"/>
  <c r="H191" i="4"/>
  <c r="J220" i="4"/>
  <c r="K220" i="4" s="1"/>
  <c r="F16" i="27"/>
  <c r="E13" i="27"/>
  <c r="I173" i="27"/>
  <c r="I169" i="27"/>
  <c r="I166" i="27"/>
  <c r="I204" i="27"/>
  <c r="I199" i="27"/>
  <c r="I196" i="27"/>
  <c r="I236" i="27"/>
  <c r="H16" i="27"/>
  <c r="I272" i="27"/>
  <c r="I266" i="27"/>
  <c r="I264" i="27"/>
  <c r="I263" i="27"/>
  <c r="I260" i="27"/>
  <c r="D226" i="13"/>
  <c r="H87" i="4"/>
  <c r="J162" i="4"/>
  <c r="M162" i="4" s="1"/>
  <c r="I230" i="27"/>
  <c r="I229" i="27"/>
  <c r="F17" i="27"/>
  <c r="E195" i="13"/>
  <c r="I226" i="27"/>
  <c r="J125" i="4"/>
  <c r="M125" i="4" s="1"/>
  <c r="P125" i="4" s="1"/>
  <c r="V125" i="4" s="1"/>
  <c r="Y125" i="4" s="1"/>
  <c r="AB125" i="4" s="1"/>
  <c r="AE125" i="4" s="1"/>
  <c r="AH125" i="4" s="1"/>
  <c r="AI125" i="4" s="1"/>
  <c r="H125" i="4"/>
  <c r="J151" i="4"/>
  <c r="H151" i="4"/>
  <c r="J255" i="4"/>
  <c r="K255" i="4" s="1"/>
  <c r="H255" i="4"/>
  <c r="I268" i="27"/>
  <c r="D48" i="13"/>
  <c r="H152" i="4"/>
  <c r="J152" i="4"/>
  <c r="M152" i="4" s="1"/>
  <c r="E17" i="27"/>
  <c r="G65" i="4"/>
  <c r="D65" i="13"/>
  <c r="D193" i="13"/>
  <c r="D225" i="13"/>
  <c r="K147" i="4"/>
  <c r="M147" i="4"/>
  <c r="H180" i="4"/>
  <c r="J180" i="4"/>
  <c r="K180" i="4" s="1"/>
  <c r="H256" i="4"/>
  <c r="J256" i="4"/>
  <c r="K256" i="4" s="1"/>
  <c r="H252" i="4"/>
  <c r="J252" i="4"/>
  <c r="K252" i="4" s="1"/>
  <c r="I269" i="27"/>
  <c r="H259" i="4"/>
  <c r="J259" i="4"/>
  <c r="K259" i="4" s="1"/>
  <c r="I172" i="27"/>
  <c r="D14" i="27"/>
  <c r="P127" i="4"/>
  <c r="S127" i="4" s="1"/>
  <c r="N127" i="4"/>
  <c r="H161" i="4"/>
  <c r="I258" i="27"/>
  <c r="H95" i="4"/>
  <c r="J88" i="4"/>
  <c r="M88" i="4" s="1"/>
  <c r="J84" i="4"/>
  <c r="K84" i="4" s="1"/>
  <c r="N191" i="4"/>
  <c r="J188" i="4"/>
  <c r="K188" i="4" s="1"/>
  <c r="J248" i="4"/>
  <c r="M248" i="4" s="1"/>
  <c r="J244" i="4"/>
  <c r="K244" i="4" s="1"/>
  <c r="I48" i="27"/>
  <c r="I106" i="27"/>
  <c r="I142" i="27"/>
  <c r="I136" i="27"/>
  <c r="I241" i="27"/>
  <c r="I237" i="27"/>
  <c r="I231" i="27"/>
  <c r="I223" i="27"/>
  <c r="I271" i="27"/>
  <c r="I255" i="27"/>
  <c r="D66" i="13"/>
  <c r="D62" i="13"/>
  <c r="D195" i="13"/>
  <c r="D194" i="13"/>
  <c r="D223" i="13"/>
  <c r="J145" i="4"/>
  <c r="K145" i="4" s="1"/>
  <c r="AI191" i="4"/>
  <c r="D16" i="27"/>
  <c r="I238" i="27"/>
  <c r="I232" i="27"/>
  <c r="I225" i="27"/>
  <c r="I265" i="27"/>
  <c r="I262" i="27"/>
  <c r="I261" i="27"/>
  <c r="I257" i="27"/>
  <c r="E67" i="13"/>
  <c r="D227" i="13"/>
  <c r="D224" i="13"/>
  <c r="I194" i="27"/>
  <c r="I239" i="27"/>
  <c r="I233" i="27"/>
  <c r="I227" i="27"/>
  <c r="I267" i="27"/>
  <c r="I259" i="27"/>
  <c r="I253" i="27"/>
  <c r="D67" i="13"/>
  <c r="D64" i="13"/>
  <c r="D63" i="13"/>
  <c r="D190" i="13"/>
  <c r="J156" i="4"/>
  <c r="M156" i="4" s="1"/>
  <c r="H155" i="4"/>
  <c r="J144" i="4"/>
  <c r="M144" i="4" s="1"/>
  <c r="H124" i="4"/>
  <c r="J124" i="4"/>
  <c r="M124" i="4" s="1"/>
  <c r="K127" i="4"/>
  <c r="J126" i="4"/>
  <c r="J120" i="4"/>
  <c r="M120" i="4" s="1"/>
  <c r="H92" i="4"/>
  <c r="J92" i="4"/>
  <c r="M92" i="4" s="1"/>
  <c r="J99" i="4"/>
  <c r="K99" i="4" s="1"/>
  <c r="Q95" i="4"/>
  <c r="I212" i="27"/>
  <c r="I209" i="27"/>
  <c r="I205" i="27"/>
  <c r="I200" i="27"/>
  <c r="I197" i="27"/>
  <c r="H22" i="27"/>
  <c r="D22" i="27"/>
  <c r="E21" i="27"/>
  <c r="F20" i="27"/>
  <c r="H18" i="27"/>
  <c r="H14" i="27"/>
  <c r="I211" i="27"/>
  <c r="I210" i="27"/>
  <c r="I202" i="27"/>
  <c r="I198" i="27"/>
  <c r="I206" i="27"/>
  <c r="I201" i="27"/>
  <c r="I195" i="27"/>
  <c r="I203" i="27"/>
  <c r="I176" i="27"/>
  <c r="I182" i="27"/>
  <c r="I179" i="27"/>
  <c r="I175" i="27"/>
  <c r="I164" i="27"/>
  <c r="I178" i="27"/>
  <c r="I174" i="27"/>
  <c r="I170" i="27"/>
  <c r="I167" i="27"/>
  <c r="H15" i="27"/>
  <c r="F13" i="27"/>
  <c r="I181" i="27"/>
  <c r="I177" i="27"/>
  <c r="H21" i="27"/>
  <c r="I82" i="27"/>
  <c r="I78" i="27"/>
  <c r="H13" i="27"/>
  <c r="E15" i="27"/>
  <c r="E19" i="27"/>
  <c r="G20" i="27"/>
  <c r="G16" i="27"/>
  <c r="H17" i="27"/>
  <c r="I193" i="27"/>
  <c r="I163" i="27"/>
  <c r="D26" i="7"/>
  <c r="F26" i="7" s="1"/>
  <c r="D18" i="7"/>
  <c r="N18" i="7" s="1"/>
  <c r="M155" i="7"/>
  <c r="M151" i="7"/>
  <c r="N159" i="7"/>
  <c r="M159" i="7"/>
  <c r="L126" i="7"/>
  <c r="M122" i="7"/>
  <c r="I18" i="7"/>
  <c r="L18" i="7" s="1"/>
  <c r="J126" i="7"/>
  <c r="L122" i="7"/>
  <c r="M118" i="7"/>
  <c r="I22" i="7"/>
  <c r="L22" i="7" s="1"/>
  <c r="L17" i="7"/>
  <c r="H56" i="7"/>
  <c r="J60" i="7"/>
  <c r="J52" i="7"/>
  <c r="G18" i="7"/>
  <c r="H18" i="7" s="1"/>
  <c r="T29" i="7"/>
  <c r="T33" i="7"/>
  <c r="P24" i="7"/>
  <c r="D171" i="18" s="1"/>
  <c r="P28" i="7"/>
  <c r="D175" i="18" s="1"/>
  <c r="R23" i="7"/>
  <c r="S23" i="7" s="1"/>
  <c r="P33" i="7"/>
  <c r="P22" i="7"/>
  <c r="D169" i="18" s="1"/>
  <c r="P27" i="7"/>
  <c r="D174" i="18" s="1"/>
  <c r="T16" i="7"/>
  <c r="R35" i="7"/>
  <c r="S35" i="7" s="1"/>
  <c r="P23" i="7"/>
  <c r="D170" i="18" s="1"/>
  <c r="T31" i="7"/>
  <c r="T20" i="7"/>
  <c r="P16" i="7"/>
  <c r="D163" i="18" s="1"/>
  <c r="P34" i="7"/>
  <c r="D181" i="18" s="1"/>
  <c r="P25" i="7"/>
  <c r="D172" i="18" s="1"/>
  <c r="P32" i="7"/>
  <c r="D179" i="18" s="1"/>
  <c r="R24" i="7"/>
  <c r="S24" i="7" s="1"/>
  <c r="J195" i="6"/>
  <c r="T21" i="7"/>
  <c r="S167" i="7"/>
  <c r="R34" i="7"/>
  <c r="S34" i="7" s="1"/>
  <c r="M155" i="6"/>
  <c r="P155" i="6" s="1"/>
  <c r="S155" i="6" s="1"/>
  <c r="J154" i="6"/>
  <c r="M154" i="6" s="1"/>
  <c r="N154" i="6" s="1"/>
  <c r="H153" i="6"/>
  <c r="H155" i="6"/>
  <c r="J148" i="6"/>
  <c r="J165" i="6"/>
  <c r="K165" i="6" s="1"/>
  <c r="J163" i="6"/>
  <c r="K163" i="6" s="1"/>
  <c r="J157" i="6"/>
  <c r="K157" i="6" s="1"/>
  <c r="J156" i="6"/>
  <c r="K156" i="6" s="1"/>
  <c r="J152" i="6"/>
  <c r="H151" i="6"/>
  <c r="S130" i="7"/>
  <c r="R30" i="7"/>
  <c r="S30" i="7" s="1"/>
  <c r="S118" i="7"/>
  <c r="P29" i="7"/>
  <c r="D176" i="18" s="1"/>
  <c r="R22" i="7"/>
  <c r="S22" i="7" s="1"/>
  <c r="P18" i="7"/>
  <c r="D165" i="18" s="1"/>
  <c r="S93" i="7"/>
  <c r="R26" i="7"/>
  <c r="S26" i="7" s="1"/>
  <c r="G16" i="6"/>
  <c r="J16" i="6" s="1"/>
  <c r="G16" i="13" s="1"/>
  <c r="G15" i="6"/>
  <c r="J15" i="6" s="1"/>
  <c r="G15" i="13" s="1"/>
  <c r="J98" i="6"/>
  <c r="J97" i="6"/>
  <c r="K97" i="6" s="1"/>
  <c r="H96" i="6"/>
  <c r="J95" i="6"/>
  <c r="K95" i="6" s="1"/>
  <c r="J94" i="6"/>
  <c r="K94" i="6" s="1"/>
  <c r="AT186" i="29"/>
  <c r="AT177" i="29"/>
  <c r="AT184" i="29"/>
  <c r="AT176" i="29"/>
  <c r="X192" i="29"/>
  <c r="Y192" i="29" s="1"/>
  <c r="Q192" i="29"/>
  <c r="J195" i="29"/>
  <c r="K195" i="29" s="1"/>
  <c r="K192" i="29"/>
  <c r="H188" i="29"/>
  <c r="H192" i="29"/>
  <c r="H190" i="29"/>
  <c r="AT155" i="29"/>
  <c r="AT156" i="29"/>
  <c r="AT161" i="29"/>
  <c r="AT147" i="29"/>
  <c r="Z25" i="29"/>
  <c r="Z23" i="29"/>
  <c r="Z19" i="29"/>
  <c r="Z28" i="29"/>
  <c r="AT157" i="29"/>
  <c r="AT162" i="29"/>
  <c r="AT158" i="29"/>
  <c r="AT153" i="29"/>
  <c r="AT149" i="29"/>
  <c r="U29" i="29"/>
  <c r="J161" i="29"/>
  <c r="J160" i="29"/>
  <c r="K160" i="29" s="1"/>
  <c r="J159" i="29"/>
  <c r="K159" i="29" s="1"/>
  <c r="H150" i="29"/>
  <c r="J148" i="29"/>
  <c r="J147" i="29"/>
  <c r="K147" i="29" s="1"/>
  <c r="H158" i="29"/>
  <c r="J156" i="29"/>
  <c r="K152" i="29"/>
  <c r="R32" i="29"/>
  <c r="AT114" i="29"/>
  <c r="AO30" i="29"/>
  <c r="AO26" i="29"/>
  <c r="AO29" i="29"/>
  <c r="AO23" i="29"/>
  <c r="AO21" i="29"/>
  <c r="AO17" i="29"/>
  <c r="AO16" i="29"/>
  <c r="AT113" i="29"/>
  <c r="AJ23" i="29"/>
  <c r="AJ21" i="29"/>
  <c r="AJ20" i="29"/>
  <c r="AT119" i="29"/>
  <c r="AT129" i="29"/>
  <c r="AT122" i="29"/>
  <c r="AE16" i="29"/>
  <c r="AT125" i="29"/>
  <c r="AT118" i="29"/>
  <c r="AT120" i="29"/>
  <c r="AE23" i="29"/>
  <c r="AE21" i="29"/>
  <c r="AT130" i="29"/>
  <c r="AT117" i="29"/>
  <c r="AT131" i="29"/>
  <c r="AT126" i="29"/>
  <c r="AT123" i="29"/>
  <c r="Z15" i="29"/>
  <c r="AT116" i="29"/>
  <c r="U26" i="29"/>
  <c r="U20" i="29"/>
  <c r="AT128" i="29"/>
  <c r="AT124" i="29"/>
  <c r="AT112" i="29"/>
  <c r="R18" i="29"/>
  <c r="K116" i="29"/>
  <c r="Q128" i="29"/>
  <c r="AO28" i="29"/>
  <c r="AO27" i="29"/>
  <c r="AO25" i="29"/>
  <c r="AO20" i="29"/>
  <c r="AO32" i="29"/>
  <c r="AO31" i="29"/>
  <c r="AO24" i="29"/>
  <c r="AO22" i="29"/>
  <c r="AO19" i="29"/>
  <c r="AO18" i="29"/>
  <c r="AO15" i="29"/>
  <c r="AJ30" i="29"/>
  <c r="AJ28" i="29"/>
  <c r="AJ27" i="29"/>
  <c r="AJ25" i="29"/>
  <c r="AJ32" i="29"/>
  <c r="AJ31" i="29"/>
  <c r="AJ24" i="29"/>
  <c r="AJ22" i="29"/>
  <c r="AJ19" i="29"/>
  <c r="AJ18" i="29"/>
  <c r="AJ15" i="29"/>
  <c r="AJ17" i="29"/>
  <c r="AJ16" i="29"/>
  <c r="AT94" i="29"/>
  <c r="AT86" i="29"/>
  <c r="AJ29" i="29"/>
  <c r="AJ26" i="29"/>
  <c r="AT99" i="29"/>
  <c r="AE29" i="29"/>
  <c r="AE26" i="29"/>
  <c r="AE28" i="29"/>
  <c r="AE27" i="29"/>
  <c r="AE20" i="29"/>
  <c r="AT82" i="29"/>
  <c r="AE32" i="29"/>
  <c r="AE31" i="29"/>
  <c r="AE24" i="29"/>
  <c r="AE22" i="29"/>
  <c r="AE19" i="29"/>
  <c r="AE18" i="29"/>
  <c r="AE15" i="29"/>
  <c r="AT95" i="29"/>
  <c r="AT88" i="29"/>
  <c r="AT87" i="29"/>
  <c r="Z32" i="29"/>
  <c r="Z31" i="29"/>
  <c r="Z24" i="29"/>
  <c r="Z22" i="29"/>
  <c r="Z18" i="29"/>
  <c r="Z27" i="29"/>
  <c r="AT98" i="29"/>
  <c r="Z21" i="29"/>
  <c r="Z17" i="29"/>
  <c r="Z16" i="29"/>
  <c r="Z30" i="29"/>
  <c r="AT97" i="29"/>
  <c r="Z26" i="29"/>
  <c r="U28" i="29"/>
  <c r="U27" i="29"/>
  <c r="U25" i="29"/>
  <c r="U30" i="29"/>
  <c r="U17" i="29"/>
  <c r="AT96" i="29"/>
  <c r="U24" i="29"/>
  <c r="U22" i="29"/>
  <c r="U19" i="29"/>
  <c r="U15" i="29"/>
  <c r="AT85" i="29"/>
  <c r="AT81" i="29"/>
  <c r="U23" i="29"/>
  <c r="U21" i="29"/>
  <c r="U16" i="29"/>
  <c r="R27" i="29"/>
  <c r="R24" i="29"/>
  <c r="R15" i="29"/>
  <c r="H94" i="29"/>
  <c r="J91" i="29"/>
  <c r="M91" i="29" s="1"/>
  <c r="R23" i="29"/>
  <c r="R16" i="29"/>
  <c r="J96" i="29"/>
  <c r="K96" i="29" s="1"/>
  <c r="R31" i="29"/>
  <c r="R19" i="29"/>
  <c r="R17" i="29"/>
  <c r="AT53" i="29"/>
  <c r="AT50" i="29"/>
  <c r="AT51" i="29"/>
  <c r="AE17" i="29"/>
  <c r="AT67" i="29"/>
  <c r="Z29" i="29"/>
  <c r="Z20" i="29"/>
  <c r="AT65" i="29"/>
  <c r="AT64" i="29"/>
  <c r="AT58" i="29"/>
  <c r="U31" i="29"/>
  <c r="U18" i="29"/>
  <c r="AT57" i="29"/>
  <c r="AT55" i="29"/>
  <c r="U32" i="29"/>
  <c r="AT66" i="29"/>
  <c r="AT54" i="29"/>
  <c r="AT49" i="29"/>
  <c r="R28" i="29"/>
  <c r="R20" i="29"/>
  <c r="M61" i="29"/>
  <c r="P61" i="29" s="1"/>
  <c r="M58" i="29"/>
  <c r="R29" i="29"/>
  <c r="R25" i="29"/>
  <c r="R21" i="29"/>
  <c r="AT187" i="5"/>
  <c r="AT178" i="5"/>
  <c r="AT144" i="5"/>
  <c r="AT154" i="5"/>
  <c r="AT148" i="5"/>
  <c r="AT160" i="5"/>
  <c r="AT131" i="5"/>
  <c r="AT129" i="5"/>
  <c r="AT123" i="5"/>
  <c r="AJ18" i="5"/>
  <c r="AT118" i="5"/>
  <c r="AT126" i="5"/>
  <c r="AT119" i="5"/>
  <c r="AT116" i="5"/>
  <c r="AT130" i="5"/>
  <c r="AT117" i="5"/>
  <c r="AT113" i="5"/>
  <c r="AT120" i="5"/>
  <c r="AT121" i="5"/>
  <c r="AT112" i="5"/>
  <c r="AT97" i="5"/>
  <c r="AT93" i="5"/>
  <c r="AT92" i="5"/>
  <c r="AT88" i="5"/>
  <c r="AO19" i="5"/>
  <c r="AT96" i="5"/>
  <c r="AJ16" i="5"/>
  <c r="AT94" i="5"/>
  <c r="AT86" i="5"/>
  <c r="AT84" i="5"/>
  <c r="AT82" i="5"/>
  <c r="AT99" i="5"/>
  <c r="AT98" i="5"/>
  <c r="AT85" i="5"/>
  <c r="AT87" i="5"/>
  <c r="AT79" i="5"/>
  <c r="AT81" i="5"/>
  <c r="U20" i="5"/>
  <c r="AT90" i="5"/>
  <c r="AO18" i="5"/>
  <c r="AT58" i="5"/>
  <c r="AT56" i="5"/>
  <c r="AO15" i="5"/>
  <c r="AT60" i="5"/>
  <c r="AJ17" i="5"/>
  <c r="AJ20" i="5"/>
  <c r="AE15" i="5"/>
  <c r="AE19" i="5"/>
  <c r="AE20" i="5"/>
  <c r="AT52" i="5"/>
  <c r="AT50" i="5"/>
  <c r="Z18" i="5"/>
  <c r="AT67" i="5"/>
  <c r="J212" i="5"/>
  <c r="M184" i="5"/>
  <c r="N184" i="5" s="1"/>
  <c r="K184" i="5"/>
  <c r="M176" i="5"/>
  <c r="N176" i="5" s="1"/>
  <c r="K176" i="5"/>
  <c r="M180" i="5"/>
  <c r="N180" i="5" s="1"/>
  <c r="K180" i="5"/>
  <c r="H187" i="5"/>
  <c r="M186" i="5"/>
  <c r="P186" i="5" s="1"/>
  <c r="H183" i="5"/>
  <c r="M182" i="5"/>
  <c r="P182" i="5" s="1"/>
  <c r="H179" i="5"/>
  <c r="M178" i="5"/>
  <c r="P178" i="5" s="1"/>
  <c r="H186" i="5"/>
  <c r="H182" i="5"/>
  <c r="H178" i="5"/>
  <c r="N150" i="5"/>
  <c r="X154" i="5"/>
  <c r="Y154" i="5" s="1"/>
  <c r="K150" i="5"/>
  <c r="Q154" i="5"/>
  <c r="G17" i="5"/>
  <c r="E114" i="13" s="1"/>
  <c r="F114" i="13" s="1"/>
  <c r="J157" i="5"/>
  <c r="K157" i="5" s="1"/>
  <c r="J156" i="5"/>
  <c r="K154" i="5"/>
  <c r="J152" i="5"/>
  <c r="J144" i="5"/>
  <c r="H154" i="5"/>
  <c r="J151" i="5"/>
  <c r="K151" i="5" s="1"/>
  <c r="J153" i="5"/>
  <c r="H146" i="5"/>
  <c r="G25" i="5"/>
  <c r="E122" i="13" s="1"/>
  <c r="F122" i="13" s="1"/>
  <c r="J92" i="5"/>
  <c r="J86" i="5"/>
  <c r="K84" i="5"/>
  <c r="J91" i="5"/>
  <c r="K91" i="5" s="1"/>
  <c r="H90" i="5"/>
  <c r="J88" i="5"/>
  <c r="H84" i="5"/>
  <c r="J83" i="5"/>
  <c r="K83" i="5" s="1"/>
  <c r="J87" i="5"/>
  <c r="K87" i="5" s="1"/>
  <c r="X56" i="5"/>
  <c r="AC56" i="5" s="1"/>
  <c r="Q56" i="5"/>
  <c r="N56" i="5"/>
  <c r="K54" i="5"/>
  <c r="X52" i="5"/>
  <c r="AC52" i="5" s="1"/>
  <c r="Q48" i="5"/>
  <c r="K52" i="5"/>
  <c r="X48" i="5"/>
  <c r="Y48" i="5" s="1"/>
  <c r="N48" i="5"/>
  <c r="Z191" i="4"/>
  <c r="I207" i="27"/>
  <c r="W191" i="4"/>
  <c r="I208" i="27"/>
  <c r="I180" i="27"/>
  <c r="I171" i="27"/>
  <c r="I165" i="27"/>
  <c r="D18" i="27"/>
  <c r="I168" i="27"/>
  <c r="I149" i="27"/>
  <c r="I144" i="27"/>
  <c r="G22" i="27"/>
  <c r="G18" i="27"/>
  <c r="G14" i="27"/>
  <c r="I150" i="27"/>
  <c r="F19" i="27"/>
  <c r="F15" i="27"/>
  <c r="I138" i="27"/>
  <c r="I135" i="27"/>
  <c r="I141" i="27"/>
  <c r="I152" i="27"/>
  <c r="I147" i="27"/>
  <c r="I151" i="27"/>
  <c r="I148" i="27"/>
  <c r="D20" i="27"/>
  <c r="I143" i="27"/>
  <c r="I137" i="27"/>
  <c r="I133" i="27"/>
  <c r="I145" i="27"/>
  <c r="I139" i="27"/>
  <c r="I134" i="27"/>
  <c r="I146" i="27"/>
  <c r="I140" i="27"/>
  <c r="I120" i="27"/>
  <c r="I122" i="27"/>
  <c r="I112" i="27"/>
  <c r="I108" i="27"/>
  <c r="I105" i="27"/>
  <c r="AI95" i="4"/>
  <c r="AC95" i="4"/>
  <c r="I111" i="27"/>
  <c r="I107" i="27"/>
  <c r="D21" i="27"/>
  <c r="D17" i="27"/>
  <c r="I113" i="27"/>
  <c r="Z95" i="4"/>
  <c r="I121" i="27"/>
  <c r="I117" i="27"/>
  <c r="W95" i="4"/>
  <c r="I118" i="27"/>
  <c r="I119" i="27"/>
  <c r="D19" i="27"/>
  <c r="I114" i="27"/>
  <c r="I109" i="27"/>
  <c r="I103" i="27"/>
  <c r="I115" i="27"/>
  <c r="I110" i="27"/>
  <c r="I104" i="27"/>
  <c r="I116" i="27"/>
  <c r="I90" i="27"/>
  <c r="I88" i="27"/>
  <c r="I91" i="27"/>
  <c r="I84" i="27"/>
  <c r="I76" i="27"/>
  <c r="I73" i="27"/>
  <c r="I87" i="27"/>
  <c r="I83" i="27"/>
  <c r="I79" i="27"/>
  <c r="I74" i="27"/>
  <c r="I86" i="27"/>
  <c r="I77" i="27"/>
  <c r="H52" i="4"/>
  <c r="E180" i="13"/>
  <c r="E52" i="13"/>
  <c r="J52" i="4"/>
  <c r="G57" i="4"/>
  <c r="D217" i="13"/>
  <c r="D185" i="13"/>
  <c r="E178" i="13"/>
  <c r="G59" i="4"/>
  <c r="D219" i="13"/>
  <c r="D187" i="13"/>
  <c r="D218" i="13"/>
  <c r="E182" i="13"/>
  <c r="G53" i="4"/>
  <c r="D213" i="13"/>
  <c r="D181" i="13"/>
  <c r="D53" i="13"/>
  <c r="G51" i="4"/>
  <c r="D211" i="13"/>
  <c r="D179" i="13"/>
  <c r="D51" i="13"/>
  <c r="D210" i="13"/>
  <c r="D50" i="13"/>
  <c r="E50" i="13"/>
  <c r="E186" i="13"/>
  <c r="G49" i="4"/>
  <c r="D177" i="13"/>
  <c r="D209" i="13"/>
  <c r="D49" i="13"/>
  <c r="D57" i="13"/>
  <c r="G60" i="4"/>
  <c r="D220" i="13"/>
  <c r="D188" i="13"/>
  <c r="G55" i="4"/>
  <c r="D183" i="13"/>
  <c r="D215" i="13"/>
  <c r="D182" i="13"/>
  <c r="D214" i="13"/>
  <c r="D54" i="13"/>
  <c r="D212" i="13"/>
  <c r="D180" i="13"/>
  <c r="D52" i="13"/>
  <c r="D59" i="13"/>
  <c r="D58" i="13"/>
  <c r="D55" i="13"/>
  <c r="E54" i="13"/>
  <c r="F54" i="13" s="1"/>
  <c r="G61" i="4"/>
  <c r="D221" i="13"/>
  <c r="D189" i="13"/>
  <c r="G56" i="4"/>
  <c r="D184" i="13"/>
  <c r="D216" i="13"/>
  <c r="G48" i="4"/>
  <c r="D208" i="13"/>
  <c r="D176" i="13"/>
  <c r="J22" i="4"/>
  <c r="H22" i="4"/>
  <c r="K18" i="4"/>
  <c r="M18" i="4"/>
  <c r="J31" i="4"/>
  <c r="M31" i="4" s="1"/>
  <c r="H31" i="4"/>
  <c r="H23" i="4"/>
  <c r="J23" i="4"/>
  <c r="K23" i="4" s="1"/>
  <c r="J19" i="4"/>
  <c r="M19" i="4" s="1"/>
  <c r="H19" i="4"/>
  <c r="H30" i="4"/>
  <c r="H27" i="4"/>
  <c r="H26" i="4"/>
  <c r="J16" i="4"/>
  <c r="M16" i="4" s="1"/>
  <c r="J15" i="4"/>
  <c r="M15" i="4" s="1"/>
  <c r="H34" i="4"/>
  <c r="I49" i="27"/>
  <c r="I44" i="27"/>
  <c r="K34" i="4"/>
  <c r="M34" i="4"/>
  <c r="H32" i="4"/>
  <c r="J32" i="4"/>
  <c r="I60" i="27"/>
  <c r="D15" i="27"/>
  <c r="H21" i="4"/>
  <c r="J21" i="4"/>
  <c r="K27" i="4"/>
  <c r="M27" i="4"/>
  <c r="H17" i="4"/>
  <c r="J17" i="4"/>
  <c r="I58" i="27"/>
  <c r="I54" i="27"/>
  <c r="I45" i="27"/>
  <c r="H29" i="4"/>
  <c r="J29" i="4"/>
  <c r="H25" i="4"/>
  <c r="J25" i="4"/>
  <c r="I50" i="27"/>
  <c r="I46" i="27"/>
  <c r="D13" i="27"/>
  <c r="J33" i="4"/>
  <c r="J28" i="4"/>
  <c r="J24" i="4"/>
  <c r="H18" i="4"/>
  <c r="I61" i="27"/>
  <c r="I56" i="27"/>
  <c r="I52" i="27"/>
  <c r="I47" i="27"/>
  <c r="I43" i="27"/>
  <c r="M30" i="4"/>
  <c r="M26" i="4"/>
  <c r="J20" i="4"/>
  <c r="I59" i="27"/>
  <c r="I55" i="27"/>
  <c r="I51" i="27"/>
  <c r="I62" i="27"/>
  <c r="I57" i="27"/>
  <c r="I53" i="27"/>
  <c r="P156" i="13"/>
  <c r="P148" i="13"/>
  <c r="M149" i="13"/>
  <c r="Y146" i="13"/>
  <c r="M145" i="13"/>
  <c r="F163" i="13"/>
  <c r="Y161" i="13"/>
  <c r="M160" i="13"/>
  <c r="F159" i="13"/>
  <c r="Y157" i="13"/>
  <c r="M156" i="13"/>
  <c r="F155" i="13"/>
  <c r="Y153" i="13"/>
  <c r="M152" i="13"/>
  <c r="F151" i="13"/>
  <c r="Y149" i="13"/>
  <c r="M148" i="13"/>
  <c r="Y145" i="13"/>
  <c r="M144" i="13"/>
  <c r="P160" i="13"/>
  <c r="P144" i="13"/>
  <c r="E22" i="27"/>
  <c r="E16" i="27"/>
  <c r="E20" i="27"/>
  <c r="G15" i="27"/>
  <c r="G21" i="27"/>
  <c r="I92" i="27"/>
  <c r="I80" i="27"/>
  <c r="G17" i="27"/>
  <c r="G13" i="27"/>
  <c r="G19" i="27"/>
  <c r="E18" i="27"/>
  <c r="E14" i="27"/>
  <c r="I89" i="27"/>
  <c r="I85" i="27"/>
  <c r="I81" i="27"/>
  <c r="I75" i="27"/>
  <c r="S227" i="7"/>
  <c r="S226" i="7"/>
  <c r="R21" i="7"/>
  <c r="S21" i="7" s="1"/>
  <c r="S215" i="7"/>
  <c r="S223" i="7"/>
  <c r="S231" i="7"/>
  <c r="S230" i="7"/>
  <c r="F22" i="7"/>
  <c r="S234" i="7"/>
  <c r="S224" i="7"/>
  <c r="S219" i="7"/>
  <c r="R218" i="7"/>
  <c r="R19" i="7" s="1"/>
  <c r="S19" i="7" s="1"/>
  <c r="P19" i="7"/>
  <c r="D166" i="18" s="1"/>
  <c r="S198" i="7"/>
  <c r="S197" i="7"/>
  <c r="S194" i="7"/>
  <c r="S193" i="7"/>
  <c r="L32" i="7"/>
  <c r="R28" i="7"/>
  <c r="S28" i="7" s="1"/>
  <c r="L16" i="7"/>
  <c r="S190" i="7"/>
  <c r="S189" i="7"/>
  <c r="S182" i="7"/>
  <c r="J35" i="7"/>
  <c r="T34" i="7"/>
  <c r="J31" i="7"/>
  <c r="R27" i="7"/>
  <c r="S27" i="7" s="1"/>
  <c r="L24" i="7"/>
  <c r="S201" i="7"/>
  <c r="S191" i="7"/>
  <c r="S186" i="7"/>
  <c r="S185" i="7"/>
  <c r="F24" i="7"/>
  <c r="S165" i="7"/>
  <c r="S164" i="7"/>
  <c r="S168" i="7"/>
  <c r="S153" i="7"/>
  <c r="S152" i="7"/>
  <c r="P35" i="7"/>
  <c r="D182" i="18" s="1"/>
  <c r="T26" i="7"/>
  <c r="L25" i="7"/>
  <c r="S161" i="7"/>
  <c r="S160" i="7"/>
  <c r="T18" i="7"/>
  <c r="S149" i="7"/>
  <c r="F35" i="7"/>
  <c r="R20" i="7"/>
  <c r="S20" i="7" s="1"/>
  <c r="S157" i="7"/>
  <c r="S156" i="7"/>
  <c r="S131" i="7"/>
  <c r="L33" i="7"/>
  <c r="H28" i="7"/>
  <c r="F27" i="7"/>
  <c r="L21" i="7"/>
  <c r="S128" i="7"/>
  <c r="S127" i="7"/>
  <c r="S116" i="7"/>
  <c r="L34" i="7"/>
  <c r="L28" i="7"/>
  <c r="M21" i="7"/>
  <c r="L20" i="7"/>
  <c r="S124" i="7"/>
  <c r="S123" i="7"/>
  <c r="S132" i="7"/>
  <c r="R32" i="7"/>
  <c r="S32" i="7" s="1"/>
  <c r="N32" i="7"/>
  <c r="F32" i="7"/>
  <c r="J29" i="7"/>
  <c r="N28" i="7"/>
  <c r="S135" i="7"/>
  <c r="S125" i="7"/>
  <c r="S120" i="7"/>
  <c r="S119" i="7"/>
  <c r="F16" i="7"/>
  <c r="R25" i="7"/>
  <c r="S25" i="7" s="1"/>
  <c r="F34" i="7"/>
  <c r="P31" i="7"/>
  <c r="D178" i="18" s="1"/>
  <c r="H26" i="7"/>
  <c r="N25" i="7"/>
  <c r="J21" i="7"/>
  <c r="F20" i="7"/>
  <c r="F19" i="7"/>
  <c r="S95" i="7"/>
  <c r="S94" i="7"/>
  <c r="S99" i="7"/>
  <c r="L29" i="7"/>
  <c r="L26" i="7"/>
  <c r="H22" i="7"/>
  <c r="N20" i="7"/>
  <c r="S91" i="7"/>
  <c r="S90" i="7"/>
  <c r="R17" i="7"/>
  <c r="S17" i="7" s="1"/>
  <c r="S98" i="7"/>
  <c r="S83" i="7"/>
  <c r="N34" i="7"/>
  <c r="H34" i="7"/>
  <c r="R31" i="7"/>
  <c r="S31" i="7" s="1"/>
  <c r="H30" i="7"/>
  <c r="M29" i="7"/>
  <c r="F28" i="7"/>
  <c r="T22" i="7"/>
  <c r="H20" i="7"/>
  <c r="S102" i="7"/>
  <c r="S92" i="7"/>
  <c r="S87" i="7"/>
  <c r="S86" i="7"/>
  <c r="N16" i="7"/>
  <c r="N17" i="7"/>
  <c r="F17" i="7"/>
  <c r="J23" i="7"/>
  <c r="L23" i="7"/>
  <c r="N22" i="7"/>
  <c r="N35" i="7"/>
  <c r="L35" i="7"/>
  <c r="N27" i="7"/>
  <c r="L27" i="7"/>
  <c r="N19" i="7"/>
  <c r="L19" i="7"/>
  <c r="L30" i="7"/>
  <c r="N30" i="7"/>
  <c r="S69" i="7"/>
  <c r="M35" i="7"/>
  <c r="N33" i="7"/>
  <c r="F33" i="7"/>
  <c r="L31" i="7"/>
  <c r="M27" i="7"/>
  <c r="F25" i="7"/>
  <c r="N24" i="7"/>
  <c r="M19" i="7"/>
  <c r="M33" i="7"/>
  <c r="H32" i="7"/>
  <c r="J27" i="7"/>
  <c r="M25" i="7"/>
  <c r="H24" i="7"/>
  <c r="N23" i="7"/>
  <c r="F23" i="7"/>
  <c r="J19" i="7"/>
  <c r="M17" i="7"/>
  <c r="S50" i="7"/>
  <c r="J33" i="7"/>
  <c r="M31" i="7"/>
  <c r="N29" i="7"/>
  <c r="F29" i="7"/>
  <c r="J25" i="7"/>
  <c r="M23" i="7"/>
  <c r="N21" i="7"/>
  <c r="F21" i="7"/>
  <c r="R16" i="7"/>
  <c r="H16" i="7"/>
  <c r="S66" i="7"/>
  <c r="S65" i="7"/>
  <c r="S62" i="7"/>
  <c r="S61" i="7"/>
  <c r="S58" i="7"/>
  <c r="S57" i="7"/>
  <c r="S54" i="7"/>
  <c r="S53" i="7"/>
  <c r="J17" i="7"/>
  <c r="H35" i="7"/>
  <c r="M34" i="7"/>
  <c r="J34" i="7"/>
  <c r="J32" i="7"/>
  <c r="H31" i="7"/>
  <c r="M28" i="7"/>
  <c r="H27" i="7"/>
  <c r="J26" i="7"/>
  <c r="H23" i="7"/>
  <c r="H21" i="7"/>
  <c r="J16" i="7"/>
  <c r="H33" i="7"/>
  <c r="M32" i="7"/>
  <c r="M30" i="7"/>
  <c r="J30" i="7"/>
  <c r="H29" i="7"/>
  <c r="J28" i="7"/>
  <c r="H25" i="7"/>
  <c r="M24" i="7"/>
  <c r="J24" i="7"/>
  <c r="M20" i="7"/>
  <c r="J20" i="7"/>
  <c r="H19" i="7"/>
  <c r="H17" i="7"/>
  <c r="M16" i="7"/>
  <c r="H220" i="6"/>
  <c r="J220" i="6"/>
  <c r="J228" i="6"/>
  <c r="J226" i="6"/>
  <c r="J225" i="6"/>
  <c r="J224" i="6"/>
  <c r="M219" i="6"/>
  <c r="J218" i="6"/>
  <c r="M217" i="6"/>
  <c r="J216" i="6"/>
  <c r="M215" i="6"/>
  <c r="J214" i="6"/>
  <c r="M213" i="6"/>
  <c r="J212" i="6"/>
  <c r="M211" i="6"/>
  <c r="J210" i="6"/>
  <c r="K193" i="6"/>
  <c r="M193" i="6"/>
  <c r="H190" i="6"/>
  <c r="J190" i="6"/>
  <c r="J197" i="6"/>
  <c r="M194" i="6"/>
  <c r="H188" i="6"/>
  <c r="J188" i="6"/>
  <c r="J186" i="6"/>
  <c r="J184" i="6"/>
  <c r="J182" i="6"/>
  <c r="J180" i="6"/>
  <c r="J178" i="6"/>
  <c r="J164" i="6"/>
  <c r="J162" i="6"/>
  <c r="J161" i="6"/>
  <c r="K153" i="6"/>
  <c r="M153" i="6"/>
  <c r="K149" i="6"/>
  <c r="M149" i="6"/>
  <c r="J160" i="6"/>
  <c r="J159" i="6"/>
  <c r="K151" i="6"/>
  <c r="M151" i="6"/>
  <c r="J158" i="6"/>
  <c r="J146" i="6"/>
  <c r="J124" i="6"/>
  <c r="J123" i="6"/>
  <c r="J132" i="6"/>
  <c r="J130" i="6"/>
  <c r="J129" i="6"/>
  <c r="G31" i="6"/>
  <c r="H31" i="6" s="1"/>
  <c r="J128" i="6"/>
  <c r="H122" i="6"/>
  <c r="J122" i="6"/>
  <c r="J120" i="6"/>
  <c r="J118" i="6"/>
  <c r="J116" i="6"/>
  <c r="J114" i="6"/>
  <c r="K96" i="6"/>
  <c r="M96" i="6"/>
  <c r="G28" i="6"/>
  <c r="G26" i="6"/>
  <c r="G25" i="6"/>
  <c r="G23" i="6"/>
  <c r="G22" i="6"/>
  <c r="G20" i="6"/>
  <c r="H20" i="6" s="1"/>
  <c r="G18" i="6"/>
  <c r="G17" i="6"/>
  <c r="H91" i="6"/>
  <c r="J91" i="6"/>
  <c r="R25" i="6"/>
  <c r="R27" i="6"/>
  <c r="R17" i="6"/>
  <c r="J89" i="6"/>
  <c r="J87" i="6"/>
  <c r="J85" i="6"/>
  <c r="J83" i="6"/>
  <c r="J81" i="6"/>
  <c r="J80" i="6"/>
  <c r="R31" i="6"/>
  <c r="G32" i="6"/>
  <c r="R32" i="6"/>
  <c r="G19" i="6"/>
  <c r="E19" i="13" s="1"/>
  <c r="R19" i="6"/>
  <c r="G30" i="6"/>
  <c r="J67" i="6"/>
  <c r="J65" i="6"/>
  <c r="H58" i="6"/>
  <c r="J58" i="6"/>
  <c r="K57" i="6"/>
  <c r="M57" i="6"/>
  <c r="K59" i="6"/>
  <c r="M59" i="6"/>
  <c r="G24" i="6"/>
  <c r="G27" i="6"/>
  <c r="E27" i="13" s="1"/>
  <c r="R23" i="6"/>
  <c r="R15" i="6"/>
  <c r="J56" i="6"/>
  <c r="J54" i="6"/>
  <c r="J52" i="6"/>
  <c r="J50" i="6"/>
  <c r="M49" i="6"/>
  <c r="J48" i="6"/>
  <c r="G29" i="6"/>
  <c r="E29" i="13" s="1"/>
  <c r="R29" i="6"/>
  <c r="R26" i="6"/>
  <c r="R28" i="6"/>
  <c r="R20" i="6"/>
  <c r="R30" i="6"/>
  <c r="R22" i="6"/>
  <c r="R21" i="6"/>
  <c r="R18" i="6"/>
  <c r="R24" i="6"/>
  <c r="R16" i="6"/>
  <c r="R30" i="29"/>
  <c r="R26" i="29"/>
  <c r="R22" i="29"/>
  <c r="H67" i="29"/>
  <c r="J67" i="29"/>
  <c r="H60" i="29"/>
  <c r="J60" i="29"/>
  <c r="N66" i="29"/>
  <c r="P66" i="29"/>
  <c r="H64" i="29"/>
  <c r="J64" i="29"/>
  <c r="AT59" i="29"/>
  <c r="AT63" i="29"/>
  <c r="AT61" i="29"/>
  <c r="K66" i="29"/>
  <c r="AT60" i="29"/>
  <c r="AT56" i="29"/>
  <c r="AT52" i="29"/>
  <c r="H50" i="29"/>
  <c r="AT48" i="29"/>
  <c r="H49" i="29"/>
  <c r="J49" i="29"/>
  <c r="J56" i="29"/>
  <c r="K83" i="29"/>
  <c r="M83" i="29"/>
  <c r="M99" i="29"/>
  <c r="J97" i="29"/>
  <c r="H93" i="29"/>
  <c r="J93" i="29"/>
  <c r="AT92" i="29"/>
  <c r="H85" i="29"/>
  <c r="J85" i="29"/>
  <c r="AT84" i="29"/>
  <c r="AT83" i="29"/>
  <c r="K90" i="29"/>
  <c r="M90" i="29"/>
  <c r="J98" i="29"/>
  <c r="K94" i="29"/>
  <c r="M94" i="29"/>
  <c r="AT91" i="29"/>
  <c r="K86" i="29"/>
  <c r="M86" i="29"/>
  <c r="H89" i="29"/>
  <c r="J89" i="29"/>
  <c r="K87" i="29"/>
  <c r="M87" i="29"/>
  <c r="H81" i="29"/>
  <c r="J81" i="29"/>
  <c r="AT80" i="29"/>
  <c r="J84" i="29"/>
  <c r="J80" i="29"/>
  <c r="K129" i="29"/>
  <c r="M129" i="29"/>
  <c r="K120" i="29"/>
  <c r="H117" i="29"/>
  <c r="J117" i="29"/>
  <c r="M130" i="29"/>
  <c r="N128" i="29"/>
  <c r="K124" i="29"/>
  <c r="H121" i="29"/>
  <c r="J121" i="29"/>
  <c r="N116" i="29"/>
  <c r="P116" i="29"/>
  <c r="AT115" i="29"/>
  <c r="AT127" i="29"/>
  <c r="N124" i="29"/>
  <c r="P124" i="29"/>
  <c r="K128" i="29"/>
  <c r="H125" i="29"/>
  <c r="J125" i="29"/>
  <c r="K123" i="29"/>
  <c r="AT121" i="29"/>
  <c r="N120" i="29"/>
  <c r="P120" i="29"/>
  <c r="H113" i="29"/>
  <c r="J113" i="29"/>
  <c r="J112" i="29"/>
  <c r="K163" i="29"/>
  <c r="M163" i="29"/>
  <c r="H157" i="29"/>
  <c r="J157" i="29"/>
  <c r="H149" i="29"/>
  <c r="J149" i="29"/>
  <c r="K158" i="29"/>
  <c r="M158" i="29"/>
  <c r="K150" i="29"/>
  <c r="M150" i="29"/>
  <c r="K155" i="29"/>
  <c r="M155" i="29"/>
  <c r="J162" i="29"/>
  <c r="H153" i="29"/>
  <c r="J153" i="29"/>
  <c r="AT152" i="29"/>
  <c r="K154" i="29"/>
  <c r="M154" i="29"/>
  <c r="AT151" i="29"/>
  <c r="H145" i="29"/>
  <c r="J145" i="29"/>
  <c r="AT144" i="29"/>
  <c r="M146" i="29"/>
  <c r="J144" i="29"/>
  <c r="K194" i="29"/>
  <c r="M194" i="29"/>
  <c r="X190" i="29"/>
  <c r="Q190" i="29"/>
  <c r="H181" i="29"/>
  <c r="J181" i="29"/>
  <c r="AT191" i="29"/>
  <c r="J191" i="29"/>
  <c r="N190" i="29"/>
  <c r="AT189" i="29"/>
  <c r="N188" i="29"/>
  <c r="P188" i="29"/>
  <c r="K182" i="29"/>
  <c r="M182" i="29"/>
  <c r="AT181" i="29"/>
  <c r="N180" i="29"/>
  <c r="P180" i="29"/>
  <c r="H189" i="29"/>
  <c r="J189" i="29"/>
  <c r="N184" i="29"/>
  <c r="P184" i="29"/>
  <c r="M179" i="29"/>
  <c r="J193" i="29"/>
  <c r="K190" i="29"/>
  <c r="K184" i="29"/>
  <c r="N192" i="29"/>
  <c r="K188" i="29"/>
  <c r="H185" i="29"/>
  <c r="J185" i="29"/>
  <c r="K180" i="29"/>
  <c r="H177" i="29"/>
  <c r="J177" i="29"/>
  <c r="J176" i="29"/>
  <c r="AT227" i="29"/>
  <c r="J227" i="29"/>
  <c r="AT223" i="29"/>
  <c r="AT222" i="29"/>
  <c r="M220" i="29"/>
  <c r="AT219" i="29"/>
  <c r="M216" i="29"/>
  <c r="AT215" i="29"/>
  <c r="AT211" i="29"/>
  <c r="M208" i="29"/>
  <c r="M226" i="29"/>
  <c r="H224" i="29"/>
  <c r="H223" i="29"/>
  <c r="J223" i="29"/>
  <c r="H220" i="29"/>
  <c r="AT218" i="29"/>
  <c r="H216" i="29"/>
  <c r="AT214" i="29"/>
  <c r="H212" i="29"/>
  <c r="AT210" i="29"/>
  <c r="K210" i="29"/>
  <c r="H208" i="29"/>
  <c r="H219" i="29"/>
  <c r="J219" i="29"/>
  <c r="H215" i="29"/>
  <c r="J215" i="29"/>
  <c r="H211" i="29"/>
  <c r="J211" i="29"/>
  <c r="K227" i="5"/>
  <c r="M227" i="5"/>
  <c r="AT226" i="5"/>
  <c r="H224" i="5"/>
  <c r="J224" i="5"/>
  <c r="K222" i="5"/>
  <c r="M222" i="5"/>
  <c r="K218" i="5"/>
  <c r="M218" i="5"/>
  <c r="K214" i="5"/>
  <c r="M214" i="5"/>
  <c r="H226" i="5"/>
  <c r="J226" i="5"/>
  <c r="AT223" i="5"/>
  <c r="AT212" i="5"/>
  <c r="G21" i="5"/>
  <c r="E118" i="13" s="1"/>
  <c r="F118" i="13" s="1"/>
  <c r="AT224" i="5"/>
  <c r="AT220" i="5"/>
  <c r="AT216" i="5"/>
  <c r="H213" i="5"/>
  <c r="J213" i="5"/>
  <c r="AT208" i="5"/>
  <c r="U19" i="5"/>
  <c r="Z22" i="5"/>
  <c r="P223" i="5"/>
  <c r="P215" i="5"/>
  <c r="H209" i="5"/>
  <c r="J209" i="5"/>
  <c r="J220" i="5"/>
  <c r="J216" i="5"/>
  <c r="AE16" i="5"/>
  <c r="AT191" i="5"/>
  <c r="AT180" i="5"/>
  <c r="AT194" i="5"/>
  <c r="AT177" i="5"/>
  <c r="P190" i="5"/>
  <c r="N190" i="5"/>
  <c r="K179" i="5"/>
  <c r="M179" i="5"/>
  <c r="H177" i="5"/>
  <c r="J177" i="5"/>
  <c r="AT195" i="5"/>
  <c r="AT192" i="5"/>
  <c r="K191" i="5"/>
  <c r="M191" i="5"/>
  <c r="H189" i="5"/>
  <c r="J189" i="5"/>
  <c r="AT176" i="5"/>
  <c r="H193" i="5"/>
  <c r="J193" i="5"/>
  <c r="AT189" i="5"/>
  <c r="AT188" i="5"/>
  <c r="K187" i="5"/>
  <c r="M187" i="5"/>
  <c r="H185" i="5"/>
  <c r="J185" i="5"/>
  <c r="Z21" i="5"/>
  <c r="AT182" i="5"/>
  <c r="Z17" i="5"/>
  <c r="Z19" i="5"/>
  <c r="Z15" i="5"/>
  <c r="AT190" i="5"/>
  <c r="AT186" i="5"/>
  <c r="AT184" i="5"/>
  <c r="K183" i="5"/>
  <c r="M183" i="5"/>
  <c r="H181" i="5"/>
  <c r="J181" i="5"/>
  <c r="AT185" i="5"/>
  <c r="AT181" i="5"/>
  <c r="G30" i="5"/>
  <c r="E127" i="13" s="1"/>
  <c r="F127" i="13" s="1"/>
  <c r="AT151" i="5"/>
  <c r="M146" i="5"/>
  <c r="K146" i="5"/>
  <c r="AT159" i="5"/>
  <c r="J158" i="5"/>
  <c r="H158" i="5"/>
  <c r="H145" i="5"/>
  <c r="J145" i="5"/>
  <c r="AT157" i="5"/>
  <c r="R22" i="5"/>
  <c r="H163" i="5"/>
  <c r="J163" i="5"/>
  <c r="AT162" i="5"/>
  <c r="H155" i="5"/>
  <c r="J155" i="5"/>
  <c r="R26" i="5"/>
  <c r="AO22" i="5"/>
  <c r="AT153" i="5"/>
  <c r="AC154" i="5"/>
  <c r="AT149" i="5"/>
  <c r="AT147" i="5"/>
  <c r="G26" i="5"/>
  <c r="G19" i="5"/>
  <c r="E212" i="13" s="1"/>
  <c r="U18" i="5"/>
  <c r="AE22" i="5"/>
  <c r="AT155" i="5"/>
  <c r="N154" i="5"/>
  <c r="AT145" i="5"/>
  <c r="G31" i="5"/>
  <c r="J31" i="5" s="1"/>
  <c r="G128" i="13" s="1"/>
  <c r="G27" i="5"/>
  <c r="G23" i="5"/>
  <c r="G22" i="5"/>
  <c r="J22" i="5" s="1"/>
  <c r="G119" i="13" s="1"/>
  <c r="G18" i="5"/>
  <c r="J18" i="5" s="1"/>
  <c r="G115" i="13" s="1"/>
  <c r="M131" i="5"/>
  <c r="AT127" i="5"/>
  <c r="H121" i="5"/>
  <c r="J121" i="5"/>
  <c r="K118" i="5"/>
  <c r="M118" i="5"/>
  <c r="AT115" i="5"/>
  <c r="H117" i="5"/>
  <c r="J117" i="5"/>
  <c r="J130" i="5"/>
  <c r="H125" i="5"/>
  <c r="J125" i="5"/>
  <c r="AT124" i="5"/>
  <c r="K122" i="5"/>
  <c r="M122" i="5"/>
  <c r="N128" i="5"/>
  <c r="P128" i="5"/>
  <c r="K126" i="5"/>
  <c r="M126" i="5"/>
  <c r="AT125" i="5"/>
  <c r="H113" i="5"/>
  <c r="J113" i="5"/>
  <c r="J112" i="5"/>
  <c r="N98" i="5"/>
  <c r="G32" i="5"/>
  <c r="R31" i="5"/>
  <c r="R29" i="5"/>
  <c r="R23" i="5"/>
  <c r="R21" i="5"/>
  <c r="N96" i="5"/>
  <c r="AT91" i="5"/>
  <c r="H89" i="5"/>
  <c r="J89" i="5"/>
  <c r="H85" i="5"/>
  <c r="J85" i="5"/>
  <c r="X96" i="5"/>
  <c r="Q96" i="5"/>
  <c r="R25" i="5"/>
  <c r="R15" i="5"/>
  <c r="K96" i="5"/>
  <c r="K90" i="5"/>
  <c r="M90" i="5"/>
  <c r="AT89" i="5"/>
  <c r="N84" i="5"/>
  <c r="P84" i="5"/>
  <c r="AT83" i="5"/>
  <c r="K94" i="5"/>
  <c r="M94" i="5"/>
  <c r="G33" i="5"/>
  <c r="R27" i="5"/>
  <c r="R19" i="5"/>
  <c r="R18" i="5"/>
  <c r="R17" i="5"/>
  <c r="G15" i="5"/>
  <c r="J15" i="5" s="1"/>
  <c r="G112" i="13" s="1"/>
  <c r="AT95" i="5"/>
  <c r="H93" i="5"/>
  <c r="J93" i="5"/>
  <c r="H81" i="5"/>
  <c r="J81" i="5"/>
  <c r="J80" i="5"/>
  <c r="G24" i="5"/>
  <c r="R24" i="5"/>
  <c r="R33" i="5"/>
  <c r="H67" i="5"/>
  <c r="J67" i="5"/>
  <c r="AT66" i="5"/>
  <c r="AT65" i="5"/>
  <c r="H59" i="5"/>
  <c r="J59" i="5"/>
  <c r="M60" i="5"/>
  <c r="K60" i="5"/>
  <c r="AT49" i="5"/>
  <c r="U16" i="5"/>
  <c r="G34" i="5"/>
  <c r="E227" i="13" s="1"/>
  <c r="R30" i="5"/>
  <c r="G28" i="5"/>
  <c r="R28" i="5"/>
  <c r="G20" i="5"/>
  <c r="R20" i="5"/>
  <c r="G16" i="5"/>
  <c r="R16" i="5"/>
  <c r="AT62" i="5"/>
  <c r="AT55" i="5"/>
  <c r="U22" i="5"/>
  <c r="H53" i="5"/>
  <c r="J53" i="5"/>
  <c r="R34" i="5"/>
  <c r="R32" i="5"/>
  <c r="J66" i="5"/>
  <c r="K64" i="5"/>
  <c r="AT61" i="5"/>
  <c r="J61" i="5"/>
  <c r="AT51" i="5"/>
  <c r="J51" i="5"/>
  <c r="K48" i="5"/>
  <c r="AT63" i="5"/>
  <c r="J63" i="5"/>
  <c r="AT57" i="5"/>
  <c r="J57" i="5"/>
  <c r="AT59" i="5"/>
  <c r="AT53" i="5"/>
  <c r="N52" i="5"/>
  <c r="J258" i="4"/>
  <c r="H258" i="4"/>
  <c r="K243" i="4"/>
  <c r="M243" i="4"/>
  <c r="H251" i="4"/>
  <c r="H249" i="4"/>
  <c r="J249" i="4"/>
  <c r="H246" i="4"/>
  <c r="J246" i="4"/>
  <c r="H253" i="4"/>
  <c r="J253" i="4"/>
  <c r="H250" i="4"/>
  <c r="J250" i="4"/>
  <c r="J257" i="4"/>
  <c r="K251" i="4"/>
  <c r="M251" i="4"/>
  <c r="H245" i="4"/>
  <c r="J245" i="4"/>
  <c r="H242" i="4"/>
  <c r="J242" i="4"/>
  <c r="J240" i="4"/>
  <c r="H254" i="4"/>
  <c r="J254" i="4"/>
  <c r="K247" i="4"/>
  <c r="M247" i="4"/>
  <c r="H243" i="4"/>
  <c r="H241" i="4"/>
  <c r="J241" i="4"/>
  <c r="J227" i="4"/>
  <c r="H227" i="4"/>
  <c r="K211" i="4"/>
  <c r="M211" i="4"/>
  <c r="M226" i="4"/>
  <c r="H221" i="4"/>
  <c r="J221" i="4"/>
  <c r="H222" i="4"/>
  <c r="J222" i="4"/>
  <c r="M220" i="4"/>
  <c r="K215" i="4"/>
  <c r="M215" i="4"/>
  <c r="J224" i="4"/>
  <c r="H218" i="4"/>
  <c r="J218" i="4"/>
  <c r="J216" i="4"/>
  <c r="H214" i="4"/>
  <c r="J214" i="4"/>
  <c r="J212" i="4"/>
  <c r="H210" i="4"/>
  <c r="J210" i="4"/>
  <c r="J208" i="4"/>
  <c r="H217" i="4"/>
  <c r="J217" i="4"/>
  <c r="H215" i="4"/>
  <c r="H213" i="4"/>
  <c r="J213" i="4"/>
  <c r="H211" i="4"/>
  <c r="H209" i="4"/>
  <c r="J209" i="4"/>
  <c r="M223" i="4"/>
  <c r="J195" i="4"/>
  <c r="H195" i="4"/>
  <c r="H193" i="4"/>
  <c r="J193" i="4"/>
  <c r="H186" i="4"/>
  <c r="J186" i="4"/>
  <c r="K184" i="4"/>
  <c r="AF191" i="4"/>
  <c r="S191" i="4"/>
  <c r="K191" i="4"/>
  <c r="J190" i="4"/>
  <c r="H187" i="4"/>
  <c r="H185" i="4"/>
  <c r="J185" i="4"/>
  <c r="H182" i="4"/>
  <c r="J182" i="4"/>
  <c r="J194" i="4"/>
  <c r="AC191" i="4"/>
  <c r="K187" i="4"/>
  <c r="M187" i="4"/>
  <c r="H183" i="4"/>
  <c r="H181" i="4"/>
  <c r="J181" i="4"/>
  <c r="H178" i="4"/>
  <c r="J178" i="4"/>
  <c r="J176" i="4"/>
  <c r="H189" i="4"/>
  <c r="J189" i="4"/>
  <c r="K179" i="4"/>
  <c r="M179" i="4"/>
  <c r="J192" i="4"/>
  <c r="K183" i="4"/>
  <c r="M183" i="4"/>
  <c r="H179" i="4"/>
  <c r="H177" i="4"/>
  <c r="J177" i="4"/>
  <c r="K162" i="4"/>
  <c r="J159" i="4"/>
  <c r="H159" i="4"/>
  <c r="H160" i="4"/>
  <c r="J160" i="4"/>
  <c r="J163" i="4"/>
  <c r="H163" i="4"/>
  <c r="H158" i="4"/>
  <c r="J158" i="4"/>
  <c r="H150" i="4"/>
  <c r="J150" i="4"/>
  <c r="M161" i="4"/>
  <c r="K161" i="4"/>
  <c r="H149" i="4"/>
  <c r="J149" i="4"/>
  <c r="K148" i="4"/>
  <c r="M148" i="4"/>
  <c r="H146" i="4"/>
  <c r="J146" i="4"/>
  <c r="M145" i="4"/>
  <c r="J153" i="4"/>
  <c r="H147" i="4"/>
  <c r="H154" i="4"/>
  <c r="J154" i="4"/>
  <c r="M155" i="4"/>
  <c r="J129" i="4"/>
  <c r="H129" i="4"/>
  <c r="H130" i="4"/>
  <c r="J130" i="4"/>
  <c r="K119" i="4"/>
  <c r="M119" i="4"/>
  <c r="K115" i="4"/>
  <c r="M115" i="4"/>
  <c r="J131" i="4"/>
  <c r="H127" i="4"/>
  <c r="H123" i="4"/>
  <c r="H121" i="4"/>
  <c r="J121" i="4"/>
  <c r="H118" i="4"/>
  <c r="J118" i="4"/>
  <c r="J116" i="4"/>
  <c r="H114" i="4"/>
  <c r="J114" i="4"/>
  <c r="J112" i="4"/>
  <c r="H122" i="4"/>
  <c r="J122" i="4"/>
  <c r="J128" i="4"/>
  <c r="K123" i="4"/>
  <c r="M123" i="4"/>
  <c r="H119" i="4"/>
  <c r="H117" i="4"/>
  <c r="J117" i="4"/>
  <c r="H115" i="4"/>
  <c r="H113" i="4"/>
  <c r="J113" i="4"/>
  <c r="J98" i="4"/>
  <c r="H98" i="4"/>
  <c r="H90" i="4"/>
  <c r="J90" i="4"/>
  <c r="K83" i="4"/>
  <c r="M83" i="4"/>
  <c r="AF95" i="4"/>
  <c r="S95" i="4"/>
  <c r="K95" i="4"/>
  <c r="J94" i="4"/>
  <c r="H91" i="4"/>
  <c r="H89" i="4"/>
  <c r="J89" i="4"/>
  <c r="H86" i="4"/>
  <c r="J86" i="4"/>
  <c r="H93" i="4"/>
  <c r="J93" i="4"/>
  <c r="J97" i="4"/>
  <c r="K91" i="4"/>
  <c r="M91" i="4"/>
  <c r="H85" i="4"/>
  <c r="J85" i="4"/>
  <c r="H82" i="4"/>
  <c r="J82" i="4"/>
  <c r="J80" i="4"/>
  <c r="J96" i="4"/>
  <c r="K87" i="4"/>
  <c r="M87" i="4"/>
  <c r="H83" i="4"/>
  <c r="H81" i="4"/>
  <c r="J81" i="4"/>
  <c r="H64" i="4"/>
  <c r="J65" i="4"/>
  <c r="H66" i="4"/>
  <c r="J66" i="4"/>
  <c r="G98" i="13" s="1"/>
  <c r="H54" i="4"/>
  <c r="J54" i="4"/>
  <c r="J67" i="4"/>
  <c r="H50" i="4"/>
  <c r="J50" i="4"/>
  <c r="G82" i="13" s="1"/>
  <c r="H58" i="4"/>
  <c r="J58" i="4"/>
  <c r="G90" i="13" s="1"/>
  <c r="H42" i="27"/>
  <c r="H67" i="27" s="1"/>
  <c r="G42" i="27"/>
  <c r="G67" i="27" s="1"/>
  <c r="F42" i="27"/>
  <c r="F67" i="27" s="1"/>
  <c r="E42" i="27"/>
  <c r="E67" i="27" s="1"/>
  <c r="D42" i="27"/>
  <c r="D67" i="27" s="1"/>
  <c r="C2" i="12"/>
  <c r="H118" i="18"/>
  <c r="H122" i="18"/>
  <c r="G118" i="18"/>
  <c r="G122" i="18"/>
  <c r="F105" i="18"/>
  <c r="F106" i="18"/>
  <c r="F109" i="18"/>
  <c r="F113" i="18"/>
  <c r="F114" i="18"/>
  <c r="E104" i="18"/>
  <c r="E105" i="18"/>
  <c r="E106" i="18"/>
  <c r="E108" i="18"/>
  <c r="E109" i="18"/>
  <c r="E112" i="18"/>
  <c r="E113" i="18"/>
  <c r="E114" i="18"/>
  <c r="D104" i="18"/>
  <c r="D106" i="18"/>
  <c r="D107" i="18"/>
  <c r="D108" i="18"/>
  <c r="D111" i="18"/>
  <c r="D112" i="18"/>
  <c r="D14" i="6"/>
  <c r="AO23" i="5"/>
  <c r="AO24" i="5"/>
  <c r="AO25" i="5"/>
  <c r="AO26" i="5"/>
  <c r="AO27" i="5"/>
  <c r="AO28" i="5"/>
  <c r="AO29" i="5"/>
  <c r="AO30" i="5"/>
  <c r="AO31" i="5"/>
  <c r="AO32" i="5"/>
  <c r="AO33" i="5"/>
  <c r="AO34" i="5"/>
  <c r="AJ23" i="5"/>
  <c r="AJ24" i="5"/>
  <c r="AJ25" i="5"/>
  <c r="AJ26" i="5"/>
  <c r="AJ27" i="5"/>
  <c r="AJ28" i="5"/>
  <c r="AJ29" i="5"/>
  <c r="AJ30" i="5"/>
  <c r="AJ31" i="5"/>
  <c r="AJ32" i="5"/>
  <c r="AJ33" i="5"/>
  <c r="AJ34" i="5"/>
  <c r="AE23" i="5"/>
  <c r="AE24" i="5"/>
  <c r="AE25" i="5"/>
  <c r="AE26" i="5"/>
  <c r="AE27" i="5"/>
  <c r="AE28" i="5"/>
  <c r="AE29" i="5"/>
  <c r="AE30" i="5"/>
  <c r="AE31" i="5"/>
  <c r="AE32" i="5"/>
  <c r="AE33" i="5"/>
  <c r="AE34" i="5"/>
  <c r="Z23" i="5"/>
  <c r="Z24" i="5"/>
  <c r="Z25" i="5"/>
  <c r="Z26" i="5"/>
  <c r="Z27" i="5"/>
  <c r="Z28" i="5"/>
  <c r="Z29" i="5"/>
  <c r="Z30" i="5"/>
  <c r="Z31" i="5"/>
  <c r="Z32" i="5"/>
  <c r="Z33" i="5"/>
  <c r="Z34" i="5"/>
  <c r="U23" i="5"/>
  <c r="U25" i="5"/>
  <c r="U26" i="5"/>
  <c r="U27" i="5"/>
  <c r="U29" i="5"/>
  <c r="U30" i="5"/>
  <c r="U31" i="5"/>
  <c r="U33" i="5"/>
  <c r="U34" i="5"/>
  <c r="D14" i="5"/>
  <c r="E14" i="5"/>
  <c r="E239" i="4"/>
  <c r="E264" i="4" s="1"/>
  <c r="E207" i="4"/>
  <c r="E232" i="4" s="1"/>
  <c r="E175" i="4"/>
  <c r="E200" i="4" s="1"/>
  <c r="E168" i="4"/>
  <c r="E111" i="4"/>
  <c r="E136" i="4" s="1"/>
  <c r="E79" i="4"/>
  <c r="E104" i="4" s="1"/>
  <c r="E47" i="4"/>
  <c r="J367" i="26"/>
  <c r="J368" i="26"/>
  <c r="J369" i="26"/>
  <c r="J370" i="26"/>
  <c r="J371" i="26"/>
  <c r="J372" i="26"/>
  <c r="H115" i="18"/>
  <c r="H116" i="18"/>
  <c r="H117" i="18"/>
  <c r="H119" i="18"/>
  <c r="H120" i="18"/>
  <c r="H121" i="18"/>
  <c r="G115" i="18"/>
  <c r="G116" i="18"/>
  <c r="G117" i="18"/>
  <c r="G119" i="18"/>
  <c r="G120" i="18"/>
  <c r="G121" i="18"/>
  <c r="F103" i="18"/>
  <c r="F104" i="18"/>
  <c r="F107" i="18"/>
  <c r="F108" i="18"/>
  <c r="F111" i="18"/>
  <c r="F112" i="18"/>
  <c r="F115" i="18"/>
  <c r="F116" i="18"/>
  <c r="F117" i="18"/>
  <c r="F118" i="18"/>
  <c r="F119" i="18"/>
  <c r="F120" i="18"/>
  <c r="F121" i="18"/>
  <c r="F122" i="18"/>
  <c r="E103" i="18"/>
  <c r="E107" i="18"/>
  <c r="E111" i="18"/>
  <c r="E115" i="18"/>
  <c r="E116" i="18"/>
  <c r="E117" i="18"/>
  <c r="E118" i="18"/>
  <c r="E119" i="18"/>
  <c r="E120" i="18"/>
  <c r="E121" i="18"/>
  <c r="E122" i="18"/>
  <c r="D103" i="18"/>
  <c r="D114" i="18"/>
  <c r="D115" i="18"/>
  <c r="D116" i="18"/>
  <c r="D117" i="18"/>
  <c r="D118" i="18"/>
  <c r="D119" i="18"/>
  <c r="D120" i="18"/>
  <c r="D121" i="18"/>
  <c r="D122" i="18"/>
  <c r="AB267" i="22"/>
  <c r="AB270" i="22" s="1"/>
  <c r="AA267" i="22"/>
  <c r="AA270" i="22" s="1"/>
  <c r="Z267" i="22"/>
  <c r="Z270" i="22" s="1"/>
  <c r="Y267" i="22"/>
  <c r="Y270" i="22" s="1"/>
  <c r="X267" i="22"/>
  <c r="X270" i="22" s="1"/>
  <c r="W267" i="22"/>
  <c r="W270" i="22" s="1"/>
  <c r="V267" i="22"/>
  <c r="V270" i="22" s="1"/>
  <c r="U267" i="22"/>
  <c r="U270" i="22" s="1"/>
  <c r="T267" i="22"/>
  <c r="T270" i="22" s="1"/>
  <c r="S267" i="22"/>
  <c r="S270" i="22" s="1"/>
  <c r="R267" i="22"/>
  <c r="R270" i="22" s="1"/>
  <c r="Q267" i="22"/>
  <c r="Q270" i="22" s="1"/>
  <c r="P267" i="22"/>
  <c r="P270" i="22" s="1"/>
  <c r="O267" i="22"/>
  <c r="O270" i="22" s="1"/>
  <c r="N267" i="22"/>
  <c r="N270" i="22" s="1"/>
  <c r="M267" i="22"/>
  <c r="M270" i="22" s="1"/>
  <c r="L267" i="22"/>
  <c r="L270" i="22" s="1"/>
  <c r="K267" i="22"/>
  <c r="K270" i="22" s="1"/>
  <c r="J267" i="22"/>
  <c r="J270" i="22" s="1"/>
  <c r="I267" i="22"/>
  <c r="I270" i="22" s="1"/>
  <c r="H267" i="22"/>
  <c r="H270" i="22" s="1"/>
  <c r="G267" i="22"/>
  <c r="G270" i="22" s="1"/>
  <c r="F267" i="22"/>
  <c r="F270" i="22" s="1"/>
  <c r="E267" i="22"/>
  <c r="E270" i="22" s="1"/>
  <c r="D267" i="22"/>
  <c r="D270" i="22" s="1"/>
  <c r="AB262" i="22"/>
  <c r="AA262" i="22"/>
  <c r="Z262" i="22"/>
  <c r="Y262" i="22"/>
  <c r="X262" i="22"/>
  <c r="W262" i="22"/>
  <c r="V262" i="22"/>
  <c r="U262" i="22"/>
  <c r="T262" i="22"/>
  <c r="S262" i="22"/>
  <c r="R262" i="22"/>
  <c r="Q262" i="22"/>
  <c r="P262" i="22"/>
  <c r="O262" i="22"/>
  <c r="N262" i="22"/>
  <c r="M262" i="22"/>
  <c r="L262" i="22"/>
  <c r="K262" i="22"/>
  <c r="J262" i="22"/>
  <c r="I262" i="22"/>
  <c r="H262" i="22"/>
  <c r="G262" i="22"/>
  <c r="F262" i="22"/>
  <c r="E262" i="22"/>
  <c r="AB233" i="22"/>
  <c r="AB236" i="22" s="1"/>
  <c r="AA233" i="22"/>
  <c r="AA236" i="22" s="1"/>
  <c r="Z233" i="22"/>
  <c r="Z236" i="22" s="1"/>
  <c r="Y233" i="22"/>
  <c r="Y236" i="22" s="1"/>
  <c r="X233" i="22"/>
  <c r="X236" i="22" s="1"/>
  <c r="W233" i="22"/>
  <c r="W236" i="22" s="1"/>
  <c r="V233" i="22"/>
  <c r="V236" i="22" s="1"/>
  <c r="U233" i="22"/>
  <c r="U236" i="22" s="1"/>
  <c r="T233" i="22"/>
  <c r="T236" i="22" s="1"/>
  <c r="S233" i="22"/>
  <c r="S236" i="22" s="1"/>
  <c r="R233" i="22"/>
  <c r="R236" i="22" s="1"/>
  <c r="Q233" i="22"/>
  <c r="Q236" i="22" s="1"/>
  <c r="P233" i="22"/>
  <c r="P236" i="22" s="1"/>
  <c r="O233" i="22"/>
  <c r="O236" i="22" s="1"/>
  <c r="N233" i="22"/>
  <c r="N236" i="22" s="1"/>
  <c r="M233" i="22"/>
  <c r="M236" i="22" s="1"/>
  <c r="L233" i="22"/>
  <c r="L236" i="22" s="1"/>
  <c r="K233" i="22"/>
  <c r="K236" i="22" s="1"/>
  <c r="J233" i="22"/>
  <c r="J236" i="22" s="1"/>
  <c r="I233" i="22"/>
  <c r="I236" i="22" s="1"/>
  <c r="H233" i="22"/>
  <c r="H236" i="22" s="1"/>
  <c r="G233" i="22"/>
  <c r="G236" i="22" s="1"/>
  <c r="F233" i="22"/>
  <c r="F236" i="22" s="1"/>
  <c r="E233" i="22"/>
  <c r="E236" i="22" s="1"/>
  <c r="D233" i="22"/>
  <c r="D236" i="22" s="1"/>
  <c r="AB228" i="22"/>
  <c r="AA228" i="22"/>
  <c r="Z228" i="22"/>
  <c r="Y228" i="22"/>
  <c r="X228" i="22"/>
  <c r="W228" i="22"/>
  <c r="V228" i="22"/>
  <c r="U228" i="22"/>
  <c r="T228" i="22"/>
  <c r="S228" i="22"/>
  <c r="R228" i="22"/>
  <c r="Q228" i="22"/>
  <c r="P228" i="22"/>
  <c r="O228" i="22"/>
  <c r="N228" i="22"/>
  <c r="M228" i="22"/>
  <c r="L228" i="22"/>
  <c r="K228" i="22"/>
  <c r="J228" i="22"/>
  <c r="I228" i="22"/>
  <c r="H228" i="22"/>
  <c r="G228" i="22"/>
  <c r="F228" i="22"/>
  <c r="E228" i="22"/>
  <c r="AB199" i="22"/>
  <c r="AB202" i="22" s="1"/>
  <c r="AA199" i="22"/>
  <c r="AA202" i="22" s="1"/>
  <c r="Z199" i="22"/>
  <c r="Z202" i="22" s="1"/>
  <c r="Y199" i="22"/>
  <c r="Y202" i="22" s="1"/>
  <c r="X199" i="22"/>
  <c r="X202" i="22" s="1"/>
  <c r="W199" i="22"/>
  <c r="W202" i="22" s="1"/>
  <c r="V199" i="22"/>
  <c r="V202" i="22" s="1"/>
  <c r="U199" i="22"/>
  <c r="U202" i="22" s="1"/>
  <c r="T199" i="22"/>
  <c r="T202" i="22" s="1"/>
  <c r="S199" i="22"/>
  <c r="S202" i="22" s="1"/>
  <c r="R199" i="22"/>
  <c r="R202" i="22" s="1"/>
  <c r="Q199" i="22"/>
  <c r="Q202" i="22" s="1"/>
  <c r="P199" i="22"/>
  <c r="P202" i="22" s="1"/>
  <c r="O199" i="22"/>
  <c r="O202" i="22" s="1"/>
  <c r="N199" i="22"/>
  <c r="N202" i="22" s="1"/>
  <c r="M199" i="22"/>
  <c r="M202" i="22" s="1"/>
  <c r="L199" i="22"/>
  <c r="L202" i="22" s="1"/>
  <c r="K199" i="22"/>
  <c r="K202" i="22" s="1"/>
  <c r="J199" i="22"/>
  <c r="J202" i="22" s="1"/>
  <c r="I199" i="22"/>
  <c r="I202" i="22" s="1"/>
  <c r="H199" i="22"/>
  <c r="H202" i="22" s="1"/>
  <c r="G199" i="22"/>
  <c r="G202" i="22" s="1"/>
  <c r="F199" i="22"/>
  <c r="F202" i="22" s="1"/>
  <c r="E199" i="22"/>
  <c r="E202" i="22" s="1"/>
  <c r="D199" i="22"/>
  <c r="D202" i="22" s="1"/>
  <c r="AB194" i="22"/>
  <c r="AA194" i="22"/>
  <c r="Z194" i="22"/>
  <c r="Y194" i="22"/>
  <c r="X194" i="22"/>
  <c r="W194" i="22"/>
  <c r="V194" i="22"/>
  <c r="U194" i="22"/>
  <c r="T194" i="22"/>
  <c r="S194" i="22"/>
  <c r="R194" i="22"/>
  <c r="Q194" i="22"/>
  <c r="P194" i="22"/>
  <c r="O194" i="22"/>
  <c r="N194" i="22"/>
  <c r="M194" i="22"/>
  <c r="L194" i="22"/>
  <c r="K194" i="22"/>
  <c r="J194" i="22"/>
  <c r="I194" i="22"/>
  <c r="H194" i="22"/>
  <c r="G194" i="22"/>
  <c r="F194" i="22"/>
  <c r="E194" i="22"/>
  <c r="AB165" i="22"/>
  <c r="AB168" i="22" s="1"/>
  <c r="AA165" i="22"/>
  <c r="AA168" i="22" s="1"/>
  <c r="Z165" i="22"/>
  <c r="Z168" i="22" s="1"/>
  <c r="Y165" i="22"/>
  <c r="Y168" i="22" s="1"/>
  <c r="X165" i="22"/>
  <c r="X168" i="22" s="1"/>
  <c r="W165" i="22"/>
  <c r="W168" i="22" s="1"/>
  <c r="V165" i="22"/>
  <c r="V168" i="22" s="1"/>
  <c r="U165" i="22"/>
  <c r="U168" i="22" s="1"/>
  <c r="T165" i="22"/>
  <c r="T168" i="22" s="1"/>
  <c r="S165" i="22"/>
  <c r="S168" i="22" s="1"/>
  <c r="R165" i="22"/>
  <c r="R168" i="22" s="1"/>
  <c r="Q165" i="22"/>
  <c r="Q168" i="22" s="1"/>
  <c r="P165" i="22"/>
  <c r="P168" i="22" s="1"/>
  <c r="O165" i="22"/>
  <c r="O168" i="22" s="1"/>
  <c r="N165" i="22"/>
  <c r="N168" i="22" s="1"/>
  <c r="M165" i="22"/>
  <c r="M168" i="22" s="1"/>
  <c r="L165" i="22"/>
  <c r="L168" i="22" s="1"/>
  <c r="K165" i="22"/>
  <c r="K168" i="22" s="1"/>
  <c r="J165" i="22"/>
  <c r="J168" i="22" s="1"/>
  <c r="I165" i="22"/>
  <c r="I168" i="22" s="1"/>
  <c r="H165" i="22"/>
  <c r="H168" i="22" s="1"/>
  <c r="G165" i="22"/>
  <c r="G168" i="22" s="1"/>
  <c r="F165" i="22"/>
  <c r="F168" i="22" s="1"/>
  <c r="E165" i="22"/>
  <c r="E168" i="22" s="1"/>
  <c r="D165" i="22"/>
  <c r="D168" i="22" s="1"/>
  <c r="AB160" i="22"/>
  <c r="AA160" i="22"/>
  <c r="Z160" i="22"/>
  <c r="Y160" i="22"/>
  <c r="X160" i="22"/>
  <c r="W160" i="22"/>
  <c r="V160" i="22"/>
  <c r="U160" i="22"/>
  <c r="T160" i="22"/>
  <c r="S160" i="22"/>
  <c r="R160" i="22"/>
  <c r="Q160" i="22"/>
  <c r="P160" i="22"/>
  <c r="O160" i="22"/>
  <c r="N160" i="22"/>
  <c r="M160" i="22"/>
  <c r="L160" i="22"/>
  <c r="K160" i="22"/>
  <c r="J160" i="22"/>
  <c r="I160" i="22"/>
  <c r="H160" i="22"/>
  <c r="G160" i="22"/>
  <c r="F160" i="22"/>
  <c r="E160" i="22"/>
  <c r="AB131" i="22"/>
  <c r="AB134" i="22" s="1"/>
  <c r="AA131" i="22"/>
  <c r="AA134" i="22" s="1"/>
  <c r="Z131" i="22"/>
  <c r="Z134" i="22" s="1"/>
  <c r="Y131" i="22"/>
  <c r="Y134" i="22" s="1"/>
  <c r="X131" i="22"/>
  <c r="X134" i="22" s="1"/>
  <c r="W131" i="22"/>
  <c r="W134" i="22" s="1"/>
  <c r="V131" i="22"/>
  <c r="V134" i="22" s="1"/>
  <c r="U131" i="22"/>
  <c r="U134" i="22" s="1"/>
  <c r="T131" i="22"/>
  <c r="T134" i="22" s="1"/>
  <c r="S131" i="22"/>
  <c r="S134" i="22" s="1"/>
  <c r="R131" i="22"/>
  <c r="R134" i="22" s="1"/>
  <c r="Q131" i="22"/>
  <c r="Q134" i="22" s="1"/>
  <c r="P131" i="22"/>
  <c r="P134" i="22" s="1"/>
  <c r="O131" i="22"/>
  <c r="O134" i="22" s="1"/>
  <c r="N131" i="22"/>
  <c r="N134" i="22" s="1"/>
  <c r="M131" i="22"/>
  <c r="M134" i="22" s="1"/>
  <c r="L131" i="22"/>
  <c r="L134" i="22" s="1"/>
  <c r="K131" i="22"/>
  <c r="K134" i="22" s="1"/>
  <c r="J131" i="22"/>
  <c r="J134" i="22" s="1"/>
  <c r="I131" i="22"/>
  <c r="I134" i="22" s="1"/>
  <c r="H131" i="22"/>
  <c r="H134" i="22" s="1"/>
  <c r="G131" i="22"/>
  <c r="G134" i="22" s="1"/>
  <c r="F131" i="22"/>
  <c r="F134" i="22" s="1"/>
  <c r="E131" i="22"/>
  <c r="E134" i="22" s="1"/>
  <c r="D131" i="22"/>
  <c r="D134" i="22" s="1"/>
  <c r="AB126" i="22"/>
  <c r="AA126" i="22"/>
  <c r="Z126" i="22"/>
  <c r="Y126" i="22"/>
  <c r="X126" i="22"/>
  <c r="W126" i="22"/>
  <c r="V126" i="22"/>
  <c r="U126" i="22"/>
  <c r="T126" i="22"/>
  <c r="S126" i="22"/>
  <c r="R126" i="22"/>
  <c r="Q126" i="22"/>
  <c r="P126" i="22"/>
  <c r="O126" i="22"/>
  <c r="N126" i="22"/>
  <c r="M126" i="22"/>
  <c r="L126" i="22"/>
  <c r="K126" i="22"/>
  <c r="J126" i="22"/>
  <c r="I126" i="22"/>
  <c r="H126" i="22"/>
  <c r="G126" i="22"/>
  <c r="F126" i="22"/>
  <c r="E126" i="22"/>
  <c r="AB97" i="22"/>
  <c r="AB100" i="22" s="1"/>
  <c r="AA97" i="22"/>
  <c r="AA100" i="22" s="1"/>
  <c r="Z97" i="22"/>
  <c r="Z100" i="22" s="1"/>
  <c r="Y97" i="22"/>
  <c r="Y100" i="22" s="1"/>
  <c r="X97" i="22"/>
  <c r="X100" i="22" s="1"/>
  <c r="W100" i="22"/>
  <c r="V97" i="22"/>
  <c r="V100" i="22" s="1"/>
  <c r="U97" i="22"/>
  <c r="U100" i="22" s="1"/>
  <c r="T97" i="22"/>
  <c r="T100" i="22" s="1"/>
  <c r="S97" i="22"/>
  <c r="S100" i="22" s="1"/>
  <c r="R97" i="22"/>
  <c r="R100" i="22" s="1"/>
  <c r="Q97" i="22"/>
  <c r="Q100" i="22" s="1"/>
  <c r="P97" i="22"/>
  <c r="P100" i="22" s="1"/>
  <c r="O97" i="22"/>
  <c r="O100" i="22" s="1"/>
  <c r="N97" i="22"/>
  <c r="N100" i="22" s="1"/>
  <c r="M97" i="22"/>
  <c r="M100" i="22" s="1"/>
  <c r="L97" i="22"/>
  <c r="L100" i="22" s="1"/>
  <c r="K97" i="22"/>
  <c r="K100" i="22" s="1"/>
  <c r="J97" i="22"/>
  <c r="J100" i="22" s="1"/>
  <c r="I97" i="22"/>
  <c r="I100" i="22" s="1"/>
  <c r="H97" i="22"/>
  <c r="H100" i="22" s="1"/>
  <c r="G97" i="22"/>
  <c r="G100" i="22" s="1"/>
  <c r="F97" i="22"/>
  <c r="F100" i="22" s="1"/>
  <c r="E97" i="22"/>
  <c r="E100" i="22" s="1"/>
  <c r="D97" i="22"/>
  <c r="D100" i="22" s="1"/>
  <c r="AB92" i="22"/>
  <c r="AA92" i="22"/>
  <c r="Z92" i="22"/>
  <c r="Y92" i="22"/>
  <c r="X92" i="22"/>
  <c r="W92" i="22"/>
  <c r="V92" i="22"/>
  <c r="U92" i="22"/>
  <c r="T92" i="22"/>
  <c r="S92" i="22"/>
  <c r="R92" i="22"/>
  <c r="Q92" i="22"/>
  <c r="P92" i="22"/>
  <c r="O92" i="22"/>
  <c r="N92" i="22"/>
  <c r="M92" i="22"/>
  <c r="L92" i="22"/>
  <c r="K92" i="22"/>
  <c r="J92" i="22"/>
  <c r="I92" i="22"/>
  <c r="H92" i="22"/>
  <c r="G92" i="22"/>
  <c r="F92" i="22"/>
  <c r="E92" i="22"/>
  <c r="AB63" i="22"/>
  <c r="AB66" i="22" s="1"/>
  <c r="AA63" i="22"/>
  <c r="AA66" i="22" s="1"/>
  <c r="Z63" i="22"/>
  <c r="Z66" i="22" s="1"/>
  <c r="Y63" i="22"/>
  <c r="Y66" i="22" s="1"/>
  <c r="X63" i="22"/>
  <c r="X66" i="22" s="1"/>
  <c r="W63" i="22"/>
  <c r="W66" i="22" s="1"/>
  <c r="V63" i="22"/>
  <c r="V66" i="22" s="1"/>
  <c r="U63" i="22"/>
  <c r="U66" i="22" s="1"/>
  <c r="T63" i="22"/>
  <c r="T66" i="22" s="1"/>
  <c r="S63" i="22"/>
  <c r="S66" i="22" s="1"/>
  <c r="R63" i="22"/>
  <c r="R66" i="22" s="1"/>
  <c r="Q63" i="22"/>
  <c r="Q66" i="22" s="1"/>
  <c r="P63" i="22"/>
  <c r="P66" i="22" s="1"/>
  <c r="O63" i="22"/>
  <c r="O66" i="22" s="1"/>
  <c r="N63" i="22"/>
  <c r="N66" i="22" s="1"/>
  <c r="M63" i="22"/>
  <c r="M66" i="22" s="1"/>
  <c r="L63" i="22"/>
  <c r="L66" i="22" s="1"/>
  <c r="K63" i="22"/>
  <c r="K66" i="22" s="1"/>
  <c r="J63" i="22"/>
  <c r="J66" i="22" s="1"/>
  <c r="I63" i="22"/>
  <c r="I66" i="22" s="1"/>
  <c r="H63" i="22"/>
  <c r="H66" i="22" s="1"/>
  <c r="G63" i="22"/>
  <c r="G66" i="22" s="1"/>
  <c r="F63" i="22"/>
  <c r="F66" i="22" s="1"/>
  <c r="E63" i="22"/>
  <c r="E66" i="22" s="1"/>
  <c r="D63" i="22"/>
  <c r="D66" i="22" s="1"/>
  <c r="AB58" i="22"/>
  <c r="AA58" i="22"/>
  <c r="Z58" i="22"/>
  <c r="Y58" i="22"/>
  <c r="X58" i="22"/>
  <c r="W58" i="22"/>
  <c r="V58" i="22"/>
  <c r="U58" i="22"/>
  <c r="T58" i="22"/>
  <c r="S58" i="22"/>
  <c r="R58" i="22"/>
  <c r="Q58" i="22"/>
  <c r="P58" i="22"/>
  <c r="O58" i="22"/>
  <c r="N58" i="22"/>
  <c r="M58" i="22"/>
  <c r="L58" i="22"/>
  <c r="K58" i="22"/>
  <c r="J58" i="22"/>
  <c r="I58" i="22"/>
  <c r="H58" i="22"/>
  <c r="G58" i="22"/>
  <c r="F58" i="22"/>
  <c r="E58" i="22"/>
  <c r="AJ14" i="4"/>
  <c r="AJ39" i="4" s="1"/>
  <c r="R14" i="4"/>
  <c r="G14" i="4"/>
  <c r="R18" i="7" l="1"/>
  <c r="S18" i="7" s="1"/>
  <c r="K148" i="5"/>
  <c r="J64" i="4"/>
  <c r="E72" i="4"/>
  <c r="D79" i="13"/>
  <c r="M252" i="4"/>
  <c r="P252" i="4" s="1"/>
  <c r="K225" i="4"/>
  <c r="G86" i="13"/>
  <c r="G97" i="13"/>
  <c r="E64" i="13"/>
  <c r="E192" i="13"/>
  <c r="M26" i="7"/>
  <c r="F21" i="13"/>
  <c r="P218" i="29"/>
  <c r="M119" i="29"/>
  <c r="M115" i="29"/>
  <c r="J31" i="29"/>
  <c r="K31" i="29" s="1"/>
  <c r="M79" i="5"/>
  <c r="N79" i="5" s="1"/>
  <c r="M99" i="4"/>
  <c r="G192" i="13"/>
  <c r="G96" i="13"/>
  <c r="H96" i="13" s="1"/>
  <c r="F58" i="13"/>
  <c r="K52" i="4"/>
  <c r="G84" i="13"/>
  <c r="H84" i="13" s="1"/>
  <c r="G195" i="13"/>
  <c r="H195" i="13" s="1"/>
  <c r="G99" i="13"/>
  <c r="H99" i="13" s="1"/>
  <c r="J61" i="4"/>
  <c r="G93" i="13" s="1"/>
  <c r="E93" i="13"/>
  <c r="F93" i="13" s="1"/>
  <c r="H60" i="4"/>
  <c r="E92" i="13"/>
  <c r="F92" i="13" s="1"/>
  <c r="J63" i="4"/>
  <c r="E95" i="13"/>
  <c r="H56" i="4"/>
  <c r="E88" i="13"/>
  <c r="F88" i="13" s="1"/>
  <c r="H55" i="4"/>
  <c r="E87" i="13"/>
  <c r="F87" i="13" s="1"/>
  <c r="H49" i="4"/>
  <c r="E81" i="13"/>
  <c r="F81" i="13" s="1"/>
  <c r="H51" i="4"/>
  <c r="E83" i="13"/>
  <c r="F83" i="13" s="1"/>
  <c r="J53" i="4"/>
  <c r="G85" i="13" s="1"/>
  <c r="E85" i="13"/>
  <c r="F85" i="13" s="1"/>
  <c r="H65" i="4"/>
  <c r="E97" i="13"/>
  <c r="F97" i="13" s="1"/>
  <c r="J48" i="4"/>
  <c r="G80" i="13" s="1"/>
  <c r="E80" i="13"/>
  <c r="F80" i="13" s="1"/>
  <c r="H59" i="4"/>
  <c r="E91" i="13"/>
  <c r="F91" i="13" s="1"/>
  <c r="H57" i="4"/>
  <c r="E89" i="13"/>
  <c r="F89" i="13" s="1"/>
  <c r="F192" i="13"/>
  <c r="N16" i="4"/>
  <c r="S162" i="7"/>
  <c r="I27" i="27"/>
  <c r="N100" i="6"/>
  <c r="S222" i="7"/>
  <c r="S85" i="7"/>
  <c r="S52" i="7"/>
  <c r="M225" i="29"/>
  <c r="K212" i="29"/>
  <c r="H19" i="29"/>
  <c r="AT34" i="29"/>
  <c r="AT33" i="29"/>
  <c r="K92" i="29"/>
  <c r="I28" i="27"/>
  <c r="I31" i="27"/>
  <c r="I24" i="27"/>
  <c r="I26" i="27"/>
  <c r="I23" i="27"/>
  <c r="I29" i="27"/>
  <c r="I32" i="27"/>
  <c r="I30" i="27"/>
  <c r="I25" i="27"/>
  <c r="J57" i="4"/>
  <c r="G89" i="13" s="1"/>
  <c r="K15" i="4"/>
  <c r="S238" i="22"/>
  <c r="I204" i="22"/>
  <c r="K238" i="22"/>
  <c r="O238" i="22"/>
  <c r="O170" i="22"/>
  <c r="AA170" i="22"/>
  <c r="K170" i="22"/>
  <c r="S170" i="22"/>
  <c r="W170" i="22"/>
  <c r="W238" i="22"/>
  <c r="W239" i="22" s="1"/>
  <c r="AA238" i="22"/>
  <c r="AA239" i="22" s="1"/>
  <c r="AB102" i="22"/>
  <c r="AB103" i="22" s="1"/>
  <c r="AB68" i="22"/>
  <c r="AB69" i="22" s="1"/>
  <c r="AB136" i="22"/>
  <c r="AB137" i="22" s="1"/>
  <c r="AB204" i="22"/>
  <c r="AB205" i="22" s="1"/>
  <c r="Z238" i="22"/>
  <c r="AB272" i="22"/>
  <c r="AB273" i="22" s="1"/>
  <c r="L136" i="22"/>
  <c r="L137" i="22" s="1"/>
  <c r="P136" i="22"/>
  <c r="P137" i="22" s="1"/>
  <c r="L238" i="22"/>
  <c r="L239" i="22" s="1"/>
  <c r="J238" i="22"/>
  <c r="J247" i="22" s="1"/>
  <c r="N238" i="22"/>
  <c r="N239" i="22" s="1"/>
  <c r="R238" i="22"/>
  <c r="R239" i="22" s="1"/>
  <c r="V238" i="22"/>
  <c r="V247" i="22" s="1"/>
  <c r="L272" i="22"/>
  <c r="L273" i="22" s="1"/>
  <c r="P272" i="22"/>
  <c r="P273" i="22" s="1"/>
  <c r="T272" i="22"/>
  <c r="T273" i="22" s="1"/>
  <c r="X272" i="22"/>
  <c r="X273" i="22" s="1"/>
  <c r="O204" i="22"/>
  <c r="O205" i="22" s="1"/>
  <c r="L204" i="22"/>
  <c r="L205" i="22" s="1"/>
  <c r="P204" i="22"/>
  <c r="P205" i="22" s="1"/>
  <c r="T204" i="22"/>
  <c r="T205" i="22" s="1"/>
  <c r="P170" i="22"/>
  <c r="P171" i="22" s="1"/>
  <c r="X170" i="22"/>
  <c r="X171" i="22" s="1"/>
  <c r="I170" i="22"/>
  <c r="I171" i="22" s="1"/>
  <c r="M170" i="22"/>
  <c r="M171" i="22" s="1"/>
  <c r="Q170" i="22"/>
  <c r="Q171" i="22" s="1"/>
  <c r="U170" i="22"/>
  <c r="U171" i="22" s="1"/>
  <c r="Y170" i="22"/>
  <c r="Y171" i="22" s="1"/>
  <c r="T136" i="22"/>
  <c r="T137" i="22" s="1"/>
  <c r="X136" i="22"/>
  <c r="X137" i="22" s="1"/>
  <c r="L102" i="22"/>
  <c r="L103" i="22" s="1"/>
  <c r="P102" i="22"/>
  <c r="P103" i="22" s="1"/>
  <c r="T102" i="22"/>
  <c r="T103" i="22" s="1"/>
  <c r="X102" i="22"/>
  <c r="X103" i="22" s="1"/>
  <c r="L68" i="22"/>
  <c r="L69" i="22" s="1"/>
  <c r="P68" i="22"/>
  <c r="P69" i="22" s="1"/>
  <c r="T68" i="22"/>
  <c r="T69" i="22" s="1"/>
  <c r="X68" i="22"/>
  <c r="X69" i="22" s="1"/>
  <c r="N247" i="22"/>
  <c r="S33" i="7"/>
  <c r="D180" i="18"/>
  <c r="S199" i="7"/>
  <c r="H192" i="13"/>
  <c r="F29" i="13"/>
  <c r="F67" i="13"/>
  <c r="M115" i="6"/>
  <c r="P115" i="6" s="1"/>
  <c r="V155" i="6"/>
  <c r="U158" i="7" s="1"/>
  <c r="V158" i="7" s="1"/>
  <c r="X158" i="7" s="1"/>
  <c r="Y158" i="7" s="1"/>
  <c r="N155" i="6"/>
  <c r="M221" i="6"/>
  <c r="N221" i="6" s="1"/>
  <c r="N93" i="6"/>
  <c r="J105" i="6"/>
  <c r="K105" i="6" s="1"/>
  <c r="M227" i="6"/>
  <c r="P227" i="6" s="1"/>
  <c r="D39" i="6"/>
  <c r="M187" i="6"/>
  <c r="P187" i="6" s="1"/>
  <c r="M55" i="6"/>
  <c r="P55" i="6" s="1"/>
  <c r="K93" i="6"/>
  <c r="K100" i="6"/>
  <c r="M84" i="6"/>
  <c r="P84" i="6" s="1"/>
  <c r="M92" i="6"/>
  <c r="P92" i="6" s="1"/>
  <c r="M157" i="6"/>
  <c r="N157" i="6" s="1"/>
  <c r="M64" i="6"/>
  <c r="P64" i="6" s="1"/>
  <c r="M183" i="6"/>
  <c r="P183" i="6" s="1"/>
  <c r="M189" i="6"/>
  <c r="P189" i="6" s="1"/>
  <c r="N118" i="29"/>
  <c r="K118" i="29"/>
  <c r="X118" i="29"/>
  <c r="AC118" i="29" s="1"/>
  <c r="M195" i="29"/>
  <c r="N195" i="29" s="1"/>
  <c r="M187" i="29"/>
  <c r="P187" i="29" s="1"/>
  <c r="K218" i="29"/>
  <c r="P210" i="29"/>
  <c r="Q210" i="29" s="1"/>
  <c r="H26" i="29"/>
  <c r="K209" i="29"/>
  <c r="N152" i="29"/>
  <c r="Q118" i="29"/>
  <c r="X122" i="29"/>
  <c r="Y122" i="29" s="1"/>
  <c r="M127" i="29"/>
  <c r="N127" i="29" s="1"/>
  <c r="Q122" i="29"/>
  <c r="K217" i="29"/>
  <c r="P88" i="29"/>
  <c r="X88" i="29" s="1"/>
  <c r="M95" i="29"/>
  <c r="P95" i="29" s="1"/>
  <c r="J29" i="29"/>
  <c r="K29" i="29" s="1"/>
  <c r="J30" i="29"/>
  <c r="M30" i="29" s="1"/>
  <c r="J27" i="29"/>
  <c r="K27" i="29" s="1"/>
  <c r="M82" i="29"/>
  <c r="N82" i="29" s="1"/>
  <c r="J28" i="29"/>
  <c r="M28" i="29" s="1"/>
  <c r="X178" i="29"/>
  <c r="Y178" i="29" s="1"/>
  <c r="K65" i="29"/>
  <c r="N126" i="29"/>
  <c r="S126" i="29"/>
  <c r="K91" i="29"/>
  <c r="P57" i="29"/>
  <c r="Q57" i="29" s="1"/>
  <c r="J22" i="29"/>
  <c r="M22" i="29" s="1"/>
  <c r="K151" i="29"/>
  <c r="M114" i="29"/>
  <c r="P114" i="29" s="1"/>
  <c r="K88" i="29"/>
  <c r="K122" i="29"/>
  <c r="N122" i="29"/>
  <c r="M159" i="29"/>
  <c r="P159" i="29" s="1"/>
  <c r="P214" i="29"/>
  <c r="S214" i="29" s="1"/>
  <c r="X126" i="29"/>
  <c r="AC126" i="29" s="1"/>
  <c r="K214" i="29"/>
  <c r="Q186" i="29"/>
  <c r="H17" i="29"/>
  <c r="H23" i="29"/>
  <c r="M62" i="29"/>
  <c r="N62" i="29" s="1"/>
  <c r="K126" i="29"/>
  <c r="M51" i="29"/>
  <c r="P51" i="29" s="1"/>
  <c r="M213" i="29"/>
  <c r="N213" i="29" s="1"/>
  <c r="X50" i="29"/>
  <c r="AC50" i="29" s="1"/>
  <c r="N224" i="29"/>
  <c r="X224" i="29"/>
  <c r="AC224" i="29" s="1"/>
  <c r="Q178" i="29"/>
  <c r="K55" i="29"/>
  <c r="K186" i="29"/>
  <c r="K222" i="29"/>
  <c r="J15" i="29"/>
  <c r="K15" i="29" s="1"/>
  <c r="P55" i="29"/>
  <c r="S55" i="29" s="1"/>
  <c r="K178" i="29"/>
  <c r="N178" i="29"/>
  <c r="X186" i="29"/>
  <c r="Y186" i="29" s="1"/>
  <c r="N186" i="29"/>
  <c r="N124" i="5"/>
  <c r="M129" i="5"/>
  <c r="N129" i="5" s="1"/>
  <c r="M65" i="5"/>
  <c r="N65" i="5" s="1"/>
  <c r="AT104" i="5"/>
  <c r="J104" i="5"/>
  <c r="K104" i="5" s="1"/>
  <c r="X54" i="5"/>
  <c r="Y54" i="5" s="1"/>
  <c r="J25" i="5"/>
  <c r="G122" i="13" s="1"/>
  <c r="H122" i="13" s="1"/>
  <c r="N182" i="5"/>
  <c r="M115" i="5"/>
  <c r="N115" i="5" s="1"/>
  <c r="M161" i="5"/>
  <c r="N161" i="5" s="1"/>
  <c r="M95" i="5"/>
  <c r="N95" i="5" s="1"/>
  <c r="M114" i="5"/>
  <c r="N114" i="5" s="1"/>
  <c r="P192" i="5"/>
  <c r="Q192" i="5" s="1"/>
  <c r="M97" i="5"/>
  <c r="P97" i="5" s="1"/>
  <c r="M87" i="5"/>
  <c r="P87" i="5" s="1"/>
  <c r="D39" i="5"/>
  <c r="M49" i="5"/>
  <c r="P49" i="5" s="1"/>
  <c r="M194" i="5"/>
  <c r="N194" i="5" s="1"/>
  <c r="K50" i="5"/>
  <c r="M99" i="5"/>
  <c r="P99" i="5" s="1"/>
  <c r="N120" i="5"/>
  <c r="M127" i="5"/>
  <c r="N127" i="5" s="1"/>
  <c r="N50" i="5"/>
  <c r="X50" i="5"/>
  <c r="Y50" i="5" s="1"/>
  <c r="N217" i="5"/>
  <c r="Q50" i="5"/>
  <c r="H30" i="5"/>
  <c r="X217" i="5"/>
  <c r="AC217" i="5" s="1"/>
  <c r="S217" i="5"/>
  <c r="P162" i="5"/>
  <c r="Q162" i="5" s="1"/>
  <c r="M159" i="5"/>
  <c r="P159" i="5" s="1"/>
  <c r="N210" i="5"/>
  <c r="P219" i="5"/>
  <c r="S219" i="5" s="1"/>
  <c r="K120" i="5"/>
  <c r="S54" i="5"/>
  <c r="M82" i="5"/>
  <c r="P82" i="5" s="1"/>
  <c r="M123" i="5"/>
  <c r="N123" i="5" s="1"/>
  <c r="X210" i="5"/>
  <c r="Y210" i="5" s="1"/>
  <c r="N54" i="5"/>
  <c r="S210" i="5"/>
  <c r="AC64" i="5"/>
  <c r="AH64" i="5" s="1"/>
  <c r="AI64" i="5" s="1"/>
  <c r="M55" i="5"/>
  <c r="N55" i="5" s="1"/>
  <c r="M91" i="5"/>
  <c r="N91" i="5" s="1"/>
  <c r="M83" i="5"/>
  <c r="N83" i="5" s="1"/>
  <c r="P188" i="5"/>
  <c r="X188" i="5" s="1"/>
  <c r="X221" i="5"/>
  <c r="AC221" i="5" s="1"/>
  <c r="S221" i="5"/>
  <c r="M151" i="5"/>
  <c r="N151" i="5" s="1"/>
  <c r="M211" i="5"/>
  <c r="N211" i="5" s="1"/>
  <c r="N221" i="5"/>
  <c r="K188" i="5"/>
  <c r="P195" i="5"/>
  <c r="S195" i="5" s="1"/>
  <c r="M259" i="4"/>
  <c r="N259" i="4" s="1"/>
  <c r="K144" i="4"/>
  <c r="K92" i="4"/>
  <c r="J56" i="4"/>
  <c r="M52" i="4"/>
  <c r="I84" i="13" s="1"/>
  <c r="J60" i="4"/>
  <c r="K19" i="4"/>
  <c r="H61" i="4"/>
  <c r="P157" i="4"/>
  <c r="S157" i="4" s="1"/>
  <c r="M180" i="4"/>
  <c r="P180" i="4" s="1"/>
  <c r="K157" i="4"/>
  <c r="S125" i="4"/>
  <c r="F95" i="13"/>
  <c r="M63" i="4"/>
  <c r="I191" i="13" s="1"/>
  <c r="H14" i="4"/>
  <c r="G39" i="4"/>
  <c r="H39" i="4" s="1"/>
  <c r="K124" i="4"/>
  <c r="P16" i="4"/>
  <c r="K88" i="4"/>
  <c r="H53" i="4"/>
  <c r="K63" i="4"/>
  <c r="H62" i="4"/>
  <c r="K64" i="4"/>
  <c r="H63" i="4"/>
  <c r="K152" i="4"/>
  <c r="M256" i="4"/>
  <c r="N256" i="4" s="1"/>
  <c r="K248" i="4"/>
  <c r="E191" i="13"/>
  <c r="F191" i="13" s="1"/>
  <c r="E63" i="13"/>
  <c r="F63" i="13" s="1"/>
  <c r="G191" i="13"/>
  <c r="AC48" i="5"/>
  <c r="AH48" i="5" s="1"/>
  <c r="E204" i="22"/>
  <c r="E205" i="22" s="1"/>
  <c r="M95" i="6"/>
  <c r="P95" i="6" s="1"/>
  <c r="G170" i="22"/>
  <c r="D272" i="22"/>
  <c r="H272" i="22"/>
  <c r="H273" i="22" s="1"/>
  <c r="F238" i="22"/>
  <c r="G238" i="22"/>
  <c r="D238" i="22"/>
  <c r="H238" i="22"/>
  <c r="H239" i="22" s="1"/>
  <c r="D204" i="22"/>
  <c r="H204" i="22"/>
  <c r="H170" i="22"/>
  <c r="E170" i="22"/>
  <c r="D136" i="22"/>
  <c r="D137" i="22" s="1"/>
  <c r="H136" i="22"/>
  <c r="D102" i="22"/>
  <c r="H102" i="22"/>
  <c r="H103" i="22" s="1"/>
  <c r="D68" i="22"/>
  <c r="H68" i="22"/>
  <c r="H69" i="22" s="1"/>
  <c r="M223" i="6"/>
  <c r="N223" i="6" s="1"/>
  <c r="M179" i="6"/>
  <c r="P179" i="6" s="1"/>
  <c r="M181" i="6"/>
  <c r="P181" i="6" s="1"/>
  <c r="M185" i="6"/>
  <c r="N185" i="6" s="1"/>
  <c r="M66" i="6"/>
  <c r="P66" i="6" s="1"/>
  <c r="M51" i="6"/>
  <c r="P51" i="6" s="1"/>
  <c r="M82" i="6"/>
  <c r="N82" i="6" s="1"/>
  <c r="M90" i="6"/>
  <c r="P90" i="6" s="1"/>
  <c r="M62" i="6"/>
  <c r="P62" i="6" s="1"/>
  <c r="M221" i="29"/>
  <c r="N221" i="29" s="1"/>
  <c r="J20" i="29"/>
  <c r="M20" i="29" s="1"/>
  <c r="M183" i="29"/>
  <c r="P183" i="29" s="1"/>
  <c r="AC192" i="29"/>
  <c r="AH192" i="29" s="1"/>
  <c r="H18" i="29"/>
  <c r="J25" i="29"/>
  <c r="M25" i="29" s="1"/>
  <c r="J21" i="29"/>
  <c r="K21" i="29" s="1"/>
  <c r="P92" i="29"/>
  <c r="X92" i="29" s="1"/>
  <c r="J16" i="29"/>
  <c r="M16" i="29" s="1"/>
  <c r="J32" i="29"/>
  <c r="M32" i="29" s="1"/>
  <c r="N50" i="29"/>
  <c r="N53" i="29"/>
  <c r="X53" i="29"/>
  <c r="AC53" i="29" s="1"/>
  <c r="S50" i="29"/>
  <c r="N61" i="29"/>
  <c r="S53" i="29"/>
  <c r="P52" i="29"/>
  <c r="Q52" i="29" s="1"/>
  <c r="K48" i="29"/>
  <c r="K52" i="29"/>
  <c r="H25" i="5"/>
  <c r="P176" i="5"/>
  <c r="X176" i="5" s="1"/>
  <c r="J17" i="5"/>
  <c r="G114" i="13" s="1"/>
  <c r="H114" i="13" s="1"/>
  <c r="H17" i="5"/>
  <c r="E218" i="13"/>
  <c r="F218" i="13" s="1"/>
  <c r="P184" i="5"/>
  <c r="X184" i="5" s="1"/>
  <c r="N148" i="5"/>
  <c r="J29" i="5"/>
  <c r="G126" i="13" s="1"/>
  <c r="H126" i="13" s="1"/>
  <c r="J30" i="5"/>
  <c r="G127" i="13" s="1"/>
  <c r="H127" i="13" s="1"/>
  <c r="M157" i="5"/>
  <c r="N157" i="5" s="1"/>
  <c r="H29" i="5"/>
  <c r="M147" i="5"/>
  <c r="F18" i="7"/>
  <c r="N26" i="7"/>
  <c r="Q155" i="6"/>
  <c r="M117" i="6"/>
  <c r="P117" i="6" s="1"/>
  <c r="M126" i="6"/>
  <c r="N126" i="6" s="1"/>
  <c r="M133" i="6"/>
  <c r="N133" i="6" s="1"/>
  <c r="M127" i="6"/>
  <c r="N127" i="6" s="1"/>
  <c r="F19" i="13"/>
  <c r="D186" i="13"/>
  <c r="F186" i="13" s="1"/>
  <c r="D178" i="13"/>
  <c r="F178" i="13" s="1"/>
  <c r="M156" i="6"/>
  <c r="P156" i="6" s="1"/>
  <c r="M196" i="6"/>
  <c r="N196" i="6" s="1"/>
  <c r="F27" i="13"/>
  <c r="M88" i="6"/>
  <c r="N88" i="6" s="1"/>
  <c r="M121" i="6"/>
  <c r="P121" i="6" s="1"/>
  <c r="M147" i="6"/>
  <c r="P147" i="6" s="1"/>
  <c r="P150" i="6"/>
  <c r="V150" i="6" s="1"/>
  <c r="U153" i="7" s="1"/>
  <c r="V153" i="7" s="1"/>
  <c r="X153" i="7" s="1"/>
  <c r="P154" i="6"/>
  <c r="Q154" i="6" s="1"/>
  <c r="M191" i="6"/>
  <c r="N191" i="6" s="1"/>
  <c r="K150" i="6"/>
  <c r="K154" i="6"/>
  <c r="M53" i="6"/>
  <c r="P53" i="6" s="1"/>
  <c r="M61" i="6"/>
  <c r="N61" i="6" s="1"/>
  <c r="M63" i="6"/>
  <c r="P63" i="6" s="1"/>
  <c r="M229" i="6"/>
  <c r="N229" i="6" s="1"/>
  <c r="Y150" i="5"/>
  <c r="G68" i="22"/>
  <c r="K68" i="22"/>
  <c r="O68" i="22"/>
  <c r="O69" i="22" s="1"/>
  <c r="S68" i="22"/>
  <c r="W68" i="22"/>
  <c r="W69" i="22" s="1"/>
  <c r="AA68" i="22"/>
  <c r="E136" i="22"/>
  <c r="I136" i="22"/>
  <c r="M136" i="22"/>
  <c r="M137" i="22" s="1"/>
  <c r="Q136" i="22"/>
  <c r="U136" i="22"/>
  <c r="U137" i="22" s="1"/>
  <c r="Y136" i="22"/>
  <c r="F170" i="22"/>
  <c r="J170" i="22"/>
  <c r="J171" i="22" s="1"/>
  <c r="N170" i="22"/>
  <c r="R170" i="22"/>
  <c r="R171" i="22" s="1"/>
  <c r="V170" i="22"/>
  <c r="Z170" i="22"/>
  <c r="Z171" i="22" s="1"/>
  <c r="F204" i="22"/>
  <c r="J204" i="22"/>
  <c r="N204" i="22"/>
  <c r="R204" i="22"/>
  <c r="V204" i="22"/>
  <c r="Z204" i="22"/>
  <c r="X204" i="22"/>
  <c r="P238" i="22"/>
  <c r="P239" i="22" s="1"/>
  <c r="T238" i="22"/>
  <c r="X238" i="22"/>
  <c r="AB238" i="22"/>
  <c r="F272" i="22"/>
  <c r="F273" i="22" s="1"/>
  <c r="J272" i="22"/>
  <c r="N272" i="22"/>
  <c r="N273" i="22" s="1"/>
  <c r="R272" i="22"/>
  <c r="R273" i="22" s="1"/>
  <c r="V272" i="22"/>
  <c r="Z272" i="22"/>
  <c r="E102" i="22"/>
  <c r="I102" i="22"/>
  <c r="I103" i="22" s="1"/>
  <c r="M102" i="22"/>
  <c r="M103" i="22" s="1"/>
  <c r="Q102" i="22"/>
  <c r="Q103" i="22" s="1"/>
  <c r="U102" i="22"/>
  <c r="U103" i="22" s="1"/>
  <c r="Y102" i="22"/>
  <c r="Y103" i="22" s="1"/>
  <c r="F136" i="22"/>
  <c r="J136" i="22"/>
  <c r="N136" i="22"/>
  <c r="R136" i="22"/>
  <c r="R137" i="22" s="1"/>
  <c r="V136" i="22"/>
  <c r="Z136" i="22"/>
  <c r="G204" i="22"/>
  <c r="K204" i="22"/>
  <c r="K205" i="22" s="1"/>
  <c r="S204" i="22"/>
  <c r="S205" i="22" s="1"/>
  <c r="W204" i="22"/>
  <c r="W205" i="22" s="1"/>
  <c r="AA204" i="22"/>
  <c r="AA205" i="22" s="1"/>
  <c r="E238" i="22"/>
  <c r="I238" i="22"/>
  <c r="M238" i="22"/>
  <c r="Q238" i="22"/>
  <c r="U238" i="22"/>
  <c r="U239" i="22" s="1"/>
  <c r="Y238" i="22"/>
  <c r="G272" i="22"/>
  <c r="K272" i="22"/>
  <c r="K273" i="22" s="1"/>
  <c r="O272" i="22"/>
  <c r="S272" i="22"/>
  <c r="W272" i="22"/>
  <c r="AA272" i="22"/>
  <c r="E68" i="22"/>
  <c r="E69" i="22" s="1"/>
  <c r="I68" i="22"/>
  <c r="I69" i="22" s="1"/>
  <c r="M68" i="22"/>
  <c r="M69" i="22" s="1"/>
  <c r="Q68" i="22"/>
  <c r="Q69" i="22" s="1"/>
  <c r="U68" i="22"/>
  <c r="Y68" i="22"/>
  <c r="Y69" i="22" s="1"/>
  <c r="F102" i="22"/>
  <c r="J102" i="22"/>
  <c r="N102" i="22"/>
  <c r="R102" i="22"/>
  <c r="V102" i="22"/>
  <c r="Z102" i="22"/>
  <c r="Z103" i="22" s="1"/>
  <c r="G136" i="22"/>
  <c r="K136" i="22"/>
  <c r="O136" i="22"/>
  <c r="O137" i="22" s="1"/>
  <c r="S136" i="22"/>
  <c r="W136" i="22"/>
  <c r="W137" i="22" s="1"/>
  <c r="AA136" i="22"/>
  <c r="F68" i="22"/>
  <c r="J68" i="22"/>
  <c r="N68" i="22"/>
  <c r="N69" i="22" s="1"/>
  <c r="R68" i="22"/>
  <c r="R69" i="22" s="1"/>
  <c r="V68" i="22"/>
  <c r="Z68" i="22"/>
  <c r="Z69" i="22" s="1"/>
  <c r="G102" i="22"/>
  <c r="K102" i="22"/>
  <c r="K103" i="22" s="1"/>
  <c r="O102" i="22"/>
  <c r="S102" i="22"/>
  <c r="S103" i="22" s="1"/>
  <c r="W102" i="22"/>
  <c r="AA102" i="22"/>
  <c r="AA103" i="22" s="1"/>
  <c r="D170" i="22"/>
  <c r="L170" i="22"/>
  <c r="L171" i="22" s="1"/>
  <c r="T170" i="22"/>
  <c r="AB170" i="22"/>
  <c r="M204" i="22"/>
  <c r="M205" i="22" s="1"/>
  <c r="Q204" i="22"/>
  <c r="Q205" i="22" s="1"/>
  <c r="U204" i="22"/>
  <c r="Y204" i="22"/>
  <c r="Y205" i="22" s="1"/>
  <c r="E272" i="22"/>
  <c r="I272" i="22"/>
  <c r="M272" i="22"/>
  <c r="M273" i="22" s="1"/>
  <c r="Q272" i="22"/>
  <c r="U272" i="22"/>
  <c r="Y272" i="22"/>
  <c r="F126" i="13"/>
  <c r="F194" i="13"/>
  <c r="J21" i="6"/>
  <c r="G21" i="13" s="1"/>
  <c r="H21" i="13" s="1"/>
  <c r="M192" i="6"/>
  <c r="N192" i="6" s="1"/>
  <c r="H21" i="6"/>
  <c r="M131" i="6"/>
  <c r="P131" i="6" s="1"/>
  <c r="M222" i="6"/>
  <c r="N222" i="6" s="1"/>
  <c r="M86" i="6"/>
  <c r="N86" i="6" s="1"/>
  <c r="M99" i="6"/>
  <c r="P99" i="6" s="1"/>
  <c r="M125" i="6"/>
  <c r="N125" i="6" s="1"/>
  <c r="M119" i="6"/>
  <c r="P119" i="6" s="1"/>
  <c r="M165" i="6"/>
  <c r="N165" i="6" s="1"/>
  <c r="K60" i="6"/>
  <c r="M60" i="6"/>
  <c r="S224" i="29"/>
  <c r="K59" i="29"/>
  <c r="P222" i="29"/>
  <c r="S222" i="29" s="1"/>
  <c r="P59" i="29"/>
  <c r="M63" i="29"/>
  <c r="K63" i="29"/>
  <c r="K54" i="29"/>
  <c r="M54" i="29"/>
  <c r="M160" i="29"/>
  <c r="N160" i="29" s="1"/>
  <c r="M147" i="29"/>
  <c r="P147" i="29" s="1"/>
  <c r="M131" i="29"/>
  <c r="K131" i="29"/>
  <c r="N48" i="29"/>
  <c r="P48" i="29"/>
  <c r="AC128" i="29"/>
  <c r="AD128" i="29" s="1"/>
  <c r="J24" i="29"/>
  <c r="M24" i="29" s="1"/>
  <c r="AT30" i="29"/>
  <c r="AT25" i="29"/>
  <c r="AT23" i="29"/>
  <c r="AT28" i="29"/>
  <c r="P180" i="5"/>
  <c r="X180" i="5" s="1"/>
  <c r="E210" i="13"/>
  <c r="F210" i="13" s="1"/>
  <c r="K219" i="5"/>
  <c r="M149" i="5"/>
  <c r="N149" i="5" s="1"/>
  <c r="AT15" i="5"/>
  <c r="Y58" i="5"/>
  <c r="H33" i="5"/>
  <c r="E130" i="13"/>
  <c r="F130" i="13" s="1"/>
  <c r="M119" i="5"/>
  <c r="P119" i="5" s="1"/>
  <c r="H31" i="5"/>
  <c r="E128" i="13"/>
  <c r="F128" i="13" s="1"/>
  <c r="K192" i="5"/>
  <c r="M116" i="5"/>
  <c r="K116" i="5"/>
  <c r="M62" i="5"/>
  <c r="K62" i="5"/>
  <c r="M225" i="5"/>
  <c r="K225" i="5"/>
  <c r="P160" i="5"/>
  <c r="N160" i="5"/>
  <c r="J34" i="5"/>
  <c r="G131" i="13" s="1"/>
  <c r="E131" i="13"/>
  <c r="F131" i="13" s="1"/>
  <c r="Y56" i="5"/>
  <c r="H32" i="5"/>
  <c r="E129" i="13"/>
  <c r="F129" i="13" s="1"/>
  <c r="AT21" i="5"/>
  <c r="E224" i="13"/>
  <c r="F224" i="13" s="1"/>
  <c r="M208" i="5"/>
  <c r="K208" i="5"/>
  <c r="E226" i="13"/>
  <c r="F226" i="13" s="1"/>
  <c r="AT17" i="5"/>
  <c r="AT20" i="5"/>
  <c r="J62" i="4"/>
  <c r="G94" i="13" s="1"/>
  <c r="K156" i="4"/>
  <c r="M219" i="4"/>
  <c r="P219" i="4" s="1"/>
  <c r="E62" i="13"/>
  <c r="F62" i="13" s="1"/>
  <c r="E190" i="13"/>
  <c r="F190" i="13" s="1"/>
  <c r="F94" i="13"/>
  <c r="J49" i="4"/>
  <c r="G81" i="13" s="1"/>
  <c r="K120" i="4"/>
  <c r="M188" i="4"/>
  <c r="P188" i="4" s="1"/>
  <c r="K31" i="4"/>
  <c r="E222" i="13"/>
  <c r="F222" i="13" s="1"/>
  <c r="F98" i="13"/>
  <c r="F195" i="13"/>
  <c r="E223" i="13"/>
  <c r="F66" i="13"/>
  <c r="M84" i="4"/>
  <c r="N84" i="4" s="1"/>
  <c r="M244" i="4"/>
  <c r="P244" i="4" s="1"/>
  <c r="I16" i="27"/>
  <c r="F227" i="13"/>
  <c r="F82" i="13"/>
  <c r="F90" i="13"/>
  <c r="F99" i="13"/>
  <c r="K65" i="4"/>
  <c r="G65" i="13"/>
  <c r="AF125" i="4"/>
  <c r="Q125" i="4"/>
  <c r="M255" i="4"/>
  <c r="P255" i="4" s="1"/>
  <c r="I22" i="27"/>
  <c r="F50" i="13"/>
  <c r="P147" i="4"/>
  <c r="N147" i="4"/>
  <c r="H98" i="13"/>
  <c r="G66" i="13"/>
  <c r="H66" i="13" s="1"/>
  <c r="N125" i="4"/>
  <c r="Z125" i="4"/>
  <c r="AC125" i="4"/>
  <c r="F64" i="13"/>
  <c r="K151" i="4"/>
  <c r="M151" i="4"/>
  <c r="G224" i="13"/>
  <c r="G64" i="13"/>
  <c r="H64" i="13" s="1"/>
  <c r="P225" i="4"/>
  <c r="N225" i="4"/>
  <c r="G67" i="13"/>
  <c r="H67" i="13" s="1"/>
  <c r="M64" i="4"/>
  <c r="N64" i="4" s="1"/>
  <c r="K125" i="4"/>
  <c r="W125" i="4"/>
  <c r="K16" i="4"/>
  <c r="AK125" i="4"/>
  <c r="F96" i="13"/>
  <c r="G194" i="13"/>
  <c r="H194" i="13" s="1"/>
  <c r="G193" i="13"/>
  <c r="V127" i="4"/>
  <c r="Y127" i="4" s="1"/>
  <c r="Q127" i="4"/>
  <c r="E225" i="13"/>
  <c r="E65" i="13"/>
  <c r="F65" i="13" s="1"/>
  <c r="E193" i="13"/>
  <c r="F193" i="13" s="1"/>
  <c r="K126" i="4"/>
  <c r="M126" i="4"/>
  <c r="I17" i="27"/>
  <c r="J18" i="7"/>
  <c r="M18" i="7"/>
  <c r="J22" i="7"/>
  <c r="M22" i="7"/>
  <c r="M195" i="6"/>
  <c r="K195" i="6"/>
  <c r="J19" i="6"/>
  <c r="G19" i="13" s="1"/>
  <c r="H19" i="13" s="1"/>
  <c r="H19" i="6"/>
  <c r="M163" i="6"/>
  <c r="P163" i="6" s="1"/>
  <c r="M152" i="6"/>
  <c r="K152" i="6"/>
  <c r="M148" i="6"/>
  <c r="K148" i="6"/>
  <c r="M94" i="6"/>
  <c r="N94" i="6" s="1"/>
  <c r="M97" i="6"/>
  <c r="P97" i="6" s="1"/>
  <c r="H17" i="6"/>
  <c r="E17" i="13"/>
  <c r="F17" i="13" s="1"/>
  <c r="J22" i="6"/>
  <c r="G22" i="13" s="1"/>
  <c r="E22" i="13"/>
  <c r="F22" i="13" s="1"/>
  <c r="E34" i="13"/>
  <c r="F34" i="13" s="1"/>
  <c r="H24" i="6"/>
  <c r="E24" i="13"/>
  <c r="F24" i="13" s="1"/>
  <c r="J32" i="6"/>
  <c r="G32" i="13" s="1"/>
  <c r="E32" i="13"/>
  <c r="F32" i="13" s="1"/>
  <c r="H18" i="6"/>
  <c r="E18" i="13"/>
  <c r="F18" i="13" s="1"/>
  <c r="H23" i="6"/>
  <c r="E23" i="13"/>
  <c r="F23" i="13" s="1"/>
  <c r="J28" i="6"/>
  <c r="G28" i="13" s="1"/>
  <c r="E28" i="13"/>
  <c r="F28" i="13" s="1"/>
  <c r="M98" i="6"/>
  <c r="K98" i="6"/>
  <c r="J20" i="6"/>
  <c r="G20" i="13" s="1"/>
  <c r="E20" i="13"/>
  <c r="F20" i="13" s="1"/>
  <c r="H25" i="6"/>
  <c r="E25" i="13"/>
  <c r="F25" i="13" s="1"/>
  <c r="H15" i="6"/>
  <c r="E15" i="13"/>
  <c r="F15" i="13" s="1"/>
  <c r="G33" i="13"/>
  <c r="E33" i="13"/>
  <c r="F33" i="13" s="1"/>
  <c r="J30" i="6"/>
  <c r="G30" i="13" s="1"/>
  <c r="E30" i="13"/>
  <c r="F30" i="13" s="1"/>
  <c r="H26" i="6"/>
  <c r="E26" i="13"/>
  <c r="F26" i="13" s="1"/>
  <c r="J31" i="6"/>
  <c r="G31" i="13" s="1"/>
  <c r="E31" i="13"/>
  <c r="F31" i="13" s="1"/>
  <c r="H16" i="6"/>
  <c r="E16" i="13"/>
  <c r="F16" i="13" s="1"/>
  <c r="AT16" i="29"/>
  <c r="AT31" i="29"/>
  <c r="M156" i="29"/>
  <c r="K156" i="29"/>
  <c r="M148" i="29"/>
  <c r="K148" i="29"/>
  <c r="M161" i="29"/>
  <c r="K161" i="29"/>
  <c r="AT17" i="29"/>
  <c r="AT26" i="29"/>
  <c r="AT29" i="29"/>
  <c r="AT19" i="29"/>
  <c r="AT27" i="29"/>
  <c r="AT15" i="29"/>
  <c r="AT21" i="29"/>
  <c r="AT24" i="29"/>
  <c r="AT32" i="29"/>
  <c r="AT18" i="29"/>
  <c r="AT20" i="29"/>
  <c r="AT22" i="29"/>
  <c r="M96" i="29"/>
  <c r="N96" i="29" s="1"/>
  <c r="N58" i="29"/>
  <c r="P58" i="29"/>
  <c r="AT16" i="5"/>
  <c r="AT18" i="5"/>
  <c r="AT19" i="5"/>
  <c r="M212" i="5"/>
  <c r="K212" i="5"/>
  <c r="N186" i="5"/>
  <c r="N178" i="5"/>
  <c r="M156" i="5"/>
  <c r="K156" i="5"/>
  <c r="M144" i="5"/>
  <c r="K144" i="5"/>
  <c r="K153" i="5"/>
  <c r="M153" i="5"/>
  <c r="M152" i="5"/>
  <c r="K152" i="5"/>
  <c r="H23" i="5"/>
  <c r="E120" i="13"/>
  <c r="F120" i="13" s="1"/>
  <c r="F212" i="13"/>
  <c r="J16" i="5"/>
  <c r="G113" i="13" s="1"/>
  <c r="E113" i="13"/>
  <c r="F113" i="13" s="1"/>
  <c r="J28" i="5"/>
  <c r="G125" i="13" s="1"/>
  <c r="E125" i="13"/>
  <c r="F125" i="13" s="1"/>
  <c r="H15" i="5"/>
  <c r="E112" i="13"/>
  <c r="F112" i="13" s="1"/>
  <c r="H27" i="5"/>
  <c r="E124" i="13"/>
  <c r="F124" i="13" s="1"/>
  <c r="J26" i="5"/>
  <c r="G123" i="13" s="1"/>
  <c r="E123" i="13"/>
  <c r="F123" i="13" s="1"/>
  <c r="M88" i="5"/>
  <c r="K88" i="5"/>
  <c r="M86" i="5"/>
  <c r="K86" i="5"/>
  <c r="H24" i="5"/>
  <c r="E121" i="13"/>
  <c r="F121" i="13" s="1"/>
  <c r="H19" i="5"/>
  <c r="E116" i="13"/>
  <c r="F116" i="13" s="1"/>
  <c r="J21" i="5"/>
  <c r="G118" i="13" s="1"/>
  <c r="H118" i="13" s="1"/>
  <c r="H18" i="5"/>
  <c r="E115" i="13"/>
  <c r="F115" i="13" s="1"/>
  <c r="E214" i="13"/>
  <c r="F214" i="13" s="1"/>
  <c r="M92" i="5"/>
  <c r="K92" i="5"/>
  <c r="H21" i="5"/>
  <c r="H20" i="5"/>
  <c r="E117" i="13"/>
  <c r="F117" i="13" s="1"/>
  <c r="H22" i="5"/>
  <c r="E119" i="13"/>
  <c r="F119" i="13" s="1"/>
  <c r="Y52" i="5"/>
  <c r="I18" i="27"/>
  <c r="I20" i="27"/>
  <c r="I19" i="27"/>
  <c r="I14" i="27"/>
  <c r="I13" i="27"/>
  <c r="I15" i="27"/>
  <c r="G178" i="13"/>
  <c r="H178" i="13" s="1"/>
  <c r="H82" i="13"/>
  <c r="G50" i="13"/>
  <c r="H50" i="13" s="1"/>
  <c r="H48" i="4"/>
  <c r="E208" i="13"/>
  <c r="F208" i="13" s="1"/>
  <c r="E176" i="13"/>
  <c r="F176" i="13" s="1"/>
  <c r="E48" i="13"/>
  <c r="F48" i="13" s="1"/>
  <c r="E216" i="13"/>
  <c r="F216" i="13" s="1"/>
  <c r="E184" i="13"/>
  <c r="F184" i="13" s="1"/>
  <c r="E56" i="13"/>
  <c r="F56" i="13" s="1"/>
  <c r="E221" i="13"/>
  <c r="E189" i="13"/>
  <c r="F189" i="13" s="1"/>
  <c r="E61" i="13"/>
  <c r="F61" i="13" s="1"/>
  <c r="J55" i="4"/>
  <c r="G87" i="13" s="1"/>
  <c r="E183" i="13"/>
  <c r="F183" i="13" s="1"/>
  <c r="E215" i="13"/>
  <c r="F215" i="13" s="1"/>
  <c r="E55" i="13"/>
  <c r="F55" i="13" s="1"/>
  <c r="E220" i="13"/>
  <c r="F220" i="13" s="1"/>
  <c r="E60" i="13"/>
  <c r="F60" i="13" s="1"/>
  <c r="E188" i="13"/>
  <c r="F188" i="13" s="1"/>
  <c r="F86" i="13"/>
  <c r="E217" i="13"/>
  <c r="F217" i="13" s="1"/>
  <c r="E185" i="13"/>
  <c r="F185" i="13" s="1"/>
  <c r="E57" i="13"/>
  <c r="F57" i="13" s="1"/>
  <c r="G189" i="13"/>
  <c r="G61" i="13"/>
  <c r="G186" i="13"/>
  <c r="H186" i="13" s="1"/>
  <c r="H90" i="13"/>
  <c r="G58" i="13"/>
  <c r="H58" i="13" s="1"/>
  <c r="F182" i="13"/>
  <c r="J59" i="4"/>
  <c r="G91" i="13" s="1"/>
  <c r="E219" i="13"/>
  <c r="F219" i="13" s="1"/>
  <c r="E187" i="13"/>
  <c r="F187" i="13" s="1"/>
  <c r="E59" i="13"/>
  <c r="F59" i="13" s="1"/>
  <c r="G180" i="13"/>
  <c r="H180" i="13" s="1"/>
  <c r="G52" i="13"/>
  <c r="H52" i="13" s="1"/>
  <c r="F180" i="13"/>
  <c r="G182" i="13"/>
  <c r="H182" i="13" s="1"/>
  <c r="G54" i="13"/>
  <c r="H54" i="13" s="1"/>
  <c r="H86" i="13"/>
  <c r="E209" i="13"/>
  <c r="F209" i="13" s="1"/>
  <c r="E177" i="13"/>
  <c r="F177" i="13" s="1"/>
  <c r="E49" i="13"/>
  <c r="F49" i="13" s="1"/>
  <c r="F84" i="13"/>
  <c r="J51" i="4"/>
  <c r="G83" i="13" s="1"/>
  <c r="E211" i="13"/>
  <c r="F211" i="13" s="1"/>
  <c r="E179" i="13"/>
  <c r="F179" i="13" s="1"/>
  <c r="E51" i="13"/>
  <c r="F51" i="13" s="1"/>
  <c r="E213" i="13"/>
  <c r="F213" i="13" s="1"/>
  <c r="E181" i="13"/>
  <c r="F181" i="13" s="1"/>
  <c r="E53" i="13"/>
  <c r="F53" i="13" s="1"/>
  <c r="F52" i="13"/>
  <c r="P18" i="4"/>
  <c r="N18" i="4"/>
  <c r="M23" i="4"/>
  <c r="K22" i="4"/>
  <c r="M22" i="4"/>
  <c r="I21" i="27"/>
  <c r="P31" i="4"/>
  <c r="N31" i="4"/>
  <c r="P15" i="4"/>
  <c r="N15" i="4"/>
  <c r="M25" i="4"/>
  <c r="K25" i="4"/>
  <c r="M32" i="4"/>
  <c r="K32" i="4"/>
  <c r="N19" i="4"/>
  <c r="P19" i="4"/>
  <c r="N27" i="4"/>
  <c r="P27" i="4"/>
  <c r="M20" i="4"/>
  <c r="K20" i="4"/>
  <c r="P26" i="4"/>
  <c r="N26" i="4"/>
  <c r="M24" i="4"/>
  <c r="K24" i="4"/>
  <c r="M33" i="4"/>
  <c r="K33" i="4"/>
  <c r="M29" i="4"/>
  <c r="K29" i="4"/>
  <c r="P34" i="4"/>
  <c r="N34" i="4"/>
  <c r="P30" i="4"/>
  <c r="N30" i="4"/>
  <c r="M28" i="4"/>
  <c r="K28" i="4"/>
  <c r="K17" i="4"/>
  <c r="M17" i="4"/>
  <c r="K21" i="4"/>
  <c r="M21" i="4"/>
  <c r="S218" i="7"/>
  <c r="S16" i="7"/>
  <c r="P215" i="6"/>
  <c r="N215" i="6"/>
  <c r="M228" i="6"/>
  <c r="K228" i="6"/>
  <c r="J17" i="6"/>
  <c r="G17" i="13" s="1"/>
  <c r="M212" i="6"/>
  <c r="K212" i="6"/>
  <c r="M216" i="6"/>
  <c r="K216" i="6"/>
  <c r="K225" i="6"/>
  <c r="M225" i="6"/>
  <c r="P211" i="6"/>
  <c r="N211" i="6"/>
  <c r="P213" i="6"/>
  <c r="N213" i="6"/>
  <c r="P217" i="6"/>
  <c r="N217" i="6"/>
  <c r="K224" i="6"/>
  <c r="M224" i="6"/>
  <c r="K226" i="6"/>
  <c r="M226" i="6"/>
  <c r="M220" i="6"/>
  <c r="K220" i="6"/>
  <c r="P219" i="6"/>
  <c r="N219" i="6"/>
  <c r="M210" i="6"/>
  <c r="K210" i="6"/>
  <c r="M214" i="6"/>
  <c r="K214" i="6"/>
  <c r="M218" i="6"/>
  <c r="K218" i="6"/>
  <c r="M180" i="6"/>
  <c r="K180" i="6"/>
  <c r="P193" i="6"/>
  <c r="N193" i="6"/>
  <c r="M188" i="6"/>
  <c r="K188" i="6"/>
  <c r="M197" i="6"/>
  <c r="K197" i="6"/>
  <c r="M184" i="6"/>
  <c r="K184" i="6"/>
  <c r="J26" i="6"/>
  <c r="K26" i="6" s="1"/>
  <c r="M178" i="6"/>
  <c r="K178" i="6"/>
  <c r="M182" i="6"/>
  <c r="K182" i="6"/>
  <c r="M186" i="6"/>
  <c r="K186" i="6"/>
  <c r="K190" i="6"/>
  <c r="M190" i="6"/>
  <c r="P194" i="6"/>
  <c r="N194" i="6"/>
  <c r="M162" i="6"/>
  <c r="K162" i="6"/>
  <c r="J23" i="6"/>
  <c r="K23" i="6" s="1"/>
  <c r="K159" i="6"/>
  <c r="M159" i="6"/>
  <c r="P153" i="6"/>
  <c r="N153" i="6"/>
  <c r="H28" i="6"/>
  <c r="P151" i="6"/>
  <c r="N151" i="6"/>
  <c r="M160" i="6"/>
  <c r="K160" i="6"/>
  <c r="M164" i="6"/>
  <c r="K164" i="6"/>
  <c r="J18" i="6"/>
  <c r="G18" i="13" s="1"/>
  <c r="M146" i="6"/>
  <c r="K146" i="6"/>
  <c r="K158" i="6"/>
  <c r="M158" i="6"/>
  <c r="P149" i="6"/>
  <c r="N149" i="6"/>
  <c r="K161" i="6"/>
  <c r="M161" i="6"/>
  <c r="J24" i="6"/>
  <c r="K123" i="6"/>
  <c r="M123" i="6"/>
  <c r="H22" i="6"/>
  <c r="H32" i="6"/>
  <c r="M114" i="6"/>
  <c r="K114" i="6"/>
  <c r="M118" i="6"/>
  <c r="K118" i="6"/>
  <c r="K128" i="6"/>
  <c r="M128" i="6"/>
  <c r="M132" i="6"/>
  <c r="K132" i="6"/>
  <c r="M124" i="6"/>
  <c r="K124" i="6"/>
  <c r="M116" i="6"/>
  <c r="K116" i="6"/>
  <c r="M120" i="6"/>
  <c r="K120" i="6"/>
  <c r="K130" i="6"/>
  <c r="M130" i="6"/>
  <c r="K122" i="6"/>
  <c r="M122" i="6"/>
  <c r="K129" i="6"/>
  <c r="M129" i="6"/>
  <c r="S93" i="6"/>
  <c r="V93" i="6"/>
  <c r="U95" i="7" s="1"/>
  <c r="V95" i="7" s="1"/>
  <c r="X95" i="7" s="1"/>
  <c r="Y95" i="7" s="1"/>
  <c r="Q93" i="6"/>
  <c r="J25" i="6"/>
  <c r="M25" i="6" s="1"/>
  <c r="I25" i="13" s="1"/>
  <c r="M81" i="6"/>
  <c r="K81" i="6"/>
  <c r="M85" i="6"/>
  <c r="K85" i="6"/>
  <c r="M89" i="6"/>
  <c r="K89" i="6"/>
  <c r="M91" i="6"/>
  <c r="K91" i="6"/>
  <c r="N96" i="6"/>
  <c r="P96" i="6"/>
  <c r="M83" i="6"/>
  <c r="K83" i="6"/>
  <c r="M87" i="6"/>
  <c r="K87" i="6"/>
  <c r="S100" i="6"/>
  <c r="Q100" i="6"/>
  <c r="V100" i="6"/>
  <c r="U102" i="7" s="1"/>
  <c r="V102" i="7" s="1"/>
  <c r="X102" i="7" s="1"/>
  <c r="H30" i="6"/>
  <c r="M80" i="6"/>
  <c r="K80" i="6"/>
  <c r="P49" i="6"/>
  <c r="N49" i="6"/>
  <c r="P57" i="6"/>
  <c r="N57" i="6"/>
  <c r="M52" i="6"/>
  <c r="K52" i="6"/>
  <c r="M50" i="6"/>
  <c r="K50" i="6"/>
  <c r="M54" i="6"/>
  <c r="K54" i="6"/>
  <c r="H27" i="6"/>
  <c r="J27" i="6"/>
  <c r="G27" i="13" s="1"/>
  <c r="H27" i="13" s="1"/>
  <c r="M65" i="6"/>
  <c r="K65" i="6"/>
  <c r="M48" i="6"/>
  <c r="K48" i="6"/>
  <c r="M56" i="6"/>
  <c r="K56" i="6"/>
  <c r="M67" i="6"/>
  <c r="K67" i="6"/>
  <c r="N59" i="6"/>
  <c r="P59" i="6"/>
  <c r="M58" i="6"/>
  <c r="K58" i="6"/>
  <c r="M15" i="6"/>
  <c r="I15" i="13" s="1"/>
  <c r="J15" i="13" s="1"/>
  <c r="K15" i="6"/>
  <c r="H29" i="6"/>
  <c r="J29" i="6"/>
  <c r="G29" i="13" s="1"/>
  <c r="H29" i="13" s="1"/>
  <c r="K16" i="6"/>
  <c r="M16" i="6"/>
  <c r="I16" i="13" s="1"/>
  <c r="J16" i="13" s="1"/>
  <c r="M17" i="29"/>
  <c r="K17" i="29"/>
  <c r="M19" i="29"/>
  <c r="K19" i="29"/>
  <c r="M18" i="29"/>
  <c r="K18" i="29"/>
  <c r="M26" i="29"/>
  <c r="K26" i="29"/>
  <c r="M23" i="29"/>
  <c r="K23" i="29"/>
  <c r="Q61" i="29"/>
  <c r="X61" i="29"/>
  <c r="S61" i="29"/>
  <c r="N65" i="29"/>
  <c r="P65" i="29"/>
  <c r="K64" i="29"/>
  <c r="M64" i="29"/>
  <c r="K49" i="29"/>
  <c r="M49" i="29"/>
  <c r="K60" i="29"/>
  <c r="M60" i="29"/>
  <c r="K67" i="29"/>
  <c r="M67" i="29"/>
  <c r="K56" i="29"/>
  <c r="M56" i="29"/>
  <c r="S66" i="29"/>
  <c r="X66" i="29"/>
  <c r="Q66" i="29"/>
  <c r="M84" i="29"/>
  <c r="K84" i="29"/>
  <c r="N87" i="29"/>
  <c r="P87" i="29"/>
  <c r="K89" i="29"/>
  <c r="M89" i="29"/>
  <c r="P86" i="29"/>
  <c r="N86" i="29"/>
  <c r="M97" i="29"/>
  <c r="K97" i="29"/>
  <c r="N91" i="29"/>
  <c r="P91" i="29"/>
  <c r="P99" i="29"/>
  <c r="N99" i="29"/>
  <c r="M80" i="29"/>
  <c r="K80" i="29"/>
  <c r="K81" i="29"/>
  <c r="M81" i="29"/>
  <c r="M98" i="29"/>
  <c r="K98" i="29"/>
  <c r="K93" i="29"/>
  <c r="M93" i="29"/>
  <c r="N83" i="29"/>
  <c r="P83" i="29"/>
  <c r="P94" i="29"/>
  <c r="N94" i="29"/>
  <c r="P90" i="29"/>
  <c r="N90" i="29"/>
  <c r="K85" i="29"/>
  <c r="M85" i="29"/>
  <c r="N119" i="29"/>
  <c r="P119" i="29"/>
  <c r="P129" i="29"/>
  <c r="N129" i="29"/>
  <c r="M112" i="29"/>
  <c r="K112" i="29"/>
  <c r="S120" i="29"/>
  <c r="Q120" i="29"/>
  <c r="X120" i="29"/>
  <c r="S124" i="29"/>
  <c r="X124" i="29"/>
  <c r="Q124" i="29"/>
  <c r="S116" i="29"/>
  <c r="Q116" i="29"/>
  <c r="X116" i="29"/>
  <c r="K117" i="29"/>
  <c r="M117" i="29"/>
  <c r="K125" i="29"/>
  <c r="M125" i="29"/>
  <c r="K121" i="29"/>
  <c r="M121" i="29"/>
  <c r="P130" i="29"/>
  <c r="N130" i="29"/>
  <c r="N123" i="29"/>
  <c r="P123" i="29"/>
  <c r="K113" i="29"/>
  <c r="M113" i="29"/>
  <c r="N115" i="29"/>
  <c r="P115" i="29"/>
  <c r="K145" i="29"/>
  <c r="M145" i="29"/>
  <c r="P163" i="29"/>
  <c r="N163" i="29"/>
  <c r="M144" i="29"/>
  <c r="K144" i="29"/>
  <c r="S152" i="29"/>
  <c r="Q152" i="29"/>
  <c r="X152" i="29"/>
  <c r="K153" i="29"/>
  <c r="M153" i="29"/>
  <c r="P150" i="29"/>
  <c r="N150" i="29"/>
  <c r="P146" i="29"/>
  <c r="N146" i="29"/>
  <c r="N155" i="29"/>
  <c r="P155" i="29"/>
  <c r="P158" i="29"/>
  <c r="N158" i="29"/>
  <c r="K149" i="29"/>
  <c r="M149" i="29"/>
  <c r="K157" i="29"/>
  <c r="M157" i="29"/>
  <c r="P154" i="29"/>
  <c r="N154" i="29"/>
  <c r="N151" i="29"/>
  <c r="P151" i="29"/>
  <c r="K162" i="29"/>
  <c r="M162" i="29"/>
  <c r="K185" i="29"/>
  <c r="M185" i="29"/>
  <c r="M193" i="29"/>
  <c r="K193" i="29"/>
  <c r="S184" i="29"/>
  <c r="X184" i="29"/>
  <c r="Q184" i="29"/>
  <c r="S180" i="29"/>
  <c r="X180" i="29"/>
  <c r="Q180" i="29"/>
  <c r="AC190" i="29"/>
  <c r="Y190" i="29"/>
  <c r="K177" i="29"/>
  <c r="M177" i="29"/>
  <c r="P182" i="29"/>
  <c r="N182" i="29"/>
  <c r="K181" i="29"/>
  <c r="M181" i="29"/>
  <c r="S188" i="29"/>
  <c r="X188" i="29"/>
  <c r="Q188" i="29"/>
  <c r="K191" i="29"/>
  <c r="M191" i="29"/>
  <c r="P194" i="29"/>
  <c r="N194" i="29"/>
  <c r="M176" i="29"/>
  <c r="K176" i="29"/>
  <c r="N179" i="29"/>
  <c r="P179" i="29"/>
  <c r="K189" i="29"/>
  <c r="M189" i="29"/>
  <c r="S210" i="29"/>
  <c r="P220" i="29"/>
  <c r="N220" i="29"/>
  <c r="P225" i="29"/>
  <c r="N225" i="29"/>
  <c r="K211" i="29"/>
  <c r="M211" i="29"/>
  <c r="N209" i="29"/>
  <c r="P209" i="29"/>
  <c r="N217" i="29"/>
  <c r="P217" i="29"/>
  <c r="K215" i="29"/>
  <c r="M215" i="29"/>
  <c r="P216" i="29"/>
  <c r="N216" i="29"/>
  <c r="M227" i="29"/>
  <c r="K227" i="29"/>
  <c r="K219" i="29"/>
  <c r="M219" i="29"/>
  <c r="P208" i="29"/>
  <c r="N208" i="29"/>
  <c r="M223" i="29"/>
  <c r="K223" i="29"/>
  <c r="P226" i="29"/>
  <c r="N226" i="29"/>
  <c r="P212" i="29"/>
  <c r="N212" i="29"/>
  <c r="S218" i="29"/>
  <c r="Q218" i="29"/>
  <c r="X218" i="29"/>
  <c r="H28" i="5"/>
  <c r="K216" i="5"/>
  <c r="M216" i="5"/>
  <c r="K209" i="5"/>
  <c r="M209" i="5"/>
  <c r="M213" i="5"/>
  <c r="K213" i="5"/>
  <c r="K226" i="5"/>
  <c r="M226" i="5"/>
  <c r="N218" i="5"/>
  <c r="P218" i="5"/>
  <c r="K224" i="5"/>
  <c r="M224" i="5"/>
  <c r="Y217" i="5"/>
  <c r="J20" i="5"/>
  <c r="M20" i="5" s="1"/>
  <c r="I117" i="13" s="1"/>
  <c r="H34" i="5"/>
  <c r="P227" i="5"/>
  <c r="N227" i="5"/>
  <c r="H16" i="5"/>
  <c r="K220" i="5"/>
  <c r="M220" i="5"/>
  <c r="S215" i="5"/>
  <c r="Q215" i="5"/>
  <c r="X215" i="5"/>
  <c r="S223" i="5"/>
  <c r="Q223" i="5"/>
  <c r="X223" i="5"/>
  <c r="N214" i="5"/>
  <c r="P214" i="5"/>
  <c r="P222" i="5"/>
  <c r="N222" i="5"/>
  <c r="N183" i="5"/>
  <c r="P183" i="5"/>
  <c r="Q186" i="5"/>
  <c r="X186" i="5"/>
  <c r="S186" i="5"/>
  <c r="K193" i="5"/>
  <c r="M193" i="5"/>
  <c r="Q178" i="5"/>
  <c r="X178" i="5"/>
  <c r="S178" i="5"/>
  <c r="Q182" i="5"/>
  <c r="X182" i="5"/>
  <c r="S182" i="5"/>
  <c r="N191" i="5"/>
  <c r="P191" i="5"/>
  <c r="H26" i="5"/>
  <c r="M181" i="5"/>
  <c r="K181" i="5"/>
  <c r="M185" i="5"/>
  <c r="K185" i="5"/>
  <c r="K189" i="5"/>
  <c r="M189" i="5"/>
  <c r="N179" i="5"/>
  <c r="P179" i="5"/>
  <c r="N187" i="5"/>
  <c r="P187" i="5"/>
  <c r="K177" i="5"/>
  <c r="M177" i="5"/>
  <c r="J27" i="5"/>
  <c r="Q190" i="5"/>
  <c r="X190" i="5"/>
  <c r="S190" i="5"/>
  <c r="J19" i="5"/>
  <c r="G116" i="13" s="1"/>
  <c r="J32" i="5"/>
  <c r="K145" i="5"/>
  <c r="M145" i="5"/>
  <c r="J23" i="5"/>
  <c r="AT22" i="5"/>
  <c r="AH150" i="5"/>
  <c r="AD150" i="5"/>
  <c r="AH154" i="5"/>
  <c r="AD154" i="5"/>
  <c r="K155" i="5"/>
  <c r="M155" i="5"/>
  <c r="S148" i="5"/>
  <c r="Q148" i="5"/>
  <c r="X148" i="5"/>
  <c r="P146" i="5"/>
  <c r="N146" i="5"/>
  <c r="K163" i="5"/>
  <c r="M163" i="5"/>
  <c r="K158" i="5"/>
  <c r="M158" i="5"/>
  <c r="M112" i="5"/>
  <c r="K112" i="5"/>
  <c r="S128" i="5"/>
  <c r="X128" i="5"/>
  <c r="Q128" i="5"/>
  <c r="P122" i="5"/>
  <c r="N122" i="5"/>
  <c r="M130" i="5"/>
  <c r="K130" i="5"/>
  <c r="S120" i="5"/>
  <c r="Q120" i="5"/>
  <c r="X120" i="5"/>
  <c r="K117" i="5"/>
  <c r="M117" i="5"/>
  <c r="K113" i="5"/>
  <c r="M113" i="5"/>
  <c r="K125" i="5"/>
  <c r="M125" i="5"/>
  <c r="P131" i="5"/>
  <c r="N131" i="5"/>
  <c r="P126" i="5"/>
  <c r="N126" i="5"/>
  <c r="S124" i="5"/>
  <c r="Q124" i="5"/>
  <c r="X124" i="5"/>
  <c r="P118" i="5"/>
  <c r="N118" i="5"/>
  <c r="K121" i="5"/>
  <c r="M121" i="5"/>
  <c r="AT34" i="5"/>
  <c r="AT30" i="5"/>
  <c r="AT26" i="5"/>
  <c r="AT25" i="5"/>
  <c r="AT27" i="5"/>
  <c r="U32" i="5"/>
  <c r="AT32" i="5" s="1"/>
  <c r="U28" i="5"/>
  <c r="AT28" i="5" s="1"/>
  <c r="U24" i="5"/>
  <c r="AT24" i="5" s="1"/>
  <c r="AT31" i="5"/>
  <c r="AT23" i="5"/>
  <c r="AT33" i="5"/>
  <c r="AT29" i="5"/>
  <c r="P94" i="5"/>
  <c r="N94" i="5"/>
  <c r="K81" i="5"/>
  <c r="M81" i="5"/>
  <c r="K93" i="5"/>
  <c r="M93" i="5"/>
  <c r="P90" i="5"/>
  <c r="N90" i="5"/>
  <c r="J24" i="5"/>
  <c r="J33" i="5"/>
  <c r="G226" i="13" s="1"/>
  <c r="M80" i="5"/>
  <c r="K80" i="5"/>
  <c r="S84" i="5"/>
  <c r="Q84" i="5"/>
  <c r="X84" i="5"/>
  <c r="Y96" i="5"/>
  <c r="AC96" i="5"/>
  <c r="K85" i="5"/>
  <c r="M85" i="5"/>
  <c r="K89" i="5"/>
  <c r="M89" i="5"/>
  <c r="Q98" i="5"/>
  <c r="X98" i="5"/>
  <c r="S98" i="5"/>
  <c r="AH52" i="5"/>
  <c r="AD52" i="5"/>
  <c r="AH58" i="5"/>
  <c r="AD58" i="5"/>
  <c r="AD56" i="5"/>
  <c r="AH56" i="5"/>
  <c r="K53" i="5"/>
  <c r="M53" i="5"/>
  <c r="K59" i="5"/>
  <c r="M59" i="5"/>
  <c r="K57" i="5"/>
  <c r="M57" i="5"/>
  <c r="K63" i="5"/>
  <c r="M63" i="5"/>
  <c r="K51" i="5"/>
  <c r="M51" i="5"/>
  <c r="M66" i="5"/>
  <c r="K66" i="5"/>
  <c r="K67" i="5"/>
  <c r="M67" i="5"/>
  <c r="K61" i="5"/>
  <c r="M61" i="5"/>
  <c r="P60" i="5"/>
  <c r="N60" i="5"/>
  <c r="M31" i="5"/>
  <c r="I128" i="13" s="1"/>
  <c r="J128" i="13" s="1"/>
  <c r="K31" i="5"/>
  <c r="M22" i="5"/>
  <c r="I119" i="13" s="1"/>
  <c r="J119" i="13" s="1"/>
  <c r="K22" i="5"/>
  <c r="M15" i="5"/>
  <c r="I112" i="13" s="1"/>
  <c r="J112" i="13" s="1"/>
  <c r="K15" i="5"/>
  <c r="M18" i="5"/>
  <c r="I115" i="13" s="1"/>
  <c r="J115" i="13" s="1"/>
  <c r="K18" i="5"/>
  <c r="K242" i="4"/>
  <c r="M242" i="4"/>
  <c r="P251" i="4"/>
  <c r="N251" i="4"/>
  <c r="K250" i="4"/>
  <c r="M250" i="4"/>
  <c r="M249" i="4"/>
  <c r="K249" i="4"/>
  <c r="N248" i="4"/>
  <c r="P248" i="4"/>
  <c r="P247" i="4"/>
  <c r="N247" i="4"/>
  <c r="M241" i="4"/>
  <c r="K241" i="4"/>
  <c r="M245" i="4"/>
  <c r="K245" i="4"/>
  <c r="M257" i="4"/>
  <c r="K257" i="4"/>
  <c r="M253" i="4"/>
  <c r="K253" i="4"/>
  <c r="K246" i="4"/>
  <c r="M246" i="4"/>
  <c r="P243" i="4"/>
  <c r="N243" i="4"/>
  <c r="K254" i="4"/>
  <c r="M254" i="4"/>
  <c r="N252" i="4"/>
  <c r="K240" i="4"/>
  <c r="M240" i="4"/>
  <c r="P259" i="4"/>
  <c r="K258" i="4"/>
  <c r="M258" i="4"/>
  <c r="M217" i="4"/>
  <c r="K217" i="4"/>
  <c r="K216" i="4"/>
  <c r="M216" i="4"/>
  <c r="P223" i="4"/>
  <c r="N223" i="4"/>
  <c r="M213" i="4"/>
  <c r="K213" i="4"/>
  <c r="K212" i="4"/>
  <c r="M212" i="4"/>
  <c r="K218" i="4"/>
  <c r="M218" i="4"/>
  <c r="P211" i="4"/>
  <c r="N211" i="4"/>
  <c r="P215" i="4"/>
  <c r="N215" i="4"/>
  <c r="P226" i="4"/>
  <c r="N226" i="4"/>
  <c r="M209" i="4"/>
  <c r="K209" i="4"/>
  <c r="K208" i="4"/>
  <c r="M208" i="4"/>
  <c r="K214" i="4"/>
  <c r="M214" i="4"/>
  <c r="N220" i="4"/>
  <c r="P220" i="4"/>
  <c r="M221" i="4"/>
  <c r="K221" i="4"/>
  <c r="K222" i="4"/>
  <c r="M222" i="4"/>
  <c r="K210" i="4"/>
  <c r="M210" i="4"/>
  <c r="K224" i="4"/>
  <c r="M224" i="4"/>
  <c r="K227" i="4"/>
  <c r="M227" i="4"/>
  <c r="M194" i="4"/>
  <c r="K194" i="4"/>
  <c r="M193" i="4"/>
  <c r="K193" i="4"/>
  <c r="M189" i="4"/>
  <c r="K189" i="4"/>
  <c r="P187" i="4"/>
  <c r="N187" i="4"/>
  <c r="N180" i="4"/>
  <c r="M185" i="4"/>
  <c r="K185" i="4"/>
  <c r="K190" i="4"/>
  <c r="M190" i="4"/>
  <c r="P183" i="4"/>
  <c r="N183" i="4"/>
  <c r="K192" i="4"/>
  <c r="M192" i="4"/>
  <c r="M181" i="4"/>
  <c r="K181" i="4"/>
  <c r="K186" i="4"/>
  <c r="M186" i="4"/>
  <c r="K178" i="4"/>
  <c r="M178" i="4"/>
  <c r="N184" i="4"/>
  <c r="P184" i="4"/>
  <c r="M177" i="4"/>
  <c r="K177" i="4"/>
  <c r="P179" i="4"/>
  <c r="N179" i="4"/>
  <c r="K176" i="4"/>
  <c r="M176" i="4"/>
  <c r="K182" i="4"/>
  <c r="M182" i="4"/>
  <c r="K195" i="4"/>
  <c r="M195" i="4"/>
  <c r="M154" i="4"/>
  <c r="K154" i="4"/>
  <c r="V157" i="4"/>
  <c r="N145" i="4"/>
  <c r="P145" i="4"/>
  <c r="K159" i="4"/>
  <c r="M159" i="4"/>
  <c r="N152" i="4"/>
  <c r="P152" i="4"/>
  <c r="P144" i="4"/>
  <c r="N144" i="4"/>
  <c r="K146" i="4"/>
  <c r="M146" i="4"/>
  <c r="M149" i="4"/>
  <c r="K149" i="4"/>
  <c r="K150" i="4"/>
  <c r="M150" i="4"/>
  <c r="K158" i="4"/>
  <c r="M158" i="4"/>
  <c r="K160" i="4"/>
  <c r="M160" i="4"/>
  <c r="N162" i="4"/>
  <c r="P162" i="4"/>
  <c r="P155" i="4"/>
  <c r="N155" i="4"/>
  <c r="N156" i="4"/>
  <c r="P156" i="4"/>
  <c r="N148" i="4"/>
  <c r="P148" i="4"/>
  <c r="P161" i="4"/>
  <c r="N161" i="4"/>
  <c r="M163" i="4"/>
  <c r="K163" i="4"/>
  <c r="M153" i="4"/>
  <c r="K153" i="4"/>
  <c r="P119" i="4"/>
  <c r="N119" i="4"/>
  <c r="K128" i="4"/>
  <c r="M128" i="4"/>
  <c r="K122" i="4"/>
  <c r="M122" i="4"/>
  <c r="M121" i="4"/>
  <c r="K121" i="4"/>
  <c r="N120" i="4"/>
  <c r="P120" i="4"/>
  <c r="P115" i="4"/>
  <c r="N115" i="4"/>
  <c r="N124" i="4"/>
  <c r="P124" i="4"/>
  <c r="M117" i="4"/>
  <c r="K117" i="4"/>
  <c r="K112" i="4"/>
  <c r="M112" i="4"/>
  <c r="K118" i="4"/>
  <c r="M118" i="4"/>
  <c r="M130" i="4"/>
  <c r="K130" i="4"/>
  <c r="M113" i="4"/>
  <c r="K113" i="4"/>
  <c r="K114" i="4"/>
  <c r="M114" i="4"/>
  <c r="K131" i="4"/>
  <c r="M131" i="4"/>
  <c r="P123" i="4"/>
  <c r="N123" i="4"/>
  <c r="K116" i="4"/>
  <c r="M116" i="4"/>
  <c r="K129" i="4"/>
  <c r="M129" i="4"/>
  <c r="K90" i="4"/>
  <c r="M90" i="4"/>
  <c r="P87" i="4"/>
  <c r="N87" i="4"/>
  <c r="K96" i="4"/>
  <c r="M96" i="4"/>
  <c r="M85" i="4"/>
  <c r="K85" i="4"/>
  <c r="M97" i="4"/>
  <c r="K97" i="4"/>
  <c r="M89" i="4"/>
  <c r="K89" i="4"/>
  <c r="K94" i="4"/>
  <c r="M94" i="4"/>
  <c r="M81" i="4"/>
  <c r="K81" i="4"/>
  <c r="K80" i="4"/>
  <c r="M80" i="4"/>
  <c r="P99" i="4"/>
  <c r="N99" i="4"/>
  <c r="N88" i="4"/>
  <c r="P88" i="4"/>
  <c r="P83" i="4"/>
  <c r="N83" i="4"/>
  <c r="N92" i="4"/>
  <c r="P92" i="4"/>
  <c r="K82" i="4"/>
  <c r="M82" i="4"/>
  <c r="P91" i="4"/>
  <c r="N91" i="4"/>
  <c r="M93" i="4"/>
  <c r="K93" i="4"/>
  <c r="K86" i="4"/>
  <c r="M86" i="4"/>
  <c r="K98" i="4"/>
  <c r="M98" i="4"/>
  <c r="M65" i="4"/>
  <c r="M67" i="4"/>
  <c r="I99" i="13" s="1"/>
  <c r="K67" i="4"/>
  <c r="M61" i="4"/>
  <c r="K61" i="4"/>
  <c r="K58" i="4"/>
  <c r="M58" i="4"/>
  <c r="M57" i="4"/>
  <c r="K50" i="4"/>
  <c r="M50" i="4"/>
  <c r="M66" i="4"/>
  <c r="K66" i="4"/>
  <c r="K54" i="4"/>
  <c r="M54" i="4"/>
  <c r="D109" i="18"/>
  <c r="D113" i="18"/>
  <c r="D105" i="18"/>
  <c r="D31" i="18"/>
  <c r="D15" i="18"/>
  <c r="I115" i="18"/>
  <c r="I120" i="18"/>
  <c r="I119" i="18"/>
  <c r="H30" i="18"/>
  <c r="H31" i="18"/>
  <c r="E17" i="18"/>
  <c r="E13" i="18"/>
  <c r="J14" i="4"/>
  <c r="J39" i="4" s="1"/>
  <c r="F21" i="18"/>
  <c r="F31" i="18"/>
  <c r="I116" i="18"/>
  <c r="F14" i="18"/>
  <c r="D23" i="18"/>
  <c r="I122" i="18"/>
  <c r="I118" i="18"/>
  <c r="I121" i="18"/>
  <c r="I117" i="18"/>
  <c r="L281" i="22"/>
  <c r="P195" i="29" l="1"/>
  <c r="I93" i="13"/>
  <c r="N244" i="4"/>
  <c r="G176" i="13"/>
  <c r="H176" i="13" s="1"/>
  <c r="G57" i="13"/>
  <c r="H57" i="13" s="1"/>
  <c r="K57" i="4"/>
  <c r="G217" i="13"/>
  <c r="H217" i="13" s="1"/>
  <c r="G185" i="13"/>
  <c r="M31" i="29"/>
  <c r="S52" i="29"/>
  <c r="X162" i="5"/>
  <c r="P127" i="5"/>
  <c r="P129" i="5"/>
  <c r="S129" i="5" s="1"/>
  <c r="P79" i="5"/>
  <c r="N87" i="5"/>
  <c r="K30" i="5"/>
  <c r="M48" i="4"/>
  <c r="I80" i="13" s="1"/>
  <c r="J80" i="13" s="1"/>
  <c r="G208" i="13"/>
  <c r="H208" i="13" s="1"/>
  <c r="I96" i="13"/>
  <c r="J96" i="13" s="1"/>
  <c r="K48" i="4"/>
  <c r="M53" i="4"/>
  <c r="I85" i="13" s="1"/>
  <c r="J85" i="13" s="1"/>
  <c r="I82" i="13"/>
  <c r="G53" i="13"/>
  <c r="H53" i="13" s="1"/>
  <c r="K53" i="4"/>
  <c r="I98" i="13"/>
  <c r="J98" i="13" s="1"/>
  <c r="G48" i="13"/>
  <c r="G181" i="13"/>
  <c r="I97" i="13"/>
  <c r="J97" i="13" s="1"/>
  <c r="I89" i="13"/>
  <c r="J89" i="13" s="1"/>
  <c r="I90" i="13"/>
  <c r="J90" i="13" s="1"/>
  <c r="K56" i="4"/>
  <c r="G88" i="13"/>
  <c r="H88" i="13" s="1"/>
  <c r="M60" i="4"/>
  <c r="G92" i="13"/>
  <c r="H92" i="13" s="1"/>
  <c r="I86" i="13"/>
  <c r="J86" i="13" s="1"/>
  <c r="I95" i="13"/>
  <c r="G63" i="13"/>
  <c r="H63" i="13" s="1"/>
  <c r="G95" i="13"/>
  <c r="P23" i="4"/>
  <c r="V23" i="4" s="1"/>
  <c r="S16" i="4"/>
  <c r="Z111" i="22"/>
  <c r="Q16" i="4"/>
  <c r="N63" i="4"/>
  <c r="P63" i="4"/>
  <c r="K95" i="13" s="1"/>
  <c r="N189" i="6"/>
  <c r="P196" i="6"/>
  <c r="V196" i="6" s="1"/>
  <c r="U200" i="7" s="1"/>
  <c r="V200" i="7" s="1"/>
  <c r="X200" i="7" s="1"/>
  <c r="N115" i="6"/>
  <c r="K22" i="6"/>
  <c r="X210" i="29"/>
  <c r="AC178" i="29"/>
  <c r="Y118" i="29"/>
  <c r="AC122" i="29"/>
  <c r="AD122" i="29" s="1"/>
  <c r="G218" i="13"/>
  <c r="H218" i="13" s="1"/>
  <c r="G188" i="13"/>
  <c r="H188" i="13" s="1"/>
  <c r="G60" i="13"/>
  <c r="H60" i="13" s="1"/>
  <c r="K60" i="4"/>
  <c r="D73" i="22"/>
  <c r="D12" i="24" s="1"/>
  <c r="AB111" i="22"/>
  <c r="K239" i="22"/>
  <c r="K247" i="22"/>
  <c r="R77" i="22"/>
  <c r="W171" i="22"/>
  <c r="W179" i="22"/>
  <c r="I205" i="22"/>
  <c r="I213" i="22"/>
  <c r="K171" i="22"/>
  <c r="K179" i="22"/>
  <c r="O239" i="22"/>
  <c r="O247" i="22"/>
  <c r="S239" i="22"/>
  <c r="S247" i="22"/>
  <c r="W247" i="22"/>
  <c r="P281" i="22"/>
  <c r="U179" i="22"/>
  <c r="L111" i="22"/>
  <c r="X179" i="22"/>
  <c r="AA213" i="22"/>
  <c r="AA171" i="22"/>
  <c r="AA179" i="22"/>
  <c r="S171" i="22"/>
  <c r="S179" i="22"/>
  <c r="O171" i="22"/>
  <c r="O179" i="22"/>
  <c r="AA247" i="22"/>
  <c r="T77" i="22"/>
  <c r="T145" i="22"/>
  <c r="Q213" i="22"/>
  <c r="L247" i="22"/>
  <c r="T111" i="22"/>
  <c r="X111" i="22"/>
  <c r="X145" i="22"/>
  <c r="O213" i="22"/>
  <c r="Q179" i="22"/>
  <c r="AB281" i="22"/>
  <c r="AB77" i="22"/>
  <c r="AB247" i="22"/>
  <c r="AB239" i="22"/>
  <c r="P145" i="22"/>
  <c r="AA281" i="22"/>
  <c r="AA273" i="22"/>
  <c r="Z213" i="22"/>
  <c r="Z205" i="22"/>
  <c r="AB145" i="22"/>
  <c r="I179" i="22"/>
  <c r="AB213" i="22"/>
  <c r="Z145" i="22"/>
  <c r="Z137" i="22"/>
  <c r="Z281" i="22"/>
  <c r="Z273" i="22"/>
  <c r="Z77" i="22"/>
  <c r="P111" i="22"/>
  <c r="L145" i="22"/>
  <c r="Y179" i="22"/>
  <c r="L213" i="22"/>
  <c r="AB179" i="22"/>
  <c r="AB171" i="22"/>
  <c r="AA145" i="22"/>
  <c r="AA137" i="22"/>
  <c r="AA77" i="22"/>
  <c r="AA69" i="22"/>
  <c r="Z247" i="22"/>
  <c r="Z239" i="22"/>
  <c r="V239" i="22"/>
  <c r="J239" i="22"/>
  <c r="P213" i="22"/>
  <c r="P179" i="22"/>
  <c r="U145" i="22"/>
  <c r="P77" i="22"/>
  <c r="L77" i="22"/>
  <c r="R247" i="22"/>
  <c r="H281" i="22"/>
  <c r="K281" i="22"/>
  <c r="T281" i="22"/>
  <c r="N281" i="22"/>
  <c r="X281" i="22"/>
  <c r="E213" i="22"/>
  <c r="T213" i="22"/>
  <c r="M179" i="22"/>
  <c r="R179" i="22"/>
  <c r="X77" i="22"/>
  <c r="Y281" i="22"/>
  <c r="Y273" i="22"/>
  <c r="I281" i="22"/>
  <c r="I273" i="22"/>
  <c r="U281" i="22"/>
  <c r="U273" i="22"/>
  <c r="E281" i="22"/>
  <c r="E273" i="22"/>
  <c r="W281" i="22"/>
  <c r="W273" i="22"/>
  <c r="G281" i="22"/>
  <c r="G273" i="22"/>
  <c r="J281" i="22"/>
  <c r="J273" i="22"/>
  <c r="D281" i="22"/>
  <c r="D273" i="22"/>
  <c r="O281" i="22"/>
  <c r="O273" i="22"/>
  <c r="Q281" i="22"/>
  <c r="Q273" i="22"/>
  <c r="S281" i="22"/>
  <c r="S273" i="22"/>
  <c r="V281" i="22"/>
  <c r="V273" i="22"/>
  <c r="F247" i="22"/>
  <c r="F239" i="22"/>
  <c r="Q247" i="22"/>
  <c r="Q239" i="22"/>
  <c r="X247" i="22"/>
  <c r="X239" i="22"/>
  <c r="M247" i="22"/>
  <c r="M239" i="22"/>
  <c r="T247" i="22"/>
  <c r="T239" i="22"/>
  <c r="D247" i="22"/>
  <c r="D239" i="22"/>
  <c r="E247" i="22"/>
  <c r="E239" i="22"/>
  <c r="Y247" i="22"/>
  <c r="Y239" i="22"/>
  <c r="I247" i="22"/>
  <c r="I239" i="22"/>
  <c r="G247" i="22"/>
  <c r="G239" i="22"/>
  <c r="U213" i="22"/>
  <c r="U205" i="22"/>
  <c r="X213" i="22"/>
  <c r="X205" i="22"/>
  <c r="N213" i="22"/>
  <c r="N205" i="22"/>
  <c r="D213" i="22"/>
  <c r="D205" i="22"/>
  <c r="G213" i="22"/>
  <c r="G205" i="22"/>
  <c r="J213" i="22"/>
  <c r="J205" i="22"/>
  <c r="V213" i="22"/>
  <c r="V205" i="22"/>
  <c r="F213" i="22"/>
  <c r="F205" i="22"/>
  <c r="R213" i="22"/>
  <c r="R205" i="22"/>
  <c r="H213" i="22"/>
  <c r="H205" i="22"/>
  <c r="F179" i="22"/>
  <c r="F171" i="22"/>
  <c r="E179" i="22"/>
  <c r="E171" i="22"/>
  <c r="D179" i="22"/>
  <c r="D171" i="22"/>
  <c r="N179" i="22"/>
  <c r="N171" i="22"/>
  <c r="H179" i="22"/>
  <c r="H171" i="22"/>
  <c r="T179" i="22"/>
  <c r="T171" i="22"/>
  <c r="V179" i="22"/>
  <c r="V171" i="22"/>
  <c r="G179" i="22"/>
  <c r="G171" i="22"/>
  <c r="S145" i="22"/>
  <c r="S137" i="22"/>
  <c r="N145" i="22"/>
  <c r="N137" i="22"/>
  <c r="Y145" i="22"/>
  <c r="Y137" i="22"/>
  <c r="I145" i="22"/>
  <c r="I137" i="22"/>
  <c r="G145" i="22"/>
  <c r="G137" i="22"/>
  <c r="J145" i="22"/>
  <c r="J137" i="22"/>
  <c r="E145" i="22"/>
  <c r="E137" i="22"/>
  <c r="K145" i="22"/>
  <c r="K137" i="22"/>
  <c r="V145" i="22"/>
  <c r="V137" i="22"/>
  <c r="F145" i="22"/>
  <c r="F137" i="22"/>
  <c r="Q145" i="22"/>
  <c r="Q137" i="22"/>
  <c r="H145" i="22"/>
  <c r="H137" i="22"/>
  <c r="E111" i="22"/>
  <c r="E103" i="22"/>
  <c r="O111" i="22"/>
  <c r="O103" i="22"/>
  <c r="V111" i="22"/>
  <c r="V103" i="22"/>
  <c r="F111" i="22"/>
  <c r="F103" i="22"/>
  <c r="D111" i="22"/>
  <c r="D113" i="22" s="1"/>
  <c r="D103" i="22"/>
  <c r="W111" i="22"/>
  <c r="W103" i="22"/>
  <c r="G111" i="22"/>
  <c r="G103" i="22"/>
  <c r="N111" i="22"/>
  <c r="N103" i="22"/>
  <c r="J111" i="22"/>
  <c r="J103" i="22"/>
  <c r="R111" i="22"/>
  <c r="R103" i="22"/>
  <c r="U77" i="22"/>
  <c r="U69" i="22"/>
  <c r="D77" i="22"/>
  <c r="D79" i="22" s="1"/>
  <c r="D69" i="22"/>
  <c r="V77" i="22"/>
  <c r="V69" i="22"/>
  <c r="F77" i="22"/>
  <c r="F69" i="22"/>
  <c r="G77" i="22"/>
  <c r="G69" i="22"/>
  <c r="J77" i="22"/>
  <c r="J69" i="22"/>
  <c r="S77" i="22"/>
  <c r="S69" i="22"/>
  <c r="K77" i="22"/>
  <c r="K69" i="22"/>
  <c r="W145" i="22"/>
  <c r="U111" i="22"/>
  <c r="E77" i="22"/>
  <c r="N77" i="22"/>
  <c r="R281" i="22"/>
  <c r="W77" i="22"/>
  <c r="R145" i="22"/>
  <c r="M145" i="22"/>
  <c r="U247" i="22"/>
  <c r="I111" i="22"/>
  <c r="M281" i="22"/>
  <c r="H95" i="13"/>
  <c r="J191" i="13"/>
  <c r="N92" i="6"/>
  <c r="Y155" i="6"/>
  <c r="AA158" i="7" s="1"/>
  <c r="AB158" i="7" s="1"/>
  <c r="AD158" i="7" s="1"/>
  <c r="AE158" i="7" s="1"/>
  <c r="W155" i="6"/>
  <c r="P185" i="6"/>
  <c r="S185" i="6" s="1"/>
  <c r="N63" i="6"/>
  <c r="P223" i="6"/>
  <c r="Q223" i="6" s="1"/>
  <c r="P221" i="6"/>
  <c r="Q221" i="6" s="1"/>
  <c r="P82" i="6"/>
  <c r="V82" i="6" s="1"/>
  <c r="U84" i="7" s="1"/>
  <c r="V84" i="7" s="1"/>
  <c r="X84" i="7" s="1"/>
  <c r="N156" i="6"/>
  <c r="N183" i="6"/>
  <c r="P61" i="6"/>
  <c r="V61" i="6" s="1"/>
  <c r="U63" i="7" s="1"/>
  <c r="N181" i="6"/>
  <c r="P86" i="6"/>
  <c r="V86" i="6" s="1"/>
  <c r="U88" i="7" s="1"/>
  <c r="V88" i="7" s="1"/>
  <c r="X88" i="7" s="1"/>
  <c r="N95" i="6"/>
  <c r="N84" i="6"/>
  <c r="N227" i="6"/>
  <c r="M105" i="6"/>
  <c r="N105" i="6" s="1"/>
  <c r="N55" i="6"/>
  <c r="N90" i="6"/>
  <c r="N99" i="6"/>
  <c r="N187" i="6"/>
  <c r="N117" i="6"/>
  <c r="N64" i="6"/>
  <c r="N62" i="6"/>
  <c r="P157" i="6"/>
  <c r="Q157" i="6" s="1"/>
  <c r="P222" i="6"/>
  <c r="Q222" i="6" s="1"/>
  <c r="N66" i="6"/>
  <c r="N53" i="6"/>
  <c r="N51" i="6"/>
  <c r="P88" i="6"/>
  <c r="Q88" i="6" s="1"/>
  <c r="N179" i="6"/>
  <c r="S150" i="6"/>
  <c r="S88" i="29"/>
  <c r="S57" i="29"/>
  <c r="N187" i="29"/>
  <c r="N95" i="29"/>
  <c r="M29" i="29"/>
  <c r="N29" i="29" s="1"/>
  <c r="K28" i="29"/>
  <c r="P82" i="29"/>
  <c r="S82" i="29" s="1"/>
  <c r="P127" i="29"/>
  <c r="Q127" i="29" s="1"/>
  <c r="Y126" i="29"/>
  <c r="X57" i="29"/>
  <c r="Y57" i="29" s="1"/>
  <c r="N159" i="29"/>
  <c r="Q88" i="29"/>
  <c r="M27" i="29"/>
  <c r="P27" i="29" s="1"/>
  <c r="K30" i="29"/>
  <c r="M21" i="29"/>
  <c r="N21" i="29" s="1"/>
  <c r="X214" i="29"/>
  <c r="Y214" i="29" s="1"/>
  <c r="Y224" i="29"/>
  <c r="N183" i="29"/>
  <c r="N147" i="29"/>
  <c r="K22" i="29"/>
  <c r="N51" i="29"/>
  <c r="N114" i="29"/>
  <c r="AC186" i="29"/>
  <c r="AH186" i="29" s="1"/>
  <c r="P213" i="29"/>
  <c r="Q213" i="29" s="1"/>
  <c r="Q214" i="29"/>
  <c r="Y50" i="29"/>
  <c r="P62" i="29"/>
  <c r="Q62" i="29" s="1"/>
  <c r="M15" i="29"/>
  <c r="N15" i="29" s="1"/>
  <c r="K20" i="29"/>
  <c r="Y53" i="29"/>
  <c r="X55" i="29"/>
  <c r="P221" i="29"/>
  <c r="Q221" i="29" s="1"/>
  <c r="Q55" i="29"/>
  <c r="AD192" i="29"/>
  <c r="P65" i="5"/>
  <c r="P95" i="5"/>
  <c r="Q95" i="5" s="1"/>
  <c r="M25" i="5"/>
  <c r="I122" i="13" s="1"/>
  <c r="J122" i="13" s="1"/>
  <c r="N49" i="5"/>
  <c r="P194" i="5"/>
  <c r="Q194" i="5" s="1"/>
  <c r="K25" i="5"/>
  <c r="N159" i="5"/>
  <c r="N97" i="5"/>
  <c r="P161" i="5"/>
  <c r="X161" i="5" s="1"/>
  <c r="AC54" i="5"/>
  <c r="AH54" i="5" s="1"/>
  <c r="M104" i="5"/>
  <c r="N104" i="5" s="1"/>
  <c r="AD48" i="5"/>
  <c r="P114" i="5"/>
  <c r="S114" i="5" s="1"/>
  <c r="P91" i="5"/>
  <c r="Q91" i="5" s="1"/>
  <c r="X192" i="5"/>
  <c r="AC192" i="5" s="1"/>
  <c r="P115" i="5"/>
  <c r="Q115" i="5" s="1"/>
  <c r="S192" i="5"/>
  <c r="M26" i="5"/>
  <c r="I123" i="13" s="1"/>
  <c r="J123" i="13" s="1"/>
  <c r="N82" i="5"/>
  <c r="M17" i="5"/>
  <c r="I114" i="13" s="1"/>
  <c r="J114" i="13" s="1"/>
  <c r="P83" i="5"/>
  <c r="X83" i="5" s="1"/>
  <c r="P151" i="5"/>
  <c r="X151" i="5" s="1"/>
  <c r="N99" i="5"/>
  <c r="P149" i="5"/>
  <c r="S149" i="5" s="1"/>
  <c r="P123" i="5"/>
  <c r="S123" i="5" s="1"/>
  <c r="Q176" i="5"/>
  <c r="X195" i="5"/>
  <c r="AC50" i="5"/>
  <c r="M30" i="5"/>
  <c r="I127" i="13" s="1"/>
  <c r="J127" i="13" s="1"/>
  <c r="K17" i="5"/>
  <c r="X219" i="5"/>
  <c r="AC219" i="5" s="1"/>
  <c r="G223" i="13"/>
  <c r="H223" i="13" s="1"/>
  <c r="Q195" i="5"/>
  <c r="E39" i="5"/>
  <c r="Y221" i="5"/>
  <c r="K29" i="5"/>
  <c r="K34" i="5"/>
  <c r="P55" i="5"/>
  <c r="Q55" i="5" s="1"/>
  <c r="AC210" i="5"/>
  <c r="AH210" i="5" s="1"/>
  <c r="S162" i="5"/>
  <c r="M29" i="5"/>
  <c r="I126" i="13" s="1"/>
  <c r="J126" i="13" s="1"/>
  <c r="G210" i="13"/>
  <c r="H210" i="13" s="1"/>
  <c r="G222" i="13"/>
  <c r="H222" i="13" s="1"/>
  <c r="P211" i="5"/>
  <c r="X211" i="5" s="1"/>
  <c r="Q219" i="5"/>
  <c r="Q180" i="5"/>
  <c r="Q188" i="5"/>
  <c r="AM64" i="5"/>
  <c r="N119" i="5"/>
  <c r="AD64" i="5"/>
  <c r="S176" i="5"/>
  <c r="S188" i="5"/>
  <c r="P157" i="5"/>
  <c r="Q157" i="5" s="1"/>
  <c r="Q184" i="5"/>
  <c r="G56" i="13"/>
  <c r="H56" i="13" s="1"/>
  <c r="G184" i="13"/>
  <c r="H184" i="13" s="1"/>
  <c r="M56" i="4"/>
  <c r="N56" i="4" s="1"/>
  <c r="N52" i="4"/>
  <c r="Q157" i="4"/>
  <c r="P52" i="4"/>
  <c r="K84" i="13" s="1"/>
  <c r="M62" i="4"/>
  <c r="I94" i="13" s="1"/>
  <c r="I52" i="13"/>
  <c r="J52" i="13" s="1"/>
  <c r="I180" i="13"/>
  <c r="J180" i="13" s="1"/>
  <c r="N188" i="4"/>
  <c r="N255" i="4"/>
  <c r="P64" i="4"/>
  <c r="K192" i="13" s="1"/>
  <c r="P256" i="4"/>
  <c r="V16" i="4"/>
  <c r="I63" i="13"/>
  <c r="N219" i="4"/>
  <c r="M49" i="4"/>
  <c r="I49" i="13" s="1"/>
  <c r="G209" i="13"/>
  <c r="H209" i="13" s="1"/>
  <c r="P56" i="4"/>
  <c r="Q56" i="4" s="1"/>
  <c r="N23" i="4"/>
  <c r="K62" i="4"/>
  <c r="H94" i="13"/>
  <c r="G62" i="13"/>
  <c r="H62" i="13" s="1"/>
  <c r="G190" i="13"/>
  <c r="H190" i="13" s="1"/>
  <c r="P84" i="4"/>
  <c r="Q84" i="4" s="1"/>
  <c r="H80" i="13"/>
  <c r="G49" i="13"/>
  <c r="H49" i="13" s="1"/>
  <c r="G177" i="13"/>
  <c r="H177" i="13" s="1"/>
  <c r="H191" i="13"/>
  <c r="K49" i="4"/>
  <c r="O77" i="22"/>
  <c r="O145" i="22"/>
  <c r="M213" i="22"/>
  <c r="W213" i="22"/>
  <c r="D175" i="22"/>
  <c r="Z179" i="22"/>
  <c r="M77" i="22"/>
  <c r="H77" i="22"/>
  <c r="Q111" i="22"/>
  <c r="AA111" i="22"/>
  <c r="K111" i="22"/>
  <c r="J179" i="22"/>
  <c r="S213" i="22"/>
  <c r="D107" i="22"/>
  <c r="D13" i="24" s="1"/>
  <c r="D277" i="22"/>
  <c r="D18" i="24" s="1"/>
  <c r="Q77" i="22"/>
  <c r="M111" i="22"/>
  <c r="S111" i="22"/>
  <c r="L179" i="22"/>
  <c r="Q222" i="29"/>
  <c r="X52" i="29"/>
  <c r="Y52" i="29" s="1"/>
  <c r="D209" i="22"/>
  <c r="D17" i="24" s="1"/>
  <c r="D141" i="22"/>
  <c r="D14" i="24" s="1"/>
  <c r="D145" i="22"/>
  <c r="Y213" i="22"/>
  <c r="P247" i="22"/>
  <c r="D243" i="22"/>
  <c r="F281" i="22"/>
  <c r="Y77" i="22"/>
  <c r="I77" i="22"/>
  <c r="Y111" i="22"/>
  <c r="H111" i="22"/>
  <c r="K213" i="22"/>
  <c r="H247" i="22"/>
  <c r="P191" i="6"/>
  <c r="V191" i="6" s="1"/>
  <c r="U195" i="7" s="1"/>
  <c r="V195" i="7" s="1"/>
  <c r="X195" i="7" s="1"/>
  <c r="P126" i="6"/>
  <c r="Q126" i="6" s="1"/>
  <c r="P127" i="6"/>
  <c r="Q127" i="6" s="1"/>
  <c r="N97" i="6"/>
  <c r="K25" i="29"/>
  <c r="K16" i="29"/>
  <c r="Q92" i="29"/>
  <c r="S92" i="29"/>
  <c r="K32" i="29"/>
  <c r="K24" i="29"/>
  <c r="S180" i="5"/>
  <c r="S184" i="5"/>
  <c r="H226" i="13"/>
  <c r="H224" i="13"/>
  <c r="N147" i="5"/>
  <c r="P147" i="5"/>
  <c r="P133" i="6"/>
  <c r="S133" i="6" s="1"/>
  <c r="V154" i="6"/>
  <c r="U157" i="7" s="1"/>
  <c r="V157" i="7" s="1"/>
  <c r="X157" i="7" s="1"/>
  <c r="Y157" i="7" s="1"/>
  <c r="N121" i="6"/>
  <c r="K21" i="6"/>
  <c r="S154" i="6"/>
  <c r="M21" i="6"/>
  <c r="I21" i="13" s="1"/>
  <c r="J21" i="13" s="1"/>
  <c r="P192" i="6"/>
  <c r="S192" i="6" s="1"/>
  <c r="K18" i="6"/>
  <c r="N119" i="6"/>
  <c r="N147" i="6"/>
  <c r="P125" i="6"/>
  <c r="Q125" i="6" s="1"/>
  <c r="Q150" i="6"/>
  <c r="P229" i="6"/>
  <c r="Q229" i="6" s="1"/>
  <c r="N131" i="6"/>
  <c r="H128" i="13"/>
  <c r="H48" i="13"/>
  <c r="P165" i="6"/>
  <c r="V165" i="6" s="1"/>
  <c r="U168" i="7" s="1"/>
  <c r="V168" i="7" s="1"/>
  <c r="X168" i="7" s="1"/>
  <c r="K19" i="6"/>
  <c r="K30" i="6"/>
  <c r="M19" i="6"/>
  <c r="I19" i="13" s="1"/>
  <c r="J19" i="13" s="1"/>
  <c r="M28" i="6"/>
  <c r="I28" i="13" s="1"/>
  <c r="J28" i="13" s="1"/>
  <c r="P94" i="6"/>
  <c r="S94" i="6" s="1"/>
  <c r="M20" i="6"/>
  <c r="N20" i="6" s="1"/>
  <c r="N60" i="6"/>
  <c r="P60" i="6"/>
  <c r="M31" i="6"/>
  <c r="I31" i="13" s="1"/>
  <c r="J31" i="13" s="1"/>
  <c r="K28" i="6"/>
  <c r="K20" i="6"/>
  <c r="M22" i="6"/>
  <c r="I22" i="13" s="1"/>
  <c r="J22" i="13" s="1"/>
  <c r="X222" i="29"/>
  <c r="AC222" i="29" s="1"/>
  <c r="AH222" i="29" s="1"/>
  <c r="P160" i="29"/>
  <c r="X160" i="29" s="1"/>
  <c r="AH128" i="29"/>
  <c r="AI128" i="29" s="1"/>
  <c r="P63" i="29"/>
  <c r="N63" i="29"/>
  <c r="S59" i="29"/>
  <c r="Q59" i="29"/>
  <c r="X59" i="29"/>
  <c r="P96" i="29"/>
  <c r="Q96" i="29" s="1"/>
  <c r="N131" i="29"/>
  <c r="P131" i="29"/>
  <c r="N54" i="29"/>
  <c r="P54" i="29"/>
  <c r="S48" i="29"/>
  <c r="Q48" i="29"/>
  <c r="X48" i="29"/>
  <c r="H131" i="13"/>
  <c r="N208" i="5"/>
  <c r="P208" i="5"/>
  <c r="N225" i="5"/>
  <c r="P225" i="5"/>
  <c r="K33" i="5"/>
  <c r="P62" i="5"/>
  <c r="N62" i="5"/>
  <c r="M33" i="5"/>
  <c r="I130" i="13" s="1"/>
  <c r="G130" i="13"/>
  <c r="H130" i="13" s="1"/>
  <c r="S160" i="5"/>
  <c r="X160" i="5"/>
  <c r="Q160" i="5"/>
  <c r="K32" i="5"/>
  <c r="G129" i="13"/>
  <c r="H129" i="13" s="1"/>
  <c r="M34" i="5"/>
  <c r="I131" i="13" s="1"/>
  <c r="J131" i="13" s="1"/>
  <c r="G227" i="13"/>
  <c r="H227" i="13" s="1"/>
  <c r="G225" i="13"/>
  <c r="H225" i="13" s="1"/>
  <c r="P116" i="5"/>
  <c r="N116" i="5"/>
  <c r="F223" i="13"/>
  <c r="H61" i="13"/>
  <c r="P65" i="4"/>
  <c r="S65" i="4" s="1"/>
  <c r="I65" i="13"/>
  <c r="J65" i="13" s="1"/>
  <c r="I193" i="13"/>
  <c r="Q225" i="4"/>
  <c r="S225" i="4"/>
  <c r="V225" i="4"/>
  <c r="N65" i="4"/>
  <c r="I66" i="13"/>
  <c r="J66" i="13" s="1"/>
  <c r="I194" i="13"/>
  <c r="J194" i="13" s="1"/>
  <c r="H93" i="13"/>
  <c r="F225" i="13"/>
  <c r="H193" i="13"/>
  <c r="S147" i="4"/>
  <c r="V147" i="4"/>
  <c r="Q147" i="4"/>
  <c r="H97" i="13"/>
  <c r="H65" i="13"/>
  <c r="N151" i="4"/>
  <c r="P151" i="4"/>
  <c r="J99" i="13"/>
  <c r="I67" i="13"/>
  <c r="J67" i="13" s="1"/>
  <c r="I195" i="13"/>
  <c r="W127" i="4"/>
  <c r="I224" i="13"/>
  <c r="J224" i="13" s="1"/>
  <c r="I64" i="13"/>
  <c r="J64" i="13" s="1"/>
  <c r="I192" i="13"/>
  <c r="J192" i="13" s="1"/>
  <c r="N126" i="4"/>
  <c r="P126" i="4"/>
  <c r="H189" i="13"/>
  <c r="M17" i="6"/>
  <c r="I17" i="13" s="1"/>
  <c r="J17" i="13" s="1"/>
  <c r="P195" i="6"/>
  <c r="N195" i="6"/>
  <c r="N163" i="6"/>
  <c r="H17" i="13"/>
  <c r="H22" i="13"/>
  <c r="K32" i="6"/>
  <c r="M18" i="6"/>
  <c r="I18" i="13" s="1"/>
  <c r="J18" i="13" s="1"/>
  <c r="I33" i="13"/>
  <c r="J33" i="13" s="1"/>
  <c r="M32" i="6"/>
  <c r="I32" i="13" s="1"/>
  <c r="J32" i="13" s="1"/>
  <c r="H20" i="13"/>
  <c r="H28" i="13"/>
  <c r="P152" i="6"/>
  <c r="N152" i="6"/>
  <c r="Y153" i="7"/>
  <c r="H32" i="13"/>
  <c r="N148" i="6"/>
  <c r="P148" i="6"/>
  <c r="K31" i="6"/>
  <c r="Y102" i="7"/>
  <c r="H16" i="13"/>
  <c r="M30" i="6"/>
  <c r="I30" i="13" s="1"/>
  <c r="J30" i="13" s="1"/>
  <c r="H18" i="13"/>
  <c r="H33" i="13"/>
  <c r="N98" i="6"/>
  <c r="P98" i="6"/>
  <c r="H31" i="13"/>
  <c r="H30" i="13"/>
  <c r="H15" i="13"/>
  <c r="K25" i="6"/>
  <c r="G25" i="13"/>
  <c r="H25" i="13" s="1"/>
  <c r="M26" i="6"/>
  <c r="I26" i="13" s="1"/>
  <c r="G26" i="13"/>
  <c r="H26" i="13" s="1"/>
  <c r="I34" i="13"/>
  <c r="G34" i="13"/>
  <c r="H34" i="13" s="1"/>
  <c r="K24" i="6"/>
  <c r="G24" i="13"/>
  <c r="H24" i="13" s="1"/>
  <c r="M23" i="6"/>
  <c r="I23" i="13" s="1"/>
  <c r="G23" i="13"/>
  <c r="H23" i="13" s="1"/>
  <c r="K17" i="6"/>
  <c r="N148" i="29"/>
  <c r="P148" i="29"/>
  <c r="P161" i="29"/>
  <c r="N161" i="29"/>
  <c r="N156" i="29"/>
  <c r="P156" i="29"/>
  <c r="X58" i="29"/>
  <c r="Q58" i="29"/>
  <c r="S58" i="29"/>
  <c r="N212" i="5"/>
  <c r="P212" i="5"/>
  <c r="K26" i="5"/>
  <c r="K19" i="5"/>
  <c r="G214" i="13"/>
  <c r="H214" i="13" s="1"/>
  <c r="G221" i="13"/>
  <c r="H221" i="13" s="1"/>
  <c r="M19" i="5"/>
  <c r="I116" i="13" s="1"/>
  <c r="J116" i="13" s="1"/>
  <c r="N153" i="5"/>
  <c r="P153" i="5"/>
  <c r="H123" i="13"/>
  <c r="H112" i="13"/>
  <c r="H115" i="13"/>
  <c r="H116" i="13"/>
  <c r="K16" i="5"/>
  <c r="M16" i="5"/>
  <c r="I113" i="13" s="1"/>
  <c r="J113" i="13" s="1"/>
  <c r="P152" i="5"/>
  <c r="N152" i="5"/>
  <c r="P144" i="5"/>
  <c r="N144" i="5"/>
  <c r="P156" i="5"/>
  <c r="N156" i="5"/>
  <c r="M21" i="5"/>
  <c r="N21" i="5" s="1"/>
  <c r="K28" i="5"/>
  <c r="K21" i="5"/>
  <c r="M28" i="5"/>
  <c r="I125" i="13" s="1"/>
  <c r="J125" i="13" s="1"/>
  <c r="H119" i="13"/>
  <c r="N88" i="5"/>
  <c r="P88" i="5"/>
  <c r="H125" i="13"/>
  <c r="M24" i="5"/>
  <c r="I121" i="13" s="1"/>
  <c r="P92" i="5"/>
  <c r="N92" i="5"/>
  <c r="G212" i="13"/>
  <c r="H212" i="13" s="1"/>
  <c r="P86" i="5"/>
  <c r="N86" i="5"/>
  <c r="H113" i="13"/>
  <c r="M27" i="5"/>
  <c r="G124" i="13"/>
  <c r="H124" i="13" s="1"/>
  <c r="K20" i="5"/>
  <c r="G117" i="13"/>
  <c r="H117" i="13" s="1"/>
  <c r="G220" i="13"/>
  <c r="H220" i="13" s="1"/>
  <c r="M23" i="5"/>
  <c r="I120" i="13" s="1"/>
  <c r="G120" i="13"/>
  <c r="H120" i="13" s="1"/>
  <c r="K24" i="5"/>
  <c r="G121" i="13"/>
  <c r="H121" i="13" s="1"/>
  <c r="G216" i="13"/>
  <c r="H216" i="13" s="1"/>
  <c r="G213" i="13"/>
  <c r="H213" i="13" s="1"/>
  <c r="I176" i="13"/>
  <c r="J176" i="13" s="1"/>
  <c r="H85" i="13"/>
  <c r="G219" i="13"/>
  <c r="H219" i="13" s="1"/>
  <c r="G187" i="13"/>
  <c r="H187" i="13" s="1"/>
  <c r="H91" i="13"/>
  <c r="G59" i="13"/>
  <c r="H59" i="13" s="1"/>
  <c r="K59" i="4"/>
  <c r="M59" i="4"/>
  <c r="I91" i="13" s="1"/>
  <c r="J93" i="13"/>
  <c r="I189" i="13"/>
  <c r="J189" i="13" s="1"/>
  <c r="I61" i="13"/>
  <c r="J61" i="13" s="1"/>
  <c r="H181" i="13"/>
  <c r="G183" i="13"/>
  <c r="H183" i="13" s="1"/>
  <c r="G215" i="13"/>
  <c r="H215" i="13" s="1"/>
  <c r="H87" i="13"/>
  <c r="G55" i="13"/>
  <c r="H55" i="13" s="1"/>
  <c r="M55" i="4"/>
  <c r="I87" i="13" s="1"/>
  <c r="K55" i="4"/>
  <c r="H89" i="13"/>
  <c r="J84" i="13"/>
  <c r="H81" i="13"/>
  <c r="I178" i="13"/>
  <c r="J178" i="13" s="1"/>
  <c r="J82" i="13"/>
  <c r="I50" i="13"/>
  <c r="J50" i="13" s="1"/>
  <c r="I186" i="13"/>
  <c r="J186" i="13" s="1"/>
  <c r="I58" i="13"/>
  <c r="J58" i="13" s="1"/>
  <c r="G211" i="13"/>
  <c r="H211" i="13" s="1"/>
  <c r="G179" i="13"/>
  <c r="H179" i="13" s="1"/>
  <c r="G51" i="13"/>
  <c r="H51" i="13" s="1"/>
  <c r="H83" i="13"/>
  <c r="K51" i="4"/>
  <c r="M51" i="4"/>
  <c r="I83" i="13" s="1"/>
  <c r="F221" i="13"/>
  <c r="H185" i="13"/>
  <c r="I182" i="13"/>
  <c r="J182" i="13" s="1"/>
  <c r="I54" i="13"/>
  <c r="J54" i="13" s="1"/>
  <c r="I181" i="13"/>
  <c r="I185" i="13"/>
  <c r="I57" i="13"/>
  <c r="J57" i="13" s="1"/>
  <c r="P22" i="4"/>
  <c r="N22" i="4"/>
  <c r="S18" i="4"/>
  <c r="V18" i="4"/>
  <c r="Q18" i="4"/>
  <c r="N28" i="4"/>
  <c r="P28" i="4"/>
  <c r="Q19" i="4"/>
  <c r="V19" i="4"/>
  <c r="S19" i="4"/>
  <c r="N17" i="4"/>
  <c r="P17" i="4"/>
  <c r="V30" i="4"/>
  <c r="Q30" i="4"/>
  <c r="S30" i="4"/>
  <c r="N29" i="4"/>
  <c r="P29" i="4"/>
  <c r="N24" i="4"/>
  <c r="P24" i="4"/>
  <c r="N20" i="4"/>
  <c r="P20" i="4"/>
  <c r="N25" i="4"/>
  <c r="P25" i="4"/>
  <c r="Q31" i="4"/>
  <c r="S31" i="4"/>
  <c r="V31" i="4"/>
  <c r="Q27" i="4"/>
  <c r="S27" i="4"/>
  <c r="V27" i="4"/>
  <c r="Q23" i="4"/>
  <c r="S23" i="4"/>
  <c r="N21" i="4"/>
  <c r="P21" i="4"/>
  <c r="V34" i="4"/>
  <c r="S34" i="4"/>
  <c r="Q34" i="4"/>
  <c r="N33" i="4"/>
  <c r="P33" i="4"/>
  <c r="V26" i="4"/>
  <c r="Q26" i="4"/>
  <c r="S26" i="4"/>
  <c r="N32" i="4"/>
  <c r="P32" i="4"/>
  <c r="Q15" i="4"/>
  <c r="V15" i="4"/>
  <c r="S15" i="4"/>
  <c r="Q227" i="6"/>
  <c r="S227" i="6"/>
  <c r="V227" i="6"/>
  <c r="U232" i="7" s="1"/>
  <c r="V232" i="7" s="1"/>
  <c r="X232" i="7" s="1"/>
  <c r="N210" i="6"/>
  <c r="P210" i="6"/>
  <c r="N220" i="6"/>
  <c r="P220" i="6"/>
  <c r="V213" i="6"/>
  <c r="U218" i="7" s="1"/>
  <c r="V218" i="7" s="1"/>
  <c r="X218" i="7" s="1"/>
  <c r="Q213" i="6"/>
  <c r="S213" i="6"/>
  <c r="N226" i="6"/>
  <c r="P226" i="6"/>
  <c r="N228" i="6"/>
  <c r="P228" i="6"/>
  <c r="N218" i="6"/>
  <c r="P218" i="6"/>
  <c r="V211" i="6"/>
  <c r="U216" i="7" s="1"/>
  <c r="V216" i="7" s="1"/>
  <c r="X216" i="7" s="1"/>
  <c r="Q211" i="6"/>
  <c r="S211" i="6"/>
  <c r="N214" i="6"/>
  <c r="P214" i="6"/>
  <c r="Q219" i="6"/>
  <c r="S219" i="6"/>
  <c r="V219" i="6"/>
  <c r="U224" i="7" s="1"/>
  <c r="V224" i="7" s="1"/>
  <c r="X224" i="7" s="1"/>
  <c r="V217" i="6"/>
  <c r="U222" i="7" s="1"/>
  <c r="V222" i="7" s="1"/>
  <c r="X222" i="7" s="1"/>
  <c r="Q217" i="6"/>
  <c r="S217" i="6"/>
  <c r="N212" i="6"/>
  <c r="P212" i="6"/>
  <c r="N216" i="6"/>
  <c r="P216" i="6"/>
  <c r="N224" i="6"/>
  <c r="P224" i="6"/>
  <c r="P225" i="6"/>
  <c r="N225" i="6"/>
  <c r="V215" i="6"/>
  <c r="U220" i="7" s="1"/>
  <c r="V220" i="7" s="1"/>
  <c r="X220" i="7" s="1"/>
  <c r="Q215" i="6"/>
  <c r="S215" i="6"/>
  <c r="N186" i="6"/>
  <c r="P186" i="6"/>
  <c r="N178" i="6"/>
  <c r="P178" i="6"/>
  <c r="Q187" i="6"/>
  <c r="S187" i="6"/>
  <c r="V187" i="6"/>
  <c r="U191" i="7" s="1"/>
  <c r="V191" i="7" s="1"/>
  <c r="X191" i="7" s="1"/>
  <c r="V179" i="6"/>
  <c r="U183" i="7" s="1"/>
  <c r="V183" i="7" s="1"/>
  <c r="X183" i="7" s="1"/>
  <c r="Q179" i="6"/>
  <c r="S179" i="6"/>
  <c r="Q189" i="6"/>
  <c r="V189" i="6"/>
  <c r="U193" i="7" s="1"/>
  <c r="V193" i="7" s="1"/>
  <c r="X193" i="7" s="1"/>
  <c r="S189" i="6"/>
  <c r="N184" i="6"/>
  <c r="P184" i="6"/>
  <c r="N188" i="6"/>
  <c r="P188" i="6"/>
  <c r="V181" i="6"/>
  <c r="U185" i="7" s="1"/>
  <c r="V185" i="7" s="1"/>
  <c r="X185" i="7" s="1"/>
  <c r="Q181" i="6"/>
  <c r="S181" i="6"/>
  <c r="N182" i="6"/>
  <c r="P182" i="6"/>
  <c r="V194" i="6"/>
  <c r="U198" i="7" s="1"/>
  <c r="V198" i="7" s="1"/>
  <c r="X198" i="7" s="1"/>
  <c r="Q194" i="6"/>
  <c r="S194" i="6"/>
  <c r="V183" i="6"/>
  <c r="U187" i="7" s="1"/>
  <c r="V187" i="7" s="1"/>
  <c r="X187" i="7" s="1"/>
  <c r="Q183" i="6"/>
  <c r="S183" i="6"/>
  <c r="N190" i="6"/>
  <c r="P190" i="6"/>
  <c r="S196" i="6"/>
  <c r="Q196" i="6"/>
  <c r="N197" i="6"/>
  <c r="P197" i="6"/>
  <c r="Q193" i="6"/>
  <c r="S193" i="6"/>
  <c r="V193" i="6"/>
  <c r="U197" i="7" s="1"/>
  <c r="V197" i="7" s="1"/>
  <c r="X197" i="7" s="1"/>
  <c r="N180" i="6"/>
  <c r="P180" i="6"/>
  <c r="N158" i="6"/>
  <c r="P158" i="6"/>
  <c r="V147" i="6"/>
  <c r="U150" i="7" s="1"/>
  <c r="Q147" i="6"/>
  <c r="S147" i="6"/>
  <c r="V153" i="6"/>
  <c r="U156" i="7" s="1"/>
  <c r="V156" i="7" s="1"/>
  <c r="X156" i="7" s="1"/>
  <c r="Q153" i="6"/>
  <c r="S153" i="6"/>
  <c r="N146" i="6"/>
  <c r="P146" i="6"/>
  <c r="N160" i="6"/>
  <c r="P160" i="6"/>
  <c r="M24" i="6"/>
  <c r="I24" i="13" s="1"/>
  <c r="V149" i="6"/>
  <c r="U152" i="7" s="1"/>
  <c r="V152" i="7" s="1"/>
  <c r="X152" i="7" s="1"/>
  <c r="Q149" i="6"/>
  <c r="S149" i="6"/>
  <c r="N164" i="6"/>
  <c r="P164" i="6"/>
  <c r="V151" i="6"/>
  <c r="U154" i="7" s="1"/>
  <c r="V154" i="7" s="1"/>
  <c r="X154" i="7" s="1"/>
  <c r="Q151" i="6"/>
  <c r="S151" i="6"/>
  <c r="P159" i="6"/>
  <c r="N159" i="6"/>
  <c r="N162" i="6"/>
  <c r="P162" i="6"/>
  <c r="Y150" i="6"/>
  <c r="AA153" i="7" s="1"/>
  <c r="AB153" i="7" s="1"/>
  <c r="AD153" i="7" s="1"/>
  <c r="AE153" i="7" s="1"/>
  <c r="W150" i="6"/>
  <c r="N161" i="6"/>
  <c r="P161" i="6"/>
  <c r="S156" i="6"/>
  <c r="V156" i="6"/>
  <c r="U159" i="7" s="1"/>
  <c r="V159" i="7" s="1"/>
  <c r="X159" i="7" s="1"/>
  <c r="Q156" i="6"/>
  <c r="V163" i="6"/>
  <c r="U166" i="7" s="1"/>
  <c r="V166" i="7" s="1"/>
  <c r="X166" i="7" s="1"/>
  <c r="S163" i="6"/>
  <c r="Q163" i="6"/>
  <c r="V119" i="6"/>
  <c r="U121" i="7" s="1"/>
  <c r="V121" i="7" s="1"/>
  <c r="X121" i="7" s="1"/>
  <c r="Q119" i="6"/>
  <c r="S119" i="6"/>
  <c r="N116" i="6"/>
  <c r="P116" i="6"/>
  <c r="N118" i="6"/>
  <c r="P118" i="6"/>
  <c r="N122" i="6"/>
  <c r="P122" i="6"/>
  <c r="N128" i="6"/>
  <c r="P128" i="6"/>
  <c r="Q131" i="6"/>
  <c r="V131" i="6"/>
  <c r="U133" i="7" s="1"/>
  <c r="V133" i="7" s="1"/>
  <c r="X133" i="7" s="1"/>
  <c r="S131" i="6"/>
  <c r="V117" i="6"/>
  <c r="U119" i="7" s="1"/>
  <c r="V119" i="7" s="1"/>
  <c r="X119" i="7" s="1"/>
  <c r="Q117" i="6"/>
  <c r="S117" i="6"/>
  <c r="V115" i="6"/>
  <c r="U117" i="7" s="1"/>
  <c r="V117" i="7" s="1"/>
  <c r="X117" i="7" s="1"/>
  <c r="Q115" i="6"/>
  <c r="S115" i="6"/>
  <c r="N120" i="6"/>
  <c r="P120" i="6"/>
  <c r="N124" i="6"/>
  <c r="P124" i="6"/>
  <c r="N114" i="6"/>
  <c r="P114" i="6"/>
  <c r="N123" i="6"/>
  <c r="P123" i="6"/>
  <c r="Q121" i="6"/>
  <c r="S121" i="6"/>
  <c r="V121" i="6"/>
  <c r="U123" i="7" s="1"/>
  <c r="V123" i="7" s="1"/>
  <c r="X123" i="7" s="1"/>
  <c r="N132" i="6"/>
  <c r="P132" i="6"/>
  <c r="P129" i="6"/>
  <c r="N129" i="6"/>
  <c r="N130" i="6"/>
  <c r="P130" i="6"/>
  <c r="Y100" i="6"/>
  <c r="AA102" i="7" s="1"/>
  <c r="AB102" i="7" s="1"/>
  <c r="AD102" i="7" s="1"/>
  <c r="AE102" i="7" s="1"/>
  <c r="W100" i="6"/>
  <c r="V97" i="6"/>
  <c r="U99" i="7" s="1"/>
  <c r="V99" i="7" s="1"/>
  <c r="X99" i="7" s="1"/>
  <c r="Q97" i="6"/>
  <c r="S97" i="6"/>
  <c r="N83" i="6"/>
  <c r="P83" i="6"/>
  <c r="W93" i="6"/>
  <c r="Y93" i="6"/>
  <c r="AA95" i="7" s="1"/>
  <c r="AB95" i="7" s="1"/>
  <c r="AD95" i="7" s="1"/>
  <c r="AE95" i="7" s="1"/>
  <c r="S95" i="6"/>
  <c r="Q95" i="6"/>
  <c r="V95" i="6"/>
  <c r="U97" i="7" s="1"/>
  <c r="V97" i="7" s="1"/>
  <c r="X97" i="7" s="1"/>
  <c r="N89" i="6"/>
  <c r="P89" i="6"/>
  <c r="N81" i="6"/>
  <c r="P81" i="6"/>
  <c r="V84" i="6"/>
  <c r="U86" i="7" s="1"/>
  <c r="V86" i="7" s="1"/>
  <c r="X86" i="7" s="1"/>
  <c r="Q84" i="6"/>
  <c r="S84" i="6"/>
  <c r="V90" i="6"/>
  <c r="U92" i="7" s="1"/>
  <c r="V92" i="7" s="1"/>
  <c r="X92" i="7" s="1"/>
  <c r="Q90" i="6"/>
  <c r="S90" i="6"/>
  <c r="N87" i="6"/>
  <c r="P87" i="6"/>
  <c r="Q96" i="6"/>
  <c r="S96" i="6"/>
  <c r="V96" i="6"/>
  <c r="U98" i="7" s="1"/>
  <c r="V98" i="7" s="1"/>
  <c r="X98" i="7" s="1"/>
  <c r="Q92" i="6"/>
  <c r="V92" i="6"/>
  <c r="U94" i="7" s="1"/>
  <c r="V94" i="7" s="1"/>
  <c r="X94" i="7" s="1"/>
  <c r="S92" i="6"/>
  <c r="N91" i="6"/>
  <c r="P91" i="6"/>
  <c r="N85" i="6"/>
  <c r="P85" i="6"/>
  <c r="V99" i="6"/>
  <c r="U101" i="7" s="1"/>
  <c r="V101" i="7" s="1"/>
  <c r="X101" i="7" s="1"/>
  <c r="Q99" i="6"/>
  <c r="S99" i="6"/>
  <c r="N80" i="6"/>
  <c r="P80" i="6"/>
  <c r="S62" i="6"/>
  <c r="V62" i="6"/>
  <c r="U64" i="7" s="1"/>
  <c r="Q62" i="6"/>
  <c r="N48" i="6"/>
  <c r="P48" i="6"/>
  <c r="N65" i="6"/>
  <c r="P65" i="6"/>
  <c r="N50" i="6"/>
  <c r="P50" i="6"/>
  <c r="V64" i="6"/>
  <c r="U66" i="7" s="1"/>
  <c r="Q64" i="6"/>
  <c r="S64" i="6"/>
  <c r="V53" i="6"/>
  <c r="U55" i="7" s="1"/>
  <c r="Q53" i="6"/>
  <c r="S53" i="6"/>
  <c r="V66" i="6"/>
  <c r="S66" i="6"/>
  <c r="Q66" i="6"/>
  <c r="V51" i="6"/>
  <c r="U53" i="7" s="1"/>
  <c r="Q51" i="6"/>
  <c r="S51" i="6"/>
  <c r="K27" i="6"/>
  <c r="M27" i="6"/>
  <c r="I27" i="13" s="1"/>
  <c r="J27" i="13" s="1"/>
  <c r="N58" i="6"/>
  <c r="P58" i="6"/>
  <c r="V55" i="6"/>
  <c r="U57" i="7" s="1"/>
  <c r="Q55" i="6"/>
  <c r="S55" i="6"/>
  <c r="N67" i="6"/>
  <c r="P67" i="6"/>
  <c r="Q63" i="6"/>
  <c r="S63" i="6"/>
  <c r="V63" i="6"/>
  <c r="U65" i="7" s="1"/>
  <c r="Q59" i="6"/>
  <c r="V59" i="6"/>
  <c r="U61" i="7" s="1"/>
  <c r="S59" i="6"/>
  <c r="N56" i="6"/>
  <c r="P56" i="6"/>
  <c r="N54" i="6"/>
  <c r="P54" i="6"/>
  <c r="N52" i="6"/>
  <c r="P52" i="6"/>
  <c r="Q57" i="6"/>
  <c r="V57" i="6"/>
  <c r="U59" i="7" s="1"/>
  <c r="S57" i="6"/>
  <c r="V49" i="6"/>
  <c r="U51" i="7" s="1"/>
  <c r="Q49" i="6"/>
  <c r="S49" i="6"/>
  <c r="P25" i="6"/>
  <c r="K25" i="13" s="1"/>
  <c r="N25" i="6"/>
  <c r="P15" i="6"/>
  <c r="K15" i="13" s="1"/>
  <c r="N15" i="6"/>
  <c r="N16" i="6"/>
  <c r="P16" i="6"/>
  <c r="K16" i="13" s="1"/>
  <c r="M29" i="6"/>
  <c r="I29" i="13" s="1"/>
  <c r="J29" i="13" s="1"/>
  <c r="K29" i="6"/>
  <c r="P32" i="29"/>
  <c r="N32" i="29"/>
  <c r="N16" i="29"/>
  <c r="P16" i="29"/>
  <c r="P31" i="29"/>
  <c r="N31" i="29"/>
  <c r="P25" i="29"/>
  <c r="N25" i="29"/>
  <c r="P18" i="29"/>
  <c r="N18" i="29"/>
  <c r="P22" i="29"/>
  <c r="N22" i="29"/>
  <c r="P17" i="29"/>
  <c r="N17" i="29"/>
  <c r="P20" i="29"/>
  <c r="N20" i="29"/>
  <c r="P30" i="29"/>
  <c r="N30" i="29"/>
  <c r="P23" i="29"/>
  <c r="N23" i="29"/>
  <c r="P26" i="29"/>
  <c r="N26" i="29"/>
  <c r="P19" i="29"/>
  <c r="N19" i="29"/>
  <c r="P24" i="29"/>
  <c r="N24" i="29"/>
  <c r="P28" i="29"/>
  <c r="N28" i="29"/>
  <c r="AC61" i="29"/>
  <c r="Y61" i="29"/>
  <c r="AD53" i="29"/>
  <c r="AH53" i="29"/>
  <c r="N49" i="29"/>
  <c r="P49" i="29"/>
  <c r="Q65" i="29"/>
  <c r="X65" i="29"/>
  <c r="S65" i="29"/>
  <c r="Y66" i="29"/>
  <c r="AC66" i="29"/>
  <c r="N56" i="29"/>
  <c r="P56" i="29"/>
  <c r="N67" i="29"/>
  <c r="P67" i="29"/>
  <c r="N60" i="29"/>
  <c r="P60" i="29"/>
  <c r="Q51" i="29"/>
  <c r="X51" i="29"/>
  <c r="S51" i="29"/>
  <c r="N64" i="29"/>
  <c r="P64" i="29"/>
  <c r="AD50" i="29"/>
  <c r="AH50" i="29"/>
  <c r="Q90" i="29"/>
  <c r="X90" i="29"/>
  <c r="S90" i="29"/>
  <c r="N81" i="29"/>
  <c r="P81" i="29"/>
  <c r="Q87" i="29"/>
  <c r="X87" i="29"/>
  <c r="S87" i="29"/>
  <c r="N85" i="29"/>
  <c r="P85" i="29"/>
  <c r="Q83" i="29"/>
  <c r="X83" i="29"/>
  <c r="S83" i="29"/>
  <c r="S99" i="29"/>
  <c r="Q99" i="29"/>
  <c r="X99" i="29"/>
  <c r="Q86" i="29"/>
  <c r="X86" i="29"/>
  <c r="S86" i="29"/>
  <c r="Y92" i="29"/>
  <c r="AC92" i="29"/>
  <c r="Q94" i="29"/>
  <c r="X94" i="29"/>
  <c r="S94" i="29"/>
  <c r="N98" i="29"/>
  <c r="P98" i="29"/>
  <c r="Y88" i="29"/>
  <c r="AC88" i="29"/>
  <c r="Q91" i="29"/>
  <c r="X91" i="29"/>
  <c r="S91" i="29"/>
  <c r="N89" i="29"/>
  <c r="P89" i="29"/>
  <c r="N93" i="29"/>
  <c r="P93" i="29"/>
  <c r="Q95" i="29"/>
  <c r="X95" i="29"/>
  <c r="S95" i="29"/>
  <c r="N80" i="29"/>
  <c r="P80" i="29"/>
  <c r="N97" i="29"/>
  <c r="P97" i="29"/>
  <c r="N84" i="29"/>
  <c r="P84" i="29"/>
  <c r="N113" i="29"/>
  <c r="P113" i="29"/>
  <c r="Q119" i="29"/>
  <c r="X119" i="29"/>
  <c r="S119" i="29"/>
  <c r="N121" i="29"/>
  <c r="P121" i="29"/>
  <c r="Y116" i="29"/>
  <c r="AC116" i="29"/>
  <c r="Y124" i="29"/>
  <c r="AC124" i="29"/>
  <c r="Y120" i="29"/>
  <c r="AC120" i="29"/>
  <c r="N112" i="29"/>
  <c r="P112" i="29"/>
  <c r="Q115" i="29"/>
  <c r="X115" i="29"/>
  <c r="S115" i="29"/>
  <c r="Q123" i="29"/>
  <c r="X123" i="29"/>
  <c r="S123" i="29"/>
  <c r="Q130" i="29"/>
  <c r="X130" i="29"/>
  <c r="S130" i="29"/>
  <c r="Q114" i="29"/>
  <c r="X114" i="29"/>
  <c r="S114" i="29"/>
  <c r="AD118" i="29"/>
  <c r="AH118" i="29"/>
  <c r="N125" i="29"/>
  <c r="P125" i="29"/>
  <c r="N117" i="29"/>
  <c r="P117" i="29"/>
  <c r="Q129" i="29"/>
  <c r="X129" i="29"/>
  <c r="S129" i="29"/>
  <c r="AH126" i="29"/>
  <c r="AD126" i="29"/>
  <c r="N153" i="29"/>
  <c r="P153" i="29"/>
  <c r="N144" i="29"/>
  <c r="P144" i="29"/>
  <c r="Q154" i="29"/>
  <c r="X154" i="29"/>
  <c r="S154" i="29"/>
  <c r="N149" i="29"/>
  <c r="P149" i="29"/>
  <c r="Q155" i="29"/>
  <c r="X155" i="29"/>
  <c r="S155" i="29"/>
  <c r="Q159" i="29"/>
  <c r="X159" i="29"/>
  <c r="S159" i="29"/>
  <c r="N162" i="29"/>
  <c r="P162" i="29"/>
  <c r="Q158" i="29"/>
  <c r="X158" i="29"/>
  <c r="S158" i="29"/>
  <c r="Q151" i="29"/>
  <c r="X151" i="29"/>
  <c r="S151" i="29"/>
  <c r="Q147" i="29"/>
  <c r="X147" i="29"/>
  <c r="S147" i="29"/>
  <c r="Q146" i="29"/>
  <c r="X146" i="29"/>
  <c r="S146" i="29"/>
  <c r="Y152" i="29"/>
  <c r="AC152" i="29"/>
  <c r="S163" i="29"/>
  <c r="Q163" i="29"/>
  <c r="X163" i="29"/>
  <c r="N145" i="29"/>
  <c r="P145" i="29"/>
  <c r="N157" i="29"/>
  <c r="P157" i="29"/>
  <c r="Q150" i="29"/>
  <c r="X150" i="29"/>
  <c r="S150" i="29"/>
  <c r="Q195" i="29"/>
  <c r="X195" i="29"/>
  <c r="S195" i="29"/>
  <c r="N177" i="29"/>
  <c r="P177" i="29"/>
  <c r="Y184" i="29"/>
  <c r="AC184" i="29"/>
  <c r="N189" i="29"/>
  <c r="P189" i="29"/>
  <c r="Q187" i="29"/>
  <c r="X187" i="29"/>
  <c r="S187" i="29"/>
  <c r="Q182" i="29"/>
  <c r="X182" i="29"/>
  <c r="S182" i="29"/>
  <c r="Y180" i="29"/>
  <c r="AC180" i="29"/>
  <c r="AD178" i="29"/>
  <c r="AH178" i="29"/>
  <c r="Q194" i="29"/>
  <c r="X194" i="29"/>
  <c r="S194" i="29"/>
  <c r="AM192" i="29"/>
  <c r="AI192" i="29"/>
  <c r="N176" i="29"/>
  <c r="P176" i="29"/>
  <c r="Y188" i="29"/>
  <c r="AC188" i="29"/>
  <c r="N181" i="29"/>
  <c r="P181" i="29"/>
  <c r="N185" i="29"/>
  <c r="P185" i="29"/>
  <c r="Q179" i="29"/>
  <c r="X179" i="29"/>
  <c r="S179" i="29"/>
  <c r="Q183" i="29"/>
  <c r="X183" i="29"/>
  <c r="S183" i="29"/>
  <c r="N191" i="29"/>
  <c r="P191" i="29"/>
  <c r="AD190" i="29"/>
  <c r="AH190" i="29"/>
  <c r="N193" i="29"/>
  <c r="P193" i="29"/>
  <c r="Y210" i="29"/>
  <c r="AC210" i="29"/>
  <c r="Q216" i="29"/>
  <c r="X216" i="29"/>
  <c r="S216" i="29"/>
  <c r="AD224" i="29"/>
  <c r="AH224" i="29"/>
  <c r="Q225" i="29"/>
  <c r="X225" i="29"/>
  <c r="S225" i="29"/>
  <c r="Y218" i="29"/>
  <c r="AC218" i="29"/>
  <c r="Q212" i="29"/>
  <c r="X212" i="29"/>
  <c r="S212" i="29"/>
  <c r="N223" i="29"/>
  <c r="P223" i="29"/>
  <c r="Q217" i="29"/>
  <c r="X217" i="29"/>
  <c r="S217" i="29"/>
  <c r="N211" i="29"/>
  <c r="P211" i="29"/>
  <c r="Q208" i="29"/>
  <c r="X208" i="29"/>
  <c r="S208" i="29"/>
  <c r="N227" i="29"/>
  <c r="P227" i="29"/>
  <c r="Q220" i="29"/>
  <c r="X220" i="29"/>
  <c r="S220" i="29"/>
  <c r="Q226" i="29"/>
  <c r="X226" i="29"/>
  <c r="S226" i="29"/>
  <c r="N219" i="29"/>
  <c r="P219" i="29"/>
  <c r="N215" i="29"/>
  <c r="P215" i="29"/>
  <c r="Q209" i="29"/>
  <c r="X209" i="29"/>
  <c r="S209" i="29"/>
  <c r="Y223" i="5"/>
  <c r="AC223" i="5"/>
  <c r="N224" i="5"/>
  <c r="P224" i="5"/>
  <c r="N216" i="5"/>
  <c r="P216" i="5"/>
  <c r="N226" i="5"/>
  <c r="P226" i="5"/>
  <c r="N220" i="5"/>
  <c r="P220" i="5"/>
  <c r="Q227" i="5"/>
  <c r="X227" i="5"/>
  <c r="S227" i="5"/>
  <c r="Q218" i="5"/>
  <c r="X218" i="5"/>
  <c r="S218" i="5"/>
  <c r="Q214" i="5"/>
  <c r="X214" i="5"/>
  <c r="S214" i="5"/>
  <c r="AD221" i="5"/>
  <c r="AH221" i="5"/>
  <c r="AD217" i="5"/>
  <c r="AH217" i="5"/>
  <c r="Q222" i="5"/>
  <c r="X222" i="5"/>
  <c r="S222" i="5"/>
  <c r="Y215" i="5"/>
  <c r="AC215" i="5"/>
  <c r="N213" i="5"/>
  <c r="P213" i="5"/>
  <c r="N209" i="5"/>
  <c r="P209" i="5"/>
  <c r="P193" i="5"/>
  <c r="N193" i="5"/>
  <c r="K27" i="5"/>
  <c r="Y180" i="5"/>
  <c r="AC180" i="5"/>
  <c r="N177" i="5"/>
  <c r="P177" i="5"/>
  <c r="Y184" i="5"/>
  <c r="AC184" i="5"/>
  <c r="N185" i="5"/>
  <c r="P185" i="5"/>
  <c r="Y188" i="5"/>
  <c r="AC188" i="5"/>
  <c r="K23" i="5"/>
  <c r="AC190" i="5"/>
  <c r="Y190" i="5"/>
  <c r="N189" i="5"/>
  <c r="P189" i="5"/>
  <c r="AC178" i="5"/>
  <c r="Y178" i="5"/>
  <c r="Q183" i="5"/>
  <c r="X183" i="5"/>
  <c r="S183" i="5"/>
  <c r="Q179" i="5"/>
  <c r="X179" i="5"/>
  <c r="S179" i="5"/>
  <c r="Y176" i="5"/>
  <c r="AC176" i="5"/>
  <c r="Q191" i="5"/>
  <c r="X191" i="5"/>
  <c r="S191" i="5"/>
  <c r="AC186" i="5"/>
  <c r="Y186" i="5"/>
  <c r="Y192" i="5"/>
  <c r="Q187" i="5"/>
  <c r="X187" i="5"/>
  <c r="S187" i="5"/>
  <c r="N181" i="5"/>
  <c r="P181" i="5"/>
  <c r="AC182" i="5"/>
  <c r="Y182" i="5"/>
  <c r="M32" i="5"/>
  <c r="N163" i="5"/>
  <c r="P163" i="5"/>
  <c r="Q159" i="5"/>
  <c r="X159" i="5"/>
  <c r="S159" i="5"/>
  <c r="Y148" i="5"/>
  <c r="AC148" i="5"/>
  <c r="AI150" i="5"/>
  <c r="AM150" i="5"/>
  <c r="S146" i="5"/>
  <c r="X146" i="5"/>
  <c r="Q146" i="5"/>
  <c r="N155" i="5"/>
  <c r="P155" i="5"/>
  <c r="N145" i="5"/>
  <c r="P145" i="5"/>
  <c r="Y162" i="5"/>
  <c r="AC162" i="5"/>
  <c r="P158" i="5"/>
  <c r="N158" i="5"/>
  <c r="AI154" i="5"/>
  <c r="AM154" i="5"/>
  <c r="Q161" i="5"/>
  <c r="Y124" i="5"/>
  <c r="AC124" i="5"/>
  <c r="N113" i="5"/>
  <c r="P113" i="5"/>
  <c r="X114" i="5"/>
  <c r="N121" i="5"/>
  <c r="P121" i="5"/>
  <c r="N117" i="5"/>
  <c r="P117" i="5"/>
  <c r="Q122" i="5"/>
  <c r="X122" i="5"/>
  <c r="S122" i="5"/>
  <c r="Q126" i="5"/>
  <c r="X126" i="5"/>
  <c r="S126" i="5"/>
  <c r="Q131" i="5"/>
  <c r="X131" i="5"/>
  <c r="S131" i="5"/>
  <c r="N125" i="5"/>
  <c r="P125" i="5"/>
  <c r="Q129" i="5"/>
  <c r="Y120" i="5"/>
  <c r="AC120" i="5"/>
  <c r="N130" i="5"/>
  <c r="P130" i="5"/>
  <c r="Y128" i="5"/>
  <c r="AC128" i="5"/>
  <c r="Q118" i="5"/>
  <c r="X118" i="5"/>
  <c r="S118" i="5"/>
  <c r="Q119" i="5"/>
  <c r="X119" i="5"/>
  <c r="S119" i="5"/>
  <c r="Q127" i="5"/>
  <c r="X127" i="5"/>
  <c r="S127" i="5"/>
  <c r="N112" i="5"/>
  <c r="P112" i="5"/>
  <c r="N89" i="5"/>
  <c r="P89" i="5"/>
  <c r="N80" i="5"/>
  <c r="P80" i="5"/>
  <c r="AD96" i="5"/>
  <c r="AH96" i="5"/>
  <c r="Y84" i="5"/>
  <c r="AC84" i="5"/>
  <c r="Q87" i="5"/>
  <c r="X87" i="5"/>
  <c r="S87" i="5"/>
  <c r="Q90" i="5"/>
  <c r="X90" i="5"/>
  <c r="S90" i="5"/>
  <c r="Q97" i="5"/>
  <c r="S97" i="5"/>
  <c r="X97" i="5"/>
  <c r="AC98" i="5"/>
  <c r="Y98" i="5"/>
  <c r="N85" i="5"/>
  <c r="P85" i="5"/>
  <c r="N93" i="5"/>
  <c r="P93" i="5"/>
  <c r="Q99" i="5"/>
  <c r="X99" i="5"/>
  <c r="S99" i="5"/>
  <c r="N81" i="5"/>
  <c r="P81" i="5"/>
  <c r="S95" i="5"/>
  <c r="Q94" i="5"/>
  <c r="X94" i="5"/>
  <c r="S94" i="5"/>
  <c r="Q82" i="5"/>
  <c r="X82" i="5"/>
  <c r="S82" i="5"/>
  <c r="X79" i="5"/>
  <c r="S79" i="5"/>
  <c r="Q79" i="5"/>
  <c r="N67" i="5"/>
  <c r="P67" i="5"/>
  <c r="N66" i="5"/>
  <c r="P66" i="5"/>
  <c r="N53" i="5"/>
  <c r="P53" i="5"/>
  <c r="N63" i="5"/>
  <c r="P63" i="5"/>
  <c r="N59" i="5"/>
  <c r="P59" i="5"/>
  <c r="AM56" i="5"/>
  <c r="AI56" i="5"/>
  <c r="S60" i="5"/>
  <c r="X60" i="5"/>
  <c r="Q60" i="5"/>
  <c r="S49" i="5"/>
  <c r="Q49" i="5"/>
  <c r="X49" i="5"/>
  <c r="N51" i="5"/>
  <c r="P51" i="5"/>
  <c r="N57" i="5"/>
  <c r="P57" i="5"/>
  <c r="AM48" i="5"/>
  <c r="AI48" i="5"/>
  <c r="N61" i="5"/>
  <c r="P61" i="5"/>
  <c r="AI58" i="5"/>
  <c r="AM58" i="5"/>
  <c r="Q65" i="5"/>
  <c r="X65" i="5"/>
  <c r="S65" i="5"/>
  <c r="AM52" i="5"/>
  <c r="AI52" i="5"/>
  <c r="P31" i="5"/>
  <c r="K128" i="13" s="1"/>
  <c r="N31" i="5"/>
  <c r="P20" i="5"/>
  <c r="K117" i="13" s="1"/>
  <c r="N20" i="5"/>
  <c r="P18" i="5"/>
  <c r="K115" i="13" s="1"/>
  <c r="N18" i="5"/>
  <c r="P15" i="5"/>
  <c r="K112" i="13" s="1"/>
  <c r="N15" i="5"/>
  <c r="P22" i="5"/>
  <c r="K119" i="13" s="1"/>
  <c r="N22" i="5"/>
  <c r="P258" i="4"/>
  <c r="N258" i="4"/>
  <c r="Q252" i="4"/>
  <c r="S252" i="4"/>
  <c r="V252" i="4"/>
  <c r="N254" i="4"/>
  <c r="P254" i="4"/>
  <c r="N246" i="4"/>
  <c r="P246" i="4"/>
  <c r="Q248" i="4"/>
  <c r="S248" i="4"/>
  <c r="V248" i="4"/>
  <c r="Q259" i="4"/>
  <c r="S259" i="4"/>
  <c r="V259" i="4"/>
  <c r="N257" i="4"/>
  <c r="P257" i="4"/>
  <c r="N241" i="4"/>
  <c r="P241" i="4"/>
  <c r="N240" i="4"/>
  <c r="P240" i="4"/>
  <c r="Q256" i="4"/>
  <c r="S256" i="4"/>
  <c r="V256" i="4"/>
  <c r="N250" i="4"/>
  <c r="P250" i="4"/>
  <c r="N242" i="4"/>
  <c r="P242" i="4"/>
  <c r="Q244" i="4"/>
  <c r="S244" i="4"/>
  <c r="V244" i="4"/>
  <c r="V251" i="4"/>
  <c r="Q251" i="4"/>
  <c r="S251" i="4"/>
  <c r="V255" i="4"/>
  <c r="Q255" i="4"/>
  <c r="S255" i="4"/>
  <c r="V243" i="4"/>
  <c r="Q243" i="4"/>
  <c r="S243" i="4"/>
  <c r="N253" i="4"/>
  <c r="P253" i="4"/>
  <c r="N245" i="4"/>
  <c r="P245" i="4"/>
  <c r="V247" i="4"/>
  <c r="Q247" i="4"/>
  <c r="S247" i="4"/>
  <c r="N249" i="4"/>
  <c r="P249" i="4"/>
  <c r="N227" i="4"/>
  <c r="P227" i="4"/>
  <c r="N210" i="4"/>
  <c r="P210" i="4"/>
  <c r="N216" i="4"/>
  <c r="P216" i="4"/>
  <c r="N221" i="4"/>
  <c r="P221" i="4"/>
  <c r="N209" i="4"/>
  <c r="P209" i="4"/>
  <c r="V215" i="4"/>
  <c r="Q215" i="4"/>
  <c r="S215" i="4"/>
  <c r="V211" i="4"/>
  <c r="Q211" i="4"/>
  <c r="S211" i="4"/>
  <c r="V223" i="4"/>
  <c r="Q223" i="4"/>
  <c r="S223" i="4"/>
  <c r="N214" i="4"/>
  <c r="P214" i="4"/>
  <c r="N224" i="4"/>
  <c r="P224" i="4"/>
  <c r="N222" i="4"/>
  <c r="P222" i="4"/>
  <c r="Q220" i="4"/>
  <c r="S220" i="4"/>
  <c r="V220" i="4"/>
  <c r="N208" i="4"/>
  <c r="P208" i="4"/>
  <c r="N218" i="4"/>
  <c r="P218" i="4"/>
  <c r="N212" i="4"/>
  <c r="P212" i="4"/>
  <c r="V226" i="4"/>
  <c r="Q226" i="4"/>
  <c r="S226" i="4"/>
  <c r="V219" i="4"/>
  <c r="Q219" i="4"/>
  <c r="S219" i="4"/>
  <c r="N213" i="4"/>
  <c r="P213" i="4"/>
  <c r="N217" i="4"/>
  <c r="P217" i="4"/>
  <c r="N182" i="4"/>
  <c r="P182" i="4"/>
  <c r="Q184" i="4"/>
  <c r="S184" i="4"/>
  <c r="V184" i="4"/>
  <c r="V179" i="4"/>
  <c r="Q179" i="4"/>
  <c r="S179" i="4"/>
  <c r="N181" i="4"/>
  <c r="P181" i="4"/>
  <c r="V183" i="4"/>
  <c r="Q183" i="4"/>
  <c r="S183" i="4"/>
  <c r="N185" i="4"/>
  <c r="P185" i="4"/>
  <c r="V187" i="4"/>
  <c r="Q187" i="4"/>
  <c r="S187" i="4"/>
  <c r="N193" i="4"/>
  <c r="P193" i="4"/>
  <c r="P195" i="4"/>
  <c r="N195" i="4"/>
  <c r="N176" i="4"/>
  <c r="P176" i="4"/>
  <c r="N178" i="4"/>
  <c r="P178" i="4"/>
  <c r="N186" i="4"/>
  <c r="P186" i="4"/>
  <c r="N192" i="4"/>
  <c r="P192" i="4"/>
  <c r="N190" i="4"/>
  <c r="P190" i="4"/>
  <c r="Q180" i="4"/>
  <c r="S180" i="4"/>
  <c r="V180" i="4"/>
  <c r="Q188" i="4"/>
  <c r="S188" i="4"/>
  <c r="V188" i="4"/>
  <c r="N177" i="4"/>
  <c r="P177" i="4"/>
  <c r="N189" i="4"/>
  <c r="P189" i="4"/>
  <c r="N194" i="4"/>
  <c r="P194" i="4"/>
  <c r="Q162" i="4"/>
  <c r="S162" i="4"/>
  <c r="V162" i="4"/>
  <c r="V161" i="4"/>
  <c r="Q161" i="4"/>
  <c r="S161" i="4"/>
  <c r="N149" i="4"/>
  <c r="P149" i="4"/>
  <c r="Q144" i="4"/>
  <c r="S144" i="4"/>
  <c r="V144" i="4"/>
  <c r="S145" i="4"/>
  <c r="V145" i="4"/>
  <c r="Q145" i="4"/>
  <c r="Q156" i="4"/>
  <c r="V156" i="4"/>
  <c r="S156" i="4"/>
  <c r="N158" i="4"/>
  <c r="P158" i="4"/>
  <c r="Q148" i="4"/>
  <c r="V148" i="4"/>
  <c r="S148" i="4"/>
  <c r="N160" i="4"/>
  <c r="P160" i="4"/>
  <c r="N150" i="4"/>
  <c r="P150" i="4"/>
  <c r="N146" i="4"/>
  <c r="P146" i="4"/>
  <c r="Q152" i="4"/>
  <c r="S152" i="4"/>
  <c r="V152" i="4"/>
  <c r="P159" i="4"/>
  <c r="N159" i="4"/>
  <c r="N153" i="4"/>
  <c r="P153" i="4"/>
  <c r="N163" i="4"/>
  <c r="P163" i="4"/>
  <c r="V155" i="4"/>
  <c r="Q155" i="4"/>
  <c r="S155" i="4"/>
  <c r="Y157" i="4"/>
  <c r="W157" i="4"/>
  <c r="N154" i="4"/>
  <c r="P154" i="4"/>
  <c r="N117" i="4"/>
  <c r="P117" i="4"/>
  <c r="N121" i="4"/>
  <c r="P121" i="4"/>
  <c r="N113" i="4"/>
  <c r="P113" i="4"/>
  <c r="Q124" i="4"/>
  <c r="S124" i="4"/>
  <c r="V124" i="4"/>
  <c r="Q120" i="4"/>
  <c r="S120" i="4"/>
  <c r="V120" i="4"/>
  <c r="N122" i="4"/>
  <c r="P122" i="4"/>
  <c r="V123" i="4"/>
  <c r="Q123" i="4"/>
  <c r="S123" i="4"/>
  <c r="N130" i="4"/>
  <c r="P130" i="4"/>
  <c r="N128" i="4"/>
  <c r="P128" i="4"/>
  <c r="N116" i="4"/>
  <c r="P116" i="4"/>
  <c r="N131" i="4"/>
  <c r="P131" i="4"/>
  <c r="N118" i="4"/>
  <c r="P118" i="4"/>
  <c r="V115" i="4"/>
  <c r="Q115" i="4"/>
  <c r="S115" i="4"/>
  <c r="N129" i="4"/>
  <c r="P129" i="4"/>
  <c r="N114" i="4"/>
  <c r="P114" i="4"/>
  <c r="N112" i="4"/>
  <c r="P112" i="4"/>
  <c r="V119" i="4"/>
  <c r="Q119" i="4"/>
  <c r="S119" i="4"/>
  <c r="N86" i="4"/>
  <c r="P86" i="4"/>
  <c r="Q92" i="4"/>
  <c r="S92" i="4"/>
  <c r="V92" i="4"/>
  <c r="N80" i="4"/>
  <c r="P80" i="4"/>
  <c r="V91" i="4"/>
  <c r="Q91" i="4"/>
  <c r="S91" i="4"/>
  <c r="N85" i="4"/>
  <c r="P85" i="4"/>
  <c r="V87" i="4"/>
  <c r="Q87" i="4"/>
  <c r="S87" i="4"/>
  <c r="P98" i="4"/>
  <c r="N98" i="4"/>
  <c r="N82" i="4"/>
  <c r="P82" i="4"/>
  <c r="N96" i="4"/>
  <c r="P96" i="4"/>
  <c r="N90" i="4"/>
  <c r="P90" i="4"/>
  <c r="Q88" i="4"/>
  <c r="S88" i="4"/>
  <c r="V88" i="4"/>
  <c r="N94" i="4"/>
  <c r="P94" i="4"/>
  <c r="P93" i="4"/>
  <c r="N93" i="4"/>
  <c r="V83" i="4"/>
  <c r="Q83" i="4"/>
  <c r="S83" i="4"/>
  <c r="Q99" i="4"/>
  <c r="S99" i="4"/>
  <c r="V99" i="4"/>
  <c r="N81" i="4"/>
  <c r="P81" i="4"/>
  <c r="N89" i="4"/>
  <c r="P89" i="4"/>
  <c r="N97" i="4"/>
  <c r="P97" i="4"/>
  <c r="N50" i="4"/>
  <c r="P50" i="4"/>
  <c r="N66" i="4"/>
  <c r="P66" i="4"/>
  <c r="N57" i="4"/>
  <c r="P57" i="4"/>
  <c r="N54" i="4"/>
  <c r="P54" i="4"/>
  <c r="N58" i="4"/>
  <c r="P58" i="4"/>
  <c r="P49" i="4"/>
  <c r="K81" i="13" s="1"/>
  <c r="N61" i="4"/>
  <c r="P61" i="4"/>
  <c r="N67" i="4"/>
  <c r="P67" i="4"/>
  <c r="K99" i="13" s="1"/>
  <c r="D53" i="18"/>
  <c r="D49" i="18"/>
  <c r="D50" i="18"/>
  <c r="D54" i="18"/>
  <c r="D58" i="18"/>
  <c r="D46" i="18"/>
  <c r="D62" i="18"/>
  <c r="D19" i="18"/>
  <c r="D45" i="18"/>
  <c r="F22" i="18"/>
  <c r="H27" i="18"/>
  <c r="E29" i="18"/>
  <c r="F25" i="18"/>
  <c r="E26" i="18"/>
  <c r="F17" i="18"/>
  <c r="F19" i="18"/>
  <c r="E22" i="18"/>
  <c r="M14" i="4"/>
  <c r="F29" i="18"/>
  <c r="K14" i="4"/>
  <c r="I31" i="18"/>
  <c r="E14" i="18"/>
  <c r="E30" i="18"/>
  <c r="H25" i="18"/>
  <c r="F30" i="18"/>
  <c r="F23" i="18"/>
  <c r="G29" i="18"/>
  <c r="D32" i="18"/>
  <c r="E25" i="18"/>
  <c r="D61" i="18"/>
  <c r="F13" i="18"/>
  <c r="E18" i="18"/>
  <c r="D16" i="18"/>
  <c r="E21" i="18"/>
  <c r="H29" i="18"/>
  <c r="D22" i="18"/>
  <c r="D52" i="18"/>
  <c r="H26" i="18"/>
  <c r="E28" i="18"/>
  <c r="E16" i="18"/>
  <c r="F16" i="18"/>
  <c r="H28" i="18"/>
  <c r="F24" i="18"/>
  <c r="F15" i="18"/>
  <c r="F18" i="18"/>
  <c r="E19" i="18"/>
  <c r="G31" i="18"/>
  <c r="D44" i="18"/>
  <c r="D14" i="18"/>
  <c r="D47" i="18"/>
  <c r="D17" i="18"/>
  <c r="D55" i="18"/>
  <c r="D25" i="18"/>
  <c r="G25" i="18"/>
  <c r="E15" i="18"/>
  <c r="G32" i="18"/>
  <c r="G27" i="18"/>
  <c r="E32" i="18"/>
  <c r="G26" i="18"/>
  <c r="E24" i="18"/>
  <c r="H32" i="18"/>
  <c r="D24" i="18"/>
  <c r="F28" i="18"/>
  <c r="F27" i="18"/>
  <c r="F26" i="18"/>
  <c r="E23" i="18"/>
  <c r="D56" i="18"/>
  <c r="D26" i="18"/>
  <c r="D27" i="18"/>
  <c r="D57" i="18"/>
  <c r="E31" i="18"/>
  <c r="D48" i="18"/>
  <c r="D18" i="18"/>
  <c r="G28" i="18"/>
  <c r="G30" i="18"/>
  <c r="D28" i="18"/>
  <c r="F32" i="18"/>
  <c r="E27" i="18"/>
  <c r="D60" i="18"/>
  <c r="D30" i="18"/>
  <c r="I30" i="18" s="1"/>
  <c r="D43" i="18"/>
  <c r="D13" i="18"/>
  <c r="D51" i="18"/>
  <c r="D21" i="18"/>
  <c r="D59" i="18"/>
  <c r="D29" i="18"/>
  <c r="D152" i="18"/>
  <c r="D92" i="18"/>
  <c r="D136" i="18"/>
  <c r="D76" i="18"/>
  <c r="D151" i="18"/>
  <c r="D91" i="18"/>
  <c r="D147" i="18"/>
  <c r="D87" i="18"/>
  <c r="D143" i="18"/>
  <c r="D83" i="18"/>
  <c r="D139" i="18"/>
  <c r="D79" i="18"/>
  <c r="D135" i="18"/>
  <c r="D75" i="18"/>
  <c r="E149" i="18"/>
  <c r="E89" i="18"/>
  <c r="E145" i="18"/>
  <c r="E85" i="18"/>
  <c r="E141" i="18"/>
  <c r="E81" i="18"/>
  <c r="E137" i="18"/>
  <c r="E77" i="18"/>
  <c r="E133" i="18"/>
  <c r="E73" i="18"/>
  <c r="F91" i="18"/>
  <c r="F151" i="18"/>
  <c r="F147" i="18"/>
  <c r="F87" i="18"/>
  <c r="F83" i="18"/>
  <c r="F143" i="18"/>
  <c r="F79" i="18"/>
  <c r="F139" i="18"/>
  <c r="F75" i="18"/>
  <c r="F135" i="18"/>
  <c r="G149" i="18"/>
  <c r="G89" i="18"/>
  <c r="G145" i="18"/>
  <c r="G85" i="18"/>
  <c r="G81" i="18"/>
  <c r="G141" i="18"/>
  <c r="G137" i="18"/>
  <c r="G77" i="18"/>
  <c r="G133" i="18"/>
  <c r="G73" i="18"/>
  <c r="H151" i="18"/>
  <c r="I151" i="18" s="1"/>
  <c r="H91" i="18"/>
  <c r="I91" i="18" s="1"/>
  <c r="H147" i="18"/>
  <c r="H87" i="18"/>
  <c r="H143" i="18"/>
  <c r="H83" i="18"/>
  <c r="I83" i="18" s="1"/>
  <c r="H139" i="18"/>
  <c r="I139" i="18" s="1"/>
  <c r="H79" i="18"/>
  <c r="H135" i="18"/>
  <c r="H75" i="18"/>
  <c r="D84" i="18"/>
  <c r="D144" i="18"/>
  <c r="E146" i="18"/>
  <c r="E86" i="18"/>
  <c r="E138" i="18"/>
  <c r="E78" i="18"/>
  <c r="D150" i="18"/>
  <c r="D90" i="18"/>
  <c r="D146" i="18"/>
  <c r="D86" i="18"/>
  <c r="D142" i="18"/>
  <c r="D82" i="18"/>
  <c r="D138" i="18"/>
  <c r="D78" i="18"/>
  <c r="D134" i="18"/>
  <c r="D74" i="18"/>
  <c r="E152" i="18"/>
  <c r="E92" i="18"/>
  <c r="E148" i="18"/>
  <c r="E88" i="18"/>
  <c r="E144" i="18"/>
  <c r="E84" i="18"/>
  <c r="E80" i="18"/>
  <c r="E140" i="18"/>
  <c r="E76" i="18"/>
  <c r="E136" i="18"/>
  <c r="F150" i="18"/>
  <c r="F90" i="18"/>
  <c r="F146" i="18"/>
  <c r="F86" i="18"/>
  <c r="F142" i="18"/>
  <c r="F82" i="18"/>
  <c r="F138" i="18"/>
  <c r="F78" i="18"/>
  <c r="F134" i="18"/>
  <c r="F74" i="18"/>
  <c r="G152" i="18"/>
  <c r="G92" i="18"/>
  <c r="G148" i="18"/>
  <c r="G88" i="18"/>
  <c r="G144" i="18"/>
  <c r="G84" i="18"/>
  <c r="G140" i="18"/>
  <c r="G80" i="18"/>
  <c r="G136" i="18"/>
  <c r="G76" i="18"/>
  <c r="H150" i="18"/>
  <c r="I150" i="18" s="1"/>
  <c r="H90" i="18"/>
  <c r="I90" i="18" s="1"/>
  <c r="H146" i="18"/>
  <c r="I146" i="18" s="1"/>
  <c r="H86" i="18"/>
  <c r="I86" i="18" s="1"/>
  <c r="H142" i="18"/>
  <c r="H82" i="18"/>
  <c r="H138" i="18"/>
  <c r="H78" i="18"/>
  <c r="H134" i="18"/>
  <c r="I134" i="18" s="1"/>
  <c r="H74" i="18"/>
  <c r="D88" i="18"/>
  <c r="D148" i="18"/>
  <c r="D140" i="18"/>
  <c r="D80" i="18"/>
  <c r="E150" i="18"/>
  <c r="E90" i="18"/>
  <c r="E82" i="18"/>
  <c r="E142" i="18"/>
  <c r="E134" i="18"/>
  <c r="E74" i="18"/>
  <c r="D149" i="18"/>
  <c r="D89" i="18"/>
  <c r="D145" i="18"/>
  <c r="D85" i="18"/>
  <c r="D141" i="18"/>
  <c r="D81" i="18"/>
  <c r="D137" i="18"/>
  <c r="D77" i="18"/>
  <c r="D133" i="18"/>
  <c r="D73" i="18"/>
  <c r="E151" i="18"/>
  <c r="E91" i="18"/>
  <c r="E87" i="18"/>
  <c r="E147" i="18"/>
  <c r="E143" i="18"/>
  <c r="E83" i="18"/>
  <c r="E139" i="18"/>
  <c r="E79" i="18"/>
  <c r="E135" i="18"/>
  <c r="E75" i="18"/>
  <c r="F149" i="18"/>
  <c r="F89" i="18"/>
  <c r="F145" i="18"/>
  <c r="F85" i="18"/>
  <c r="F141" i="18"/>
  <c r="F81" i="18"/>
  <c r="F137" i="18"/>
  <c r="F77" i="18"/>
  <c r="F133" i="18"/>
  <c r="F73" i="18"/>
  <c r="G151" i="18"/>
  <c r="G91" i="18"/>
  <c r="G147" i="18"/>
  <c r="G87" i="18"/>
  <c r="G143" i="18"/>
  <c r="G83" i="18"/>
  <c r="G139" i="18"/>
  <c r="G79" i="18"/>
  <c r="G135" i="18"/>
  <c r="G75" i="18"/>
  <c r="H89" i="18"/>
  <c r="H149" i="18"/>
  <c r="H145" i="18"/>
  <c r="I145" i="18" s="1"/>
  <c r="H85" i="18"/>
  <c r="I85" i="18" s="1"/>
  <c r="H81" i="18"/>
  <c r="H141" i="18"/>
  <c r="H77" i="18"/>
  <c r="H137" i="18"/>
  <c r="H73" i="18"/>
  <c r="H133" i="18"/>
  <c r="F152" i="18"/>
  <c r="F92" i="18"/>
  <c r="F148" i="18"/>
  <c r="F88" i="18"/>
  <c r="F144" i="18"/>
  <c r="F84" i="18"/>
  <c r="F140" i="18"/>
  <c r="F80" i="18"/>
  <c r="F136" i="18"/>
  <c r="F76" i="18"/>
  <c r="G150" i="18"/>
  <c r="G90" i="18"/>
  <c r="G146" i="18"/>
  <c r="G86" i="18"/>
  <c r="G142" i="18"/>
  <c r="G82" i="18"/>
  <c r="G138" i="18"/>
  <c r="G78" i="18"/>
  <c r="G134" i="18"/>
  <c r="G74" i="18"/>
  <c r="H152" i="18"/>
  <c r="H92" i="18"/>
  <c r="H148" i="18"/>
  <c r="H88" i="18"/>
  <c r="H144" i="18"/>
  <c r="H84" i="18"/>
  <c r="H140" i="18"/>
  <c r="H80" i="18"/>
  <c r="H136" i="18"/>
  <c r="H76" i="18"/>
  <c r="G207" i="5"/>
  <c r="G232" i="5" s="1"/>
  <c r="H232" i="5" s="1"/>
  <c r="R207" i="5"/>
  <c r="R232" i="5" s="1"/>
  <c r="U207" i="5"/>
  <c r="U232" i="5" s="1"/>
  <c r="Z207" i="5"/>
  <c r="Z232" i="5" s="1"/>
  <c r="AE207" i="5"/>
  <c r="AE232" i="5" s="1"/>
  <c r="AJ207" i="5"/>
  <c r="AJ232" i="5" s="1"/>
  <c r="AO207" i="5"/>
  <c r="AO232" i="5" s="1"/>
  <c r="I42" i="26"/>
  <c r="I67" i="26" s="1"/>
  <c r="I100" i="26"/>
  <c r="I125" i="26" s="1"/>
  <c r="I23" i="22"/>
  <c r="H23" i="22"/>
  <c r="G23" i="22"/>
  <c r="F23" i="22"/>
  <c r="E23" i="22"/>
  <c r="H43" i="22"/>
  <c r="D15" i="24" l="1"/>
  <c r="D16" i="24"/>
  <c r="D105" i="22"/>
  <c r="C13" i="24" s="1"/>
  <c r="D71" i="22"/>
  <c r="C12" i="24" s="1"/>
  <c r="X95" i="5"/>
  <c r="X129" i="5"/>
  <c r="P48" i="4"/>
  <c r="K80" i="13" s="1"/>
  <c r="P53" i="4"/>
  <c r="K213" i="13" s="1"/>
  <c r="I213" i="13"/>
  <c r="J213" i="13" s="1"/>
  <c r="I208" i="13"/>
  <c r="J208" i="13" s="1"/>
  <c r="J63" i="13"/>
  <c r="N48" i="4"/>
  <c r="N53" i="4"/>
  <c r="J185" i="13"/>
  <c r="K97" i="13"/>
  <c r="I53" i="13"/>
  <c r="J53" i="13" s="1"/>
  <c r="I48" i="13"/>
  <c r="J48" i="13" s="1"/>
  <c r="J181" i="13"/>
  <c r="AH122" i="29"/>
  <c r="AI122" i="29" s="1"/>
  <c r="Q82" i="29"/>
  <c r="X82" i="29"/>
  <c r="X17" i="29" s="1"/>
  <c r="Y17" i="29" s="1"/>
  <c r="I135" i="18"/>
  <c r="V63" i="4"/>
  <c r="O95" i="13" s="1"/>
  <c r="P95" i="13" s="1"/>
  <c r="K63" i="13"/>
  <c r="L63" i="13" s="1"/>
  <c r="K85" i="13"/>
  <c r="S63" i="4"/>
  <c r="K191" i="13"/>
  <c r="M191" i="13" s="1"/>
  <c r="I88" i="13"/>
  <c r="J88" i="13" s="1"/>
  <c r="J95" i="13"/>
  <c r="Q63" i="4"/>
  <c r="K88" i="13"/>
  <c r="K82" i="13"/>
  <c r="I60" i="13"/>
  <c r="J60" i="13" s="1"/>
  <c r="P60" i="4"/>
  <c r="I92" i="13"/>
  <c r="J92" i="13" s="1"/>
  <c r="K98" i="13"/>
  <c r="K90" i="13"/>
  <c r="K89" i="13"/>
  <c r="K93" i="13"/>
  <c r="I188" i="13"/>
  <c r="J188" i="13" s="1"/>
  <c r="K96" i="13"/>
  <c r="L96" i="13" s="1"/>
  <c r="I177" i="13"/>
  <c r="J177" i="13" s="1"/>
  <c r="I81" i="13"/>
  <c r="N49" i="4"/>
  <c r="K86" i="13"/>
  <c r="N60" i="4"/>
  <c r="W16" i="4"/>
  <c r="V221" i="6"/>
  <c r="U226" i="7" s="1"/>
  <c r="V226" i="7" s="1"/>
  <c r="X226" i="7" s="1"/>
  <c r="S221" i="6"/>
  <c r="U68" i="7"/>
  <c r="V68" i="7" s="1"/>
  <c r="V150" i="7"/>
  <c r="P29" i="29"/>
  <c r="Q29" i="29" s="1"/>
  <c r="P25" i="5"/>
  <c r="K122" i="13" s="1"/>
  <c r="M122" i="13" s="1"/>
  <c r="I218" i="13"/>
  <c r="J218" i="13" s="1"/>
  <c r="K180" i="13"/>
  <c r="M180" i="13" s="1"/>
  <c r="D241" i="22"/>
  <c r="C17" i="24" s="1"/>
  <c r="E79" i="22"/>
  <c r="F79" i="22" s="1"/>
  <c r="AB155" i="6"/>
  <c r="AG158" i="7" s="1"/>
  <c r="AH158" i="7" s="1"/>
  <c r="AJ158" i="7" s="1"/>
  <c r="AK158" i="7" s="1"/>
  <c r="Q185" i="6"/>
  <c r="V185" i="6"/>
  <c r="U189" i="7" s="1"/>
  <c r="V189" i="7" s="1"/>
  <c r="X189" i="7" s="1"/>
  <c r="Y189" i="7" s="1"/>
  <c r="S223" i="6"/>
  <c r="Z155" i="6"/>
  <c r="V223" i="6"/>
  <c r="U228" i="7" s="1"/>
  <c r="V228" i="7" s="1"/>
  <c r="X228" i="7" s="1"/>
  <c r="Y228" i="7" s="1"/>
  <c r="S82" i="6"/>
  <c r="Q82" i="6"/>
  <c r="S86" i="6"/>
  <c r="Q191" i="6"/>
  <c r="Q86" i="6"/>
  <c r="S61" i="6"/>
  <c r="Q61" i="6"/>
  <c r="S222" i="6"/>
  <c r="P105" i="6"/>
  <c r="V157" i="6"/>
  <c r="U160" i="7" s="1"/>
  <c r="V160" i="7" s="1"/>
  <c r="X160" i="7" s="1"/>
  <c r="Y160" i="7" s="1"/>
  <c r="S127" i="6"/>
  <c r="S126" i="6"/>
  <c r="S191" i="6"/>
  <c r="S157" i="6"/>
  <c r="V88" i="6"/>
  <c r="U90" i="7" s="1"/>
  <c r="V90" i="7" s="1"/>
  <c r="X90" i="7" s="1"/>
  <c r="Y90" i="7" s="1"/>
  <c r="V127" i="6"/>
  <c r="Y127" i="6" s="1"/>
  <c r="S88" i="6"/>
  <c r="V222" i="6"/>
  <c r="U227" i="7" s="1"/>
  <c r="V227" i="7" s="1"/>
  <c r="X227" i="7" s="1"/>
  <c r="Y227" i="7" s="1"/>
  <c r="V133" i="6"/>
  <c r="U135" i="7" s="1"/>
  <c r="V135" i="7" s="1"/>
  <c r="X135" i="7" s="1"/>
  <c r="Y135" i="7" s="1"/>
  <c r="V192" i="6"/>
  <c r="U196" i="7" s="1"/>
  <c r="V196" i="7" s="1"/>
  <c r="X196" i="7" s="1"/>
  <c r="Y196" i="7" s="1"/>
  <c r="Q192" i="6"/>
  <c r="AC57" i="29"/>
  <c r="AH57" i="29" s="1"/>
  <c r="S160" i="29"/>
  <c r="S127" i="29"/>
  <c r="X127" i="29"/>
  <c r="Y127" i="29" s="1"/>
  <c r="P21" i="29"/>
  <c r="S21" i="29" s="1"/>
  <c r="AD186" i="29"/>
  <c r="N27" i="29"/>
  <c r="S213" i="29"/>
  <c r="AC214" i="29"/>
  <c r="AH214" i="29" s="1"/>
  <c r="P15" i="29"/>
  <c r="Q15" i="29" s="1"/>
  <c r="S62" i="29"/>
  <c r="X213" i="29"/>
  <c r="Y213" i="29" s="1"/>
  <c r="Q160" i="29"/>
  <c r="X62" i="29"/>
  <c r="Y62" i="29" s="1"/>
  <c r="S221" i="29"/>
  <c r="X221" i="29"/>
  <c r="Y221" i="29" s="1"/>
  <c r="AC52" i="29"/>
  <c r="AH52" i="29" s="1"/>
  <c r="X96" i="29"/>
  <c r="Y96" i="29" s="1"/>
  <c r="AD222" i="29"/>
  <c r="Y55" i="29"/>
  <c r="AC55" i="29"/>
  <c r="N25" i="5"/>
  <c r="Q114" i="5"/>
  <c r="S194" i="5"/>
  <c r="S161" i="5"/>
  <c r="X194" i="5"/>
  <c r="Y194" i="5" s="1"/>
  <c r="I210" i="13"/>
  <c r="J210" i="13" s="1"/>
  <c r="S115" i="5"/>
  <c r="AD54" i="5"/>
  <c r="Q123" i="5"/>
  <c r="S151" i="5"/>
  <c r="N26" i="5"/>
  <c r="S91" i="5"/>
  <c r="P26" i="5"/>
  <c r="K123" i="13" s="1"/>
  <c r="M123" i="13" s="1"/>
  <c r="X91" i="5"/>
  <c r="AC91" i="5" s="1"/>
  <c r="Q151" i="5"/>
  <c r="Q211" i="5"/>
  <c r="P104" i="5"/>
  <c r="AD210" i="5"/>
  <c r="X115" i="5"/>
  <c r="AC115" i="5" s="1"/>
  <c r="N17" i="5"/>
  <c r="Q83" i="5"/>
  <c r="Y219" i="5"/>
  <c r="X149" i="5"/>
  <c r="Y149" i="5" s="1"/>
  <c r="N29" i="5"/>
  <c r="S157" i="5"/>
  <c r="P29" i="5"/>
  <c r="K126" i="13" s="1"/>
  <c r="L126" i="13" s="1"/>
  <c r="N30" i="5"/>
  <c r="X123" i="5"/>
  <c r="Y123" i="5" s="1"/>
  <c r="I222" i="13"/>
  <c r="J222" i="13" s="1"/>
  <c r="P17" i="5"/>
  <c r="K114" i="13" s="1"/>
  <c r="L114" i="13" s="1"/>
  <c r="Q149" i="5"/>
  <c r="S83" i="5"/>
  <c r="AH50" i="5"/>
  <c r="AD50" i="5"/>
  <c r="X157" i="5"/>
  <c r="Y157" i="5" s="1"/>
  <c r="S211" i="5"/>
  <c r="I223" i="13"/>
  <c r="J223" i="13" s="1"/>
  <c r="P30" i="5"/>
  <c r="K127" i="13" s="1"/>
  <c r="M127" i="13" s="1"/>
  <c r="AC195" i="5"/>
  <c r="Y195" i="5"/>
  <c r="S55" i="5"/>
  <c r="X55" i="5"/>
  <c r="Y55" i="5" s="1"/>
  <c r="I147" i="18"/>
  <c r="AN64" i="5"/>
  <c r="AR64" i="5"/>
  <c r="I118" i="13"/>
  <c r="J118" i="13" s="1"/>
  <c r="P21" i="5"/>
  <c r="K118" i="13" s="1"/>
  <c r="M118" i="13" s="1"/>
  <c r="K64" i="13"/>
  <c r="L64" i="13" s="1"/>
  <c r="V65" i="4"/>
  <c r="Y65" i="4" s="1"/>
  <c r="Q64" i="4"/>
  <c r="S52" i="4"/>
  <c r="Q52" i="4"/>
  <c r="K52" i="13"/>
  <c r="L52" i="13" s="1"/>
  <c r="I56" i="13"/>
  <c r="J56" i="13" s="1"/>
  <c r="S64" i="4"/>
  <c r="I184" i="13"/>
  <c r="J184" i="13" s="1"/>
  <c r="J94" i="13"/>
  <c r="V64" i="4"/>
  <c r="O64" i="13" s="1"/>
  <c r="N62" i="4"/>
  <c r="I190" i="13"/>
  <c r="J190" i="13" s="1"/>
  <c r="P62" i="4"/>
  <c r="K94" i="13" s="1"/>
  <c r="I62" i="13"/>
  <c r="J62" i="13" s="1"/>
  <c r="V52" i="4"/>
  <c r="O180" i="13" s="1"/>
  <c r="Y16" i="4"/>
  <c r="K56" i="13"/>
  <c r="J81" i="13"/>
  <c r="V56" i="4"/>
  <c r="O88" i="13" s="1"/>
  <c r="S56" i="4"/>
  <c r="K184" i="13"/>
  <c r="P14" i="4"/>
  <c r="M39" i="4"/>
  <c r="N39" i="4" s="1"/>
  <c r="V84" i="4"/>
  <c r="W84" i="4" s="1"/>
  <c r="S84" i="4"/>
  <c r="J49" i="13"/>
  <c r="AM128" i="29"/>
  <c r="AN128" i="29" s="1"/>
  <c r="I78" i="18"/>
  <c r="V126" i="6"/>
  <c r="U128" i="7" s="1"/>
  <c r="V128" i="7" s="1"/>
  <c r="X128" i="7" s="1"/>
  <c r="Y128" i="7" s="1"/>
  <c r="S96" i="29"/>
  <c r="S229" i="6"/>
  <c r="V229" i="6"/>
  <c r="U234" i="7" s="1"/>
  <c r="V234" i="7" s="1"/>
  <c r="X234" i="7" s="1"/>
  <c r="Y234" i="7" s="1"/>
  <c r="W154" i="6"/>
  <c r="Y154" i="6"/>
  <c r="AA157" i="7" s="1"/>
  <c r="AB157" i="7" s="1"/>
  <c r="AD157" i="7" s="1"/>
  <c r="AE157" i="7" s="1"/>
  <c r="N21" i="6"/>
  <c r="V94" i="6"/>
  <c r="U96" i="7" s="1"/>
  <c r="V96" i="7" s="1"/>
  <c r="X96" i="7" s="1"/>
  <c r="Y96" i="7" s="1"/>
  <c r="Q94" i="6"/>
  <c r="N34" i="5"/>
  <c r="P24" i="5"/>
  <c r="K121" i="13" s="1"/>
  <c r="M121" i="13" s="1"/>
  <c r="X147" i="5"/>
  <c r="Q147" i="5"/>
  <c r="S147" i="5"/>
  <c r="Q133" i="6"/>
  <c r="S165" i="6"/>
  <c r="Q165" i="6"/>
  <c r="N31" i="6"/>
  <c r="P21" i="6"/>
  <c r="K21" i="13" s="1"/>
  <c r="L21" i="13" s="1"/>
  <c r="P31" i="6"/>
  <c r="K31" i="13" s="1"/>
  <c r="M31" i="13" s="1"/>
  <c r="N17" i="6"/>
  <c r="V125" i="6"/>
  <c r="U127" i="7" s="1"/>
  <c r="V127" i="7" s="1"/>
  <c r="X127" i="7" s="1"/>
  <c r="Y127" i="7" s="1"/>
  <c r="S125" i="6"/>
  <c r="N18" i="6"/>
  <c r="P17" i="6"/>
  <c r="K17" i="13" s="1"/>
  <c r="L17" i="13" s="1"/>
  <c r="N19" i="6"/>
  <c r="K33" i="13"/>
  <c r="L33" i="13" s="1"/>
  <c r="P19" i="6"/>
  <c r="K19" i="13" s="1"/>
  <c r="L19" i="13" s="1"/>
  <c r="J24" i="13"/>
  <c r="I143" i="18"/>
  <c r="I82" i="18"/>
  <c r="E113" i="22"/>
  <c r="D147" i="22"/>
  <c r="P20" i="6"/>
  <c r="K20" i="13" s="1"/>
  <c r="M20" i="13" s="1"/>
  <c r="I20" i="13"/>
  <c r="J20" i="13" s="1"/>
  <c r="N32" i="6"/>
  <c r="Y220" i="7"/>
  <c r="Y218" i="7"/>
  <c r="P22" i="6"/>
  <c r="K22" i="13" s="1"/>
  <c r="L22" i="13" s="1"/>
  <c r="Y232" i="7"/>
  <c r="P28" i="6"/>
  <c r="K28" i="13" s="1"/>
  <c r="M28" i="13" s="1"/>
  <c r="N22" i="6"/>
  <c r="Y222" i="7"/>
  <c r="Y216" i="7"/>
  <c r="V60" i="6"/>
  <c r="Q60" i="6"/>
  <c r="S60" i="6"/>
  <c r="N28" i="6"/>
  <c r="Y224" i="7"/>
  <c r="Y226" i="7"/>
  <c r="Y222" i="29"/>
  <c r="AC59" i="29"/>
  <c r="Y59" i="29"/>
  <c r="S63" i="29"/>
  <c r="X63" i="29"/>
  <c r="Q63" i="29"/>
  <c r="Q131" i="29"/>
  <c r="S131" i="29"/>
  <c r="X131" i="29"/>
  <c r="AC48" i="29"/>
  <c r="Y48" i="29"/>
  <c r="X54" i="29"/>
  <c r="X21" i="29" s="1"/>
  <c r="S54" i="29"/>
  <c r="Q54" i="29"/>
  <c r="P33" i="5"/>
  <c r="K130" i="13" s="1"/>
  <c r="M130" i="13" s="1"/>
  <c r="N33" i="5"/>
  <c r="I226" i="13"/>
  <c r="J226" i="13" s="1"/>
  <c r="P34" i="5"/>
  <c r="K131" i="13" s="1"/>
  <c r="M131" i="13" s="1"/>
  <c r="I227" i="13"/>
  <c r="J227" i="13" s="1"/>
  <c r="X225" i="5"/>
  <c r="S225" i="5"/>
  <c r="Q225" i="5"/>
  <c r="X62" i="5"/>
  <c r="Q62" i="5"/>
  <c r="S62" i="5"/>
  <c r="P32" i="5"/>
  <c r="K129" i="13" s="1"/>
  <c r="I129" i="13"/>
  <c r="J129" i="13" s="1"/>
  <c r="S208" i="5"/>
  <c r="Q208" i="5"/>
  <c r="X208" i="5"/>
  <c r="L128" i="13"/>
  <c r="M128" i="13"/>
  <c r="K224" i="13"/>
  <c r="L224" i="13" s="1"/>
  <c r="S116" i="5"/>
  <c r="X116" i="5"/>
  <c r="Q116" i="5"/>
  <c r="I225" i="13"/>
  <c r="J225" i="13" s="1"/>
  <c r="AC160" i="5"/>
  <c r="Y160" i="5"/>
  <c r="J130" i="13"/>
  <c r="I75" i="18"/>
  <c r="Q65" i="4"/>
  <c r="K195" i="13"/>
  <c r="M195" i="13" s="1"/>
  <c r="K67" i="13"/>
  <c r="AB127" i="4"/>
  <c r="Z127" i="4"/>
  <c r="M95" i="13"/>
  <c r="L95" i="13"/>
  <c r="Y147" i="4"/>
  <c r="W147" i="4"/>
  <c r="M192" i="13"/>
  <c r="L192" i="13"/>
  <c r="K194" i="13"/>
  <c r="K66" i="13"/>
  <c r="J195" i="13"/>
  <c r="V151" i="4"/>
  <c r="Q151" i="4"/>
  <c r="S151" i="4"/>
  <c r="Y225" i="4"/>
  <c r="W225" i="4"/>
  <c r="J193" i="13"/>
  <c r="K65" i="13"/>
  <c r="K193" i="13"/>
  <c r="M193" i="13" s="1"/>
  <c r="S126" i="4"/>
  <c r="Q126" i="4"/>
  <c r="V126" i="4"/>
  <c r="I87" i="18"/>
  <c r="Y200" i="7"/>
  <c r="Y187" i="7"/>
  <c r="Y193" i="7"/>
  <c r="Y183" i="7"/>
  <c r="Y198" i="7"/>
  <c r="Y197" i="7"/>
  <c r="Y195" i="7"/>
  <c r="Y191" i="7"/>
  <c r="V195" i="6"/>
  <c r="S195" i="6"/>
  <c r="Q195" i="6"/>
  <c r="Y185" i="7"/>
  <c r="P32" i="6"/>
  <c r="K32" i="13" s="1"/>
  <c r="L32" i="13" s="1"/>
  <c r="P24" i="6"/>
  <c r="K24" i="13" s="1"/>
  <c r="L24" i="13" s="1"/>
  <c r="N24" i="6"/>
  <c r="P18" i="6"/>
  <c r="K18" i="13" s="1"/>
  <c r="M18" i="13" s="1"/>
  <c r="Y154" i="7"/>
  <c r="Y168" i="7"/>
  <c r="Y156" i="7"/>
  <c r="Y152" i="7"/>
  <c r="J23" i="13"/>
  <c r="J34" i="13"/>
  <c r="J26" i="13"/>
  <c r="Q152" i="6"/>
  <c r="S152" i="6"/>
  <c r="V152" i="6"/>
  <c r="Y166" i="7"/>
  <c r="Y159" i="7"/>
  <c r="S148" i="6"/>
  <c r="V148" i="6"/>
  <c r="Q148" i="6"/>
  <c r="Y123" i="7"/>
  <c r="Y117" i="7"/>
  <c r="Y133" i="7"/>
  <c r="Y121" i="7"/>
  <c r="Y119" i="7"/>
  <c r="P23" i="6"/>
  <c r="K23" i="13" s="1"/>
  <c r="L23" i="13" s="1"/>
  <c r="P26" i="6"/>
  <c r="K26" i="13" s="1"/>
  <c r="L26" i="13" s="1"/>
  <c r="K34" i="13"/>
  <c r="M34" i="13" s="1"/>
  <c r="N26" i="6"/>
  <c r="P30" i="6"/>
  <c r="K30" i="13" s="1"/>
  <c r="M30" i="13" s="1"/>
  <c r="N23" i="6"/>
  <c r="N30" i="6"/>
  <c r="Y101" i="7"/>
  <c r="Y88" i="7"/>
  <c r="Y92" i="7"/>
  <c r="Y94" i="7"/>
  <c r="Y84" i="7"/>
  <c r="Y98" i="7"/>
  <c r="Y97" i="7"/>
  <c r="Y86" i="7"/>
  <c r="Y99" i="7"/>
  <c r="S98" i="6"/>
  <c r="V98" i="6"/>
  <c r="Q98" i="6"/>
  <c r="L15" i="13"/>
  <c r="M15" i="13"/>
  <c r="V61" i="7"/>
  <c r="L16" i="13"/>
  <c r="M16" i="13"/>
  <c r="U17" i="7"/>
  <c r="V51" i="7"/>
  <c r="V65" i="7"/>
  <c r="V53" i="7"/>
  <c r="U19" i="7"/>
  <c r="L25" i="13"/>
  <c r="M25" i="13"/>
  <c r="V63" i="7"/>
  <c r="V57" i="7"/>
  <c r="V66" i="7"/>
  <c r="V64" i="7"/>
  <c r="V59" i="7"/>
  <c r="U21" i="7"/>
  <c r="V55" i="7"/>
  <c r="J25" i="13"/>
  <c r="X161" i="29"/>
  <c r="Q161" i="29"/>
  <c r="S161" i="29"/>
  <c r="X156" i="29"/>
  <c r="Q156" i="29"/>
  <c r="S156" i="29"/>
  <c r="X148" i="29"/>
  <c r="S148" i="29"/>
  <c r="Q148" i="29"/>
  <c r="X25" i="29"/>
  <c r="Y25" i="29" s="1"/>
  <c r="AC58" i="29"/>
  <c r="Y58" i="29"/>
  <c r="I79" i="18"/>
  <c r="I74" i="18"/>
  <c r="S212" i="5"/>
  <c r="X212" i="5"/>
  <c r="Q212" i="5"/>
  <c r="I214" i="13"/>
  <c r="J214" i="13" s="1"/>
  <c r="I209" i="13"/>
  <c r="J209" i="13" s="1"/>
  <c r="P19" i="5"/>
  <c r="K116" i="13" s="1"/>
  <c r="M116" i="13" s="1"/>
  <c r="I212" i="13"/>
  <c r="J212" i="13" s="1"/>
  <c r="N19" i="5"/>
  <c r="N16" i="5"/>
  <c r="Q144" i="5"/>
  <c r="S144" i="5"/>
  <c r="X144" i="5"/>
  <c r="Q153" i="5"/>
  <c r="X153" i="5"/>
  <c r="S153" i="5"/>
  <c r="Q156" i="5"/>
  <c r="S156" i="5"/>
  <c r="X156" i="5"/>
  <c r="Q152" i="5"/>
  <c r="X152" i="5"/>
  <c r="S152" i="5"/>
  <c r="P16" i="5"/>
  <c r="K113" i="13" s="1"/>
  <c r="L113" i="13" s="1"/>
  <c r="P28" i="5"/>
  <c r="K125" i="13" s="1"/>
  <c r="L125" i="13" s="1"/>
  <c r="J121" i="13"/>
  <c r="I217" i="13"/>
  <c r="J217" i="13" s="1"/>
  <c r="N24" i="5"/>
  <c r="N28" i="5"/>
  <c r="I221" i="13"/>
  <c r="J221" i="13" s="1"/>
  <c r="Q88" i="5"/>
  <c r="S88" i="5"/>
  <c r="X88" i="5"/>
  <c r="Q92" i="5"/>
  <c r="X92" i="5"/>
  <c r="S92" i="5"/>
  <c r="J117" i="13"/>
  <c r="Q86" i="5"/>
  <c r="X86" i="5"/>
  <c r="X21" i="5" s="1"/>
  <c r="S86" i="5"/>
  <c r="N23" i="5"/>
  <c r="P23" i="5"/>
  <c r="K120" i="13" s="1"/>
  <c r="L120" i="13" s="1"/>
  <c r="I216" i="13"/>
  <c r="J216" i="13" s="1"/>
  <c r="I124" i="13"/>
  <c r="J124" i="13" s="1"/>
  <c r="I220" i="13"/>
  <c r="J220" i="13" s="1"/>
  <c r="L112" i="13"/>
  <c r="M112" i="13"/>
  <c r="N27" i="5"/>
  <c r="L119" i="13"/>
  <c r="M119" i="13"/>
  <c r="L115" i="13"/>
  <c r="M115" i="13"/>
  <c r="L117" i="13"/>
  <c r="M117" i="13"/>
  <c r="P27" i="5"/>
  <c r="Q27" i="5" s="1"/>
  <c r="J120" i="13"/>
  <c r="O191" i="13"/>
  <c r="O63" i="13"/>
  <c r="K186" i="13"/>
  <c r="K58" i="13"/>
  <c r="I183" i="13"/>
  <c r="J183" i="13" s="1"/>
  <c r="I215" i="13"/>
  <c r="J215" i="13" s="1"/>
  <c r="J87" i="13"/>
  <c r="I55" i="13"/>
  <c r="J55" i="13" s="1"/>
  <c r="P55" i="4"/>
  <c r="K87" i="13" s="1"/>
  <c r="N55" i="4"/>
  <c r="L84" i="13"/>
  <c r="M84" i="13"/>
  <c r="K182" i="13"/>
  <c r="K54" i="13"/>
  <c r="K181" i="13"/>
  <c r="K53" i="13"/>
  <c r="I219" i="13"/>
  <c r="J219" i="13" s="1"/>
  <c r="I187" i="13"/>
  <c r="J187" i="13" s="1"/>
  <c r="J91" i="13"/>
  <c r="I59" i="13"/>
  <c r="J59" i="13" s="1"/>
  <c r="P59" i="4"/>
  <c r="K91" i="13" s="1"/>
  <c r="N59" i="4"/>
  <c r="K61" i="13"/>
  <c r="K189" i="13"/>
  <c r="I211" i="13"/>
  <c r="J211" i="13" s="1"/>
  <c r="I179" i="13"/>
  <c r="J179" i="13" s="1"/>
  <c r="J83" i="13"/>
  <c r="I51" i="13"/>
  <c r="J51" i="13" s="1"/>
  <c r="P51" i="4"/>
  <c r="K83" i="13" s="1"/>
  <c r="N51" i="4"/>
  <c r="K177" i="13"/>
  <c r="K49" i="13"/>
  <c r="K208" i="13"/>
  <c r="K176" i="13"/>
  <c r="K48" i="13"/>
  <c r="K185" i="13"/>
  <c r="K57" i="13"/>
  <c r="K178" i="13"/>
  <c r="K50" i="13"/>
  <c r="W18" i="4"/>
  <c r="Y18" i="4"/>
  <c r="S22" i="4"/>
  <c r="Q22" i="4"/>
  <c r="V22" i="4"/>
  <c r="S33" i="4"/>
  <c r="V33" i="4"/>
  <c r="Q33" i="4"/>
  <c r="W34" i="4"/>
  <c r="Y34" i="4"/>
  <c r="W27" i="4"/>
  <c r="Y27" i="4"/>
  <c r="S25" i="4"/>
  <c r="V25" i="4"/>
  <c r="Q25" i="4"/>
  <c r="S24" i="4"/>
  <c r="Q24" i="4"/>
  <c r="V24" i="4"/>
  <c r="W19" i="4"/>
  <c r="Y19" i="4"/>
  <c r="W15" i="4"/>
  <c r="Y15" i="4"/>
  <c r="W23" i="4"/>
  <c r="Y23" i="4"/>
  <c r="W31" i="4"/>
  <c r="Y31" i="4"/>
  <c r="S17" i="4"/>
  <c r="V17" i="4"/>
  <c r="Q17" i="4"/>
  <c r="S20" i="4"/>
  <c r="V20" i="4"/>
  <c r="Q20" i="4"/>
  <c r="S29" i="4"/>
  <c r="V29" i="4"/>
  <c r="Q29" i="4"/>
  <c r="W30" i="4"/>
  <c r="Y30" i="4"/>
  <c r="S28" i="4"/>
  <c r="Q28" i="4"/>
  <c r="V28" i="4"/>
  <c r="Q32" i="4"/>
  <c r="S32" i="4"/>
  <c r="V32" i="4"/>
  <c r="W26" i="4"/>
  <c r="Y26" i="4"/>
  <c r="S21" i="4"/>
  <c r="V21" i="4"/>
  <c r="Q21" i="4"/>
  <c r="W215" i="6"/>
  <c r="Y215" i="6"/>
  <c r="AA220" i="7" s="1"/>
  <c r="AB220" i="7" s="1"/>
  <c r="AD220" i="7" s="1"/>
  <c r="AE220" i="7" s="1"/>
  <c r="S216" i="6"/>
  <c r="V216" i="6"/>
  <c r="U221" i="7" s="1"/>
  <c r="V221" i="7" s="1"/>
  <c r="X221" i="7" s="1"/>
  <c r="Q216" i="6"/>
  <c r="S228" i="6"/>
  <c r="V228" i="6"/>
  <c r="U233" i="7" s="1"/>
  <c r="V233" i="7" s="1"/>
  <c r="X233" i="7" s="1"/>
  <c r="Q228" i="6"/>
  <c r="S226" i="6"/>
  <c r="V226" i="6"/>
  <c r="U231" i="7" s="1"/>
  <c r="V231" i="7" s="1"/>
  <c r="X231" i="7" s="1"/>
  <c r="Q226" i="6"/>
  <c r="S220" i="6"/>
  <c r="V220" i="6"/>
  <c r="U225" i="7" s="1"/>
  <c r="V225" i="7" s="1"/>
  <c r="X225" i="7" s="1"/>
  <c r="Q220" i="6"/>
  <c r="W227" i="6"/>
  <c r="Y227" i="6"/>
  <c r="AA232" i="7" s="1"/>
  <c r="AB232" i="7" s="1"/>
  <c r="AD232" i="7" s="1"/>
  <c r="AE232" i="7" s="1"/>
  <c r="W213" i="6"/>
  <c r="Y213" i="6"/>
  <c r="AA218" i="7" s="1"/>
  <c r="AB218" i="7" s="1"/>
  <c r="AD218" i="7" s="1"/>
  <c r="AE218" i="7" s="1"/>
  <c r="Q225" i="6"/>
  <c r="V225" i="6"/>
  <c r="U230" i="7" s="1"/>
  <c r="V230" i="7" s="1"/>
  <c r="X230" i="7" s="1"/>
  <c r="S225" i="6"/>
  <c r="W217" i="6"/>
  <c r="Y217" i="6"/>
  <c r="AA222" i="7" s="1"/>
  <c r="AB222" i="7" s="1"/>
  <c r="AD222" i="7" s="1"/>
  <c r="AE222" i="7" s="1"/>
  <c r="S214" i="6"/>
  <c r="V214" i="6"/>
  <c r="Q214" i="6"/>
  <c r="W211" i="6"/>
  <c r="Y211" i="6"/>
  <c r="AA216" i="7" s="1"/>
  <c r="AB216" i="7" s="1"/>
  <c r="AD216" i="7" s="1"/>
  <c r="AE216" i="7" s="1"/>
  <c r="S224" i="6"/>
  <c r="Q224" i="6"/>
  <c r="V224" i="6"/>
  <c r="U229" i="7" s="1"/>
  <c r="V229" i="7" s="1"/>
  <c r="X229" i="7" s="1"/>
  <c r="S212" i="6"/>
  <c r="V212" i="6"/>
  <c r="U217" i="7" s="1"/>
  <c r="V217" i="7" s="1"/>
  <c r="X217" i="7" s="1"/>
  <c r="Q212" i="6"/>
  <c r="W219" i="6"/>
  <c r="Y219" i="6"/>
  <c r="AA224" i="7" s="1"/>
  <c r="AB224" i="7" s="1"/>
  <c r="AD224" i="7" s="1"/>
  <c r="AE224" i="7" s="1"/>
  <c r="S218" i="6"/>
  <c r="V218" i="6"/>
  <c r="U223" i="7" s="1"/>
  <c r="V223" i="7" s="1"/>
  <c r="X223" i="7" s="1"/>
  <c r="Q218" i="6"/>
  <c r="W221" i="6"/>
  <c r="Y221" i="6"/>
  <c r="AA226" i="7" s="1"/>
  <c r="AB226" i="7" s="1"/>
  <c r="AD226" i="7" s="1"/>
  <c r="AE226" i="7" s="1"/>
  <c r="S210" i="6"/>
  <c r="V210" i="6"/>
  <c r="U215" i="7" s="1"/>
  <c r="V215" i="7" s="1"/>
  <c r="X215" i="7" s="1"/>
  <c r="Q210" i="6"/>
  <c r="S186" i="6"/>
  <c r="V186" i="6"/>
  <c r="U190" i="7" s="1"/>
  <c r="V190" i="7" s="1"/>
  <c r="X190" i="7" s="1"/>
  <c r="Q186" i="6"/>
  <c r="S190" i="6"/>
  <c r="V190" i="6"/>
  <c r="U194" i="7" s="1"/>
  <c r="V194" i="7" s="1"/>
  <c r="X194" i="7" s="1"/>
  <c r="Q190" i="6"/>
  <c r="W183" i="6"/>
  <c r="Y183" i="6"/>
  <c r="AA187" i="7" s="1"/>
  <c r="AB187" i="7" s="1"/>
  <c r="AD187" i="7" s="1"/>
  <c r="AE187" i="7" s="1"/>
  <c r="S182" i="6"/>
  <c r="V182" i="6"/>
  <c r="U186" i="7" s="1"/>
  <c r="V186" i="7" s="1"/>
  <c r="X186" i="7" s="1"/>
  <c r="Q182" i="6"/>
  <c r="W189" i="6"/>
  <c r="Y189" i="6"/>
  <c r="AA193" i="7" s="1"/>
  <c r="AB193" i="7" s="1"/>
  <c r="AD193" i="7" s="1"/>
  <c r="AE193" i="7" s="1"/>
  <c r="W179" i="6"/>
  <c r="Y179" i="6"/>
  <c r="AA183" i="7" s="1"/>
  <c r="AB183" i="7" s="1"/>
  <c r="AD183" i="7" s="1"/>
  <c r="AE183" i="7" s="1"/>
  <c r="S180" i="6"/>
  <c r="V180" i="6"/>
  <c r="U184" i="7" s="1"/>
  <c r="V184" i="7" s="1"/>
  <c r="X184" i="7" s="1"/>
  <c r="Q180" i="6"/>
  <c r="Q197" i="6"/>
  <c r="S197" i="6"/>
  <c r="V197" i="6"/>
  <c r="U201" i="7" s="1"/>
  <c r="V201" i="7" s="1"/>
  <c r="X201" i="7" s="1"/>
  <c r="W196" i="6"/>
  <c r="Y196" i="6"/>
  <c r="AA200" i="7" s="1"/>
  <c r="AB200" i="7" s="1"/>
  <c r="AD200" i="7" s="1"/>
  <c r="AE200" i="7" s="1"/>
  <c r="W194" i="6"/>
  <c r="Y194" i="6"/>
  <c r="AA198" i="7" s="1"/>
  <c r="AB198" i="7" s="1"/>
  <c r="AD198" i="7" s="1"/>
  <c r="AE198" i="7" s="1"/>
  <c r="S188" i="6"/>
  <c r="V188" i="6"/>
  <c r="U192" i="7" s="1"/>
  <c r="V192" i="7" s="1"/>
  <c r="X192" i="7" s="1"/>
  <c r="Q188" i="6"/>
  <c r="Y193" i="6"/>
  <c r="AA197" i="7" s="1"/>
  <c r="AB197" i="7" s="1"/>
  <c r="AD197" i="7" s="1"/>
  <c r="AE197" i="7" s="1"/>
  <c r="W193" i="6"/>
  <c r="W191" i="6"/>
  <c r="Y191" i="6"/>
  <c r="AA195" i="7" s="1"/>
  <c r="AB195" i="7" s="1"/>
  <c r="AD195" i="7" s="1"/>
  <c r="AE195" i="7" s="1"/>
  <c r="S184" i="6"/>
  <c r="V184" i="6"/>
  <c r="U188" i="7" s="1"/>
  <c r="V188" i="7" s="1"/>
  <c r="X188" i="7" s="1"/>
  <c r="Q184" i="6"/>
  <c r="W187" i="6"/>
  <c r="Y187" i="6"/>
  <c r="AA191" i="7" s="1"/>
  <c r="AB191" i="7" s="1"/>
  <c r="AD191" i="7" s="1"/>
  <c r="AE191" i="7" s="1"/>
  <c r="S178" i="6"/>
  <c r="V178" i="6"/>
  <c r="U182" i="7" s="1"/>
  <c r="V182" i="7" s="1"/>
  <c r="X182" i="7" s="1"/>
  <c r="Q178" i="6"/>
  <c r="W185" i="6"/>
  <c r="Y185" i="6"/>
  <c r="AA189" i="7" s="1"/>
  <c r="AB189" i="7" s="1"/>
  <c r="AD189" i="7" s="1"/>
  <c r="W181" i="6"/>
  <c r="Y181" i="6"/>
  <c r="AA185" i="7" s="1"/>
  <c r="AB185" i="7" s="1"/>
  <c r="AD185" i="7" s="1"/>
  <c r="AE185" i="7" s="1"/>
  <c r="W163" i="6"/>
  <c r="Y163" i="6"/>
  <c r="AA166" i="7" s="1"/>
  <c r="AB166" i="7" s="1"/>
  <c r="AD166" i="7" s="1"/>
  <c r="AE166" i="7" s="1"/>
  <c r="Z150" i="6"/>
  <c r="AB150" i="6"/>
  <c r="AG153" i="7" s="1"/>
  <c r="AH153" i="7" s="1"/>
  <c r="AJ153" i="7" s="1"/>
  <c r="AK153" i="7" s="1"/>
  <c r="Q159" i="6"/>
  <c r="S159" i="6"/>
  <c r="V159" i="6"/>
  <c r="U162" i="7" s="1"/>
  <c r="V162" i="7" s="1"/>
  <c r="X162" i="7" s="1"/>
  <c r="W147" i="6"/>
  <c r="Y147" i="6"/>
  <c r="AA150" i="7" s="1"/>
  <c r="S160" i="6"/>
  <c r="Q160" i="6"/>
  <c r="V160" i="6"/>
  <c r="U163" i="7" s="1"/>
  <c r="V163" i="7" s="1"/>
  <c r="X163" i="7" s="1"/>
  <c r="Q161" i="6"/>
  <c r="V161" i="6"/>
  <c r="U164" i="7" s="1"/>
  <c r="V164" i="7" s="1"/>
  <c r="X164" i="7" s="1"/>
  <c r="S161" i="6"/>
  <c r="Q162" i="6"/>
  <c r="S162" i="6"/>
  <c r="V162" i="6"/>
  <c r="U165" i="7" s="1"/>
  <c r="V165" i="7" s="1"/>
  <c r="X165" i="7" s="1"/>
  <c r="W151" i="6"/>
  <c r="Y151" i="6"/>
  <c r="AA154" i="7" s="1"/>
  <c r="AB154" i="7" s="1"/>
  <c r="AD154" i="7" s="1"/>
  <c r="AE154" i="7" s="1"/>
  <c r="W165" i="6"/>
  <c r="Y165" i="6"/>
  <c r="AA168" i="7" s="1"/>
  <c r="AB168" i="7" s="1"/>
  <c r="AD168" i="7" s="1"/>
  <c r="AE168" i="7" s="1"/>
  <c r="S146" i="6"/>
  <c r="V146" i="6"/>
  <c r="U149" i="7" s="1"/>
  <c r="V149" i="7" s="1"/>
  <c r="X149" i="7" s="1"/>
  <c r="Q146" i="6"/>
  <c r="W153" i="6"/>
  <c r="Y153" i="6"/>
  <c r="AA156" i="7" s="1"/>
  <c r="AB156" i="7" s="1"/>
  <c r="AD156" i="7" s="1"/>
  <c r="AE156" i="7" s="1"/>
  <c r="S158" i="6"/>
  <c r="Q158" i="6"/>
  <c r="V158" i="6"/>
  <c r="U161" i="7" s="1"/>
  <c r="V161" i="7" s="1"/>
  <c r="X161" i="7" s="1"/>
  <c r="Y156" i="6"/>
  <c r="AA159" i="7" s="1"/>
  <c r="AB159" i="7" s="1"/>
  <c r="AD159" i="7" s="1"/>
  <c r="AE159" i="7" s="1"/>
  <c r="W156" i="6"/>
  <c r="Q164" i="6"/>
  <c r="S164" i="6"/>
  <c r="V164" i="6"/>
  <c r="U167" i="7" s="1"/>
  <c r="V167" i="7" s="1"/>
  <c r="X167" i="7" s="1"/>
  <c r="W149" i="6"/>
  <c r="Y149" i="6"/>
  <c r="AA152" i="7" s="1"/>
  <c r="AB152" i="7" s="1"/>
  <c r="AD152" i="7" s="1"/>
  <c r="AE152" i="7" s="1"/>
  <c r="S120" i="6"/>
  <c r="V120" i="6"/>
  <c r="U122" i="7" s="1"/>
  <c r="V122" i="7" s="1"/>
  <c r="X122" i="7" s="1"/>
  <c r="Q120" i="6"/>
  <c r="W115" i="6"/>
  <c r="Y115" i="6"/>
  <c r="AA117" i="7" s="1"/>
  <c r="AB117" i="7" s="1"/>
  <c r="AD117" i="7" s="1"/>
  <c r="AE117" i="7" s="1"/>
  <c r="W131" i="6"/>
  <c r="Y131" i="6"/>
  <c r="AA133" i="7" s="1"/>
  <c r="AB133" i="7" s="1"/>
  <c r="AD133" i="7" s="1"/>
  <c r="AE133" i="7" s="1"/>
  <c r="Q129" i="6"/>
  <c r="V129" i="6"/>
  <c r="U131" i="7" s="1"/>
  <c r="V131" i="7" s="1"/>
  <c r="X131" i="7" s="1"/>
  <c r="S129" i="6"/>
  <c r="S118" i="6"/>
  <c r="V118" i="6"/>
  <c r="U120" i="7" s="1"/>
  <c r="Q118" i="6"/>
  <c r="S122" i="6"/>
  <c r="V122" i="6"/>
  <c r="U124" i="7" s="1"/>
  <c r="V124" i="7" s="1"/>
  <c r="X124" i="7" s="1"/>
  <c r="Q122" i="6"/>
  <c r="S130" i="6"/>
  <c r="V130" i="6"/>
  <c r="U132" i="7" s="1"/>
  <c r="V132" i="7" s="1"/>
  <c r="X132" i="7" s="1"/>
  <c r="Q130" i="6"/>
  <c r="Q123" i="6"/>
  <c r="V123" i="6"/>
  <c r="U125" i="7" s="1"/>
  <c r="V125" i="7" s="1"/>
  <c r="X125" i="7" s="1"/>
  <c r="S123" i="6"/>
  <c r="S124" i="6"/>
  <c r="V124" i="6"/>
  <c r="U126" i="7" s="1"/>
  <c r="V126" i="7" s="1"/>
  <c r="X126" i="7" s="1"/>
  <c r="Q124" i="6"/>
  <c r="W117" i="6"/>
  <c r="Y117" i="6"/>
  <c r="AA119" i="7" s="1"/>
  <c r="AB119" i="7" s="1"/>
  <c r="AD119" i="7" s="1"/>
  <c r="AE119" i="7" s="1"/>
  <c r="S128" i="6"/>
  <c r="Q128" i="6"/>
  <c r="V128" i="6"/>
  <c r="U130" i="7" s="1"/>
  <c r="V130" i="7" s="1"/>
  <c r="X130" i="7" s="1"/>
  <c r="S132" i="6"/>
  <c r="V132" i="6"/>
  <c r="U134" i="7" s="1"/>
  <c r="V134" i="7" s="1"/>
  <c r="X134" i="7" s="1"/>
  <c r="Q132" i="6"/>
  <c r="W121" i="6"/>
  <c r="Y121" i="6"/>
  <c r="AA123" i="7" s="1"/>
  <c r="AB123" i="7" s="1"/>
  <c r="AD123" i="7" s="1"/>
  <c r="AE123" i="7" s="1"/>
  <c r="S114" i="6"/>
  <c r="V114" i="6"/>
  <c r="U116" i="7" s="1"/>
  <c r="V116" i="7" s="1"/>
  <c r="Q114" i="6"/>
  <c r="S116" i="6"/>
  <c r="V116" i="6"/>
  <c r="U118" i="7" s="1"/>
  <c r="V118" i="7" s="1"/>
  <c r="X118" i="7" s="1"/>
  <c r="Q116" i="6"/>
  <c r="W119" i="6"/>
  <c r="Y119" i="6"/>
  <c r="AA121" i="7" s="1"/>
  <c r="AB121" i="7" s="1"/>
  <c r="AD121" i="7" s="1"/>
  <c r="AE121" i="7" s="1"/>
  <c r="S89" i="6"/>
  <c r="V89" i="6"/>
  <c r="U91" i="7" s="1"/>
  <c r="V91" i="7" s="1"/>
  <c r="X91" i="7" s="1"/>
  <c r="Q89" i="6"/>
  <c r="S91" i="6"/>
  <c r="V91" i="6"/>
  <c r="U93" i="7" s="1"/>
  <c r="V93" i="7" s="1"/>
  <c r="X93" i="7" s="1"/>
  <c r="Q91" i="6"/>
  <c r="Y96" i="6"/>
  <c r="AA98" i="7" s="1"/>
  <c r="AB98" i="7" s="1"/>
  <c r="AD98" i="7" s="1"/>
  <c r="AE98" i="7" s="1"/>
  <c r="W96" i="6"/>
  <c r="W84" i="6"/>
  <c r="Y84" i="6"/>
  <c r="AA86" i="7" s="1"/>
  <c r="AB86" i="7" s="1"/>
  <c r="AD86" i="7" s="1"/>
  <c r="AE86" i="7" s="1"/>
  <c r="S83" i="6"/>
  <c r="V83" i="6"/>
  <c r="U85" i="7" s="1"/>
  <c r="V85" i="7" s="1"/>
  <c r="X85" i="7" s="1"/>
  <c r="Q83" i="6"/>
  <c r="W97" i="6"/>
  <c r="Y97" i="6"/>
  <c r="AA99" i="7" s="1"/>
  <c r="AB99" i="7" s="1"/>
  <c r="AD99" i="7" s="1"/>
  <c r="AE99" i="7" s="1"/>
  <c r="W99" i="6"/>
  <c r="Y99" i="6"/>
  <c r="AA101" i="7" s="1"/>
  <c r="AB101" i="7" s="1"/>
  <c r="AD101" i="7" s="1"/>
  <c r="AE101" i="7" s="1"/>
  <c r="W86" i="6"/>
  <c r="Y86" i="6"/>
  <c r="AA88" i="7" s="1"/>
  <c r="AB88" i="7" s="1"/>
  <c r="AD88" i="7" s="1"/>
  <c r="AE88" i="7" s="1"/>
  <c r="W90" i="6"/>
  <c r="Y90" i="6"/>
  <c r="AA92" i="7" s="1"/>
  <c r="AB92" i="7" s="1"/>
  <c r="AD92" i="7" s="1"/>
  <c r="AE92" i="7" s="1"/>
  <c r="S81" i="6"/>
  <c r="V81" i="6"/>
  <c r="U83" i="7" s="1"/>
  <c r="V83" i="7" s="1"/>
  <c r="X83" i="7" s="1"/>
  <c r="Q81" i="6"/>
  <c r="W95" i="6"/>
  <c r="Y95" i="6"/>
  <c r="AA97" i="7" s="1"/>
  <c r="AB97" i="7" s="1"/>
  <c r="AD97" i="7" s="1"/>
  <c r="AE97" i="7" s="1"/>
  <c r="S85" i="6"/>
  <c r="V85" i="6"/>
  <c r="U87" i="7" s="1"/>
  <c r="Q85" i="6"/>
  <c r="W92" i="6"/>
  <c r="Y92" i="6"/>
  <c r="AA94" i="7" s="1"/>
  <c r="AB94" i="7" s="1"/>
  <c r="AD94" i="7" s="1"/>
  <c r="AE94" i="7" s="1"/>
  <c r="S87" i="6"/>
  <c r="V87" i="6"/>
  <c r="U89" i="7" s="1"/>
  <c r="V89" i="7" s="1"/>
  <c r="X89" i="7" s="1"/>
  <c r="Q87" i="6"/>
  <c r="W82" i="6"/>
  <c r="Y82" i="6"/>
  <c r="AA84" i="7" s="1"/>
  <c r="AB84" i="7" s="1"/>
  <c r="AD84" i="7" s="1"/>
  <c r="AE84" i="7" s="1"/>
  <c r="Z93" i="6"/>
  <c r="AB93" i="6"/>
  <c r="AG95" i="7" s="1"/>
  <c r="Z100" i="6"/>
  <c r="AB100" i="6"/>
  <c r="AG102" i="7" s="1"/>
  <c r="S80" i="6"/>
  <c r="Q80" i="6"/>
  <c r="V80" i="6"/>
  <c r="W57" i="6"/>
  <c r="Y57" i="6"/>
  <c r="AA59" i="7" s="1"/>
  <c r="S54" i="6"/>
  <c r="V54" i="6"/>
  <c r="U56" i="7" s="1"/>
  <c r="Q54" i="6"/>
  <c r="W59" i="6"/>
  <c r="Y59" i="6"/>
  <c r="AA61" i="7" s="1"/>
  <c r="W66" i="6"/>
  <c r="Y66" i="6"/>
  <c r="AA68" i="7" s="1"/>
  <c r="S58" i="6"/>
  <c r="V58" i="6"/>
  <c r="U60" i="7" s="1"/>
  <c r="Q58" i="6"/>
  <c r="W53" i="6"/>
  <c r="Y53" i="6"/>
  <c r="AA55" i="7" s="1"/>
  <c r="V20" i="6"/>
  <c r="O20" i="13" s="1"/>
  <c r="S48" i="6"/>
  <c r="V48" i="6"/>
  <c r="U50" i="7" s="1"/>
  <c r="Q48" i="6"/>
  <c r="W49" i="6"/>
  <c r="Y49" i="6"/>
  <c r="AA51" i="7" s="1"/>
  <c r="V16" i="6"/>
  <c r="S52" i="6"/>
  <c r="V52" i="6"/>
  <c r="U54" i="7" s="1"/>
  <c r="Q52" i="6"/>
  <c r="S56" i="6"/>
  <c r="V56" i="6"/>
  <c r="U58" i="7" s="1"/>
  <c r="Q56" i="6"/>
  <c r="Y63" i="6"/>
  <c r="AA65" i="7" s="1"/>
  <c r="W63" i="6"/>
  <c r="P27" i="6"/>
  <c r="K27" i="13" s="1"/>
  <c r="N27" i="6"/>
  <c r="W51" i="6"/>
  <c r="Y51" i="6"/>
  <c r="AA53" i="7" s="1"/>
  <c r="V18" i="6"/>
  <c r="S65" i="6"/>
  <c r="V65" i="6"/>
  <c r="U67" i="7" s="1"/>
  <c r="Q65" i="6"/>
  <c r="S50" i="6"/>
  <c r="V50" i="6"/>
  <c r="U52" i="7" s="1"/>
  <c r="Q50" i="6"/>
  <c r="W61" i="6"/>
  <c r="Y61" i="6"/>
  <c r="AA63" i="7" s="1"/>
  <c r="S67" i="6"/>
  <c r="V67" i="6"/>
  <c r="Q67" i="6"/>
  <c r="W55" i="6"/>
  <c r="Y55" i="6"/>
  <c r="AA57" i="7" s="1"/>
  <c r="W64" i="6"/>
  <c r="Y64" i="6"/>
  <c r="AA66" i="7" s="1"/>
  <c r="W62" i="6"/>
  <c r="Y62" i="6"/>
  <c r="AA64" i="7" s="1"/>
  <c r="S15" i="6"/>
  <c r="Q15" i="6"/>
  <c r="P29" i="6"/>
  <c r="K29" i="13" s="1"/>
  <c r="N29" i="6"/>
  <c r="Q16" i="6"/>
  <c r="S16" i="6"/>
  <c r="S25" i="6"/>
  <c r="Q25" i="6"/>
  <c r="S28" i="29"/>
  <c r="Q28" i="29"/>
  <c r="S23" i="29"/>
  <c r="Q23" i="29"/>
  <c r="S20" i="29"/>
  <c r="Q20" i="29"/>
  <c r="S27" i="29"/>
  <c r="Q27" i="29"/>
  <c r="S22" i="29"/>
  <c r="Q22" i="29"/>
  <c r="S25" i="29"/>
  <c r="Q25" i="29"/>
  <c r="S31" i="29"/>
  <c r="Q31" i="29"/>
  <c r="S32" i="29"/>
  <c r="Q32" i="29"/>
  <c r="S16" i="29"/>
  <c r="Q16" i="29"/>
  <c r="S24" i="29"/>
  <c r="Q24" i="29"/>
  <c r="S19" i="29"/>
  <c r="Q19" i="29"/>
  <c r="S26" i="29"/>
  <c r="Q26" i="29"/>
  <c r="S30" i="29"/>
  <c r="Q30" i="29"/>
  <c r="S17" i="29"/>
  <c r="Q17" i="29"/>
  <c r="S18" i="29"/>
  <c r="Q18" i="29"/>
  <c r="S49" i="29"/>
  <c r="Q49" i="29"/>
  <c r="X49" i="29"/>
  <c r="S67" i="29"/>
  <c r="Q67" i="29"/>
  <c r="X67" i="29"/>
  <c r="S64" i="29"/>
  <c r="Q64" i="29"/>
  <c r="X64" i="29"/>
  <c r="AI50" i="29"/>
  <c r="AM50" i="29"/>
  <c r="Y65" i="29"/>
  <c r="AC65" i="29"/>
  <c r="AI53" i="29"/>
  <c r="AM53" i="29"/>
  <c r="Y51" i="29"/>
  <c r="AC51" i="29"/>
  <c r="S60" i="29"/>
  <c r="Q60" i="29"/>
  <c r="X60" i="29"/>
  <c r="S56" i="29"/>
  <c r="Q56" i="29"/>
  <c r="X56" i="29"/>
  <c r="X23" i="29" s="1"/>
  <c r="Y23" i="29" s="1"/>
  <c r="AH66" i="29"/>
  <c r="AD66" i="29"/>
  <c r="AD57" i="29"/>
  <c r="AD61" i="29"/>
  <c r="AH61" i="29"/>
  <c r="X97" i="29"/>
  <c r="S97" i="29"/>
  <c r="Q97" i="29"/>
  <c r="Y91" i="29"/>
  <c r="AC91" i="29"/>
  <c r="S98" i="29"/>
  <c r="Q98" i="29"/>
  <c r="X98" i="29"/>
  <c r="AC86" i="29"/>
  <c r="Y86" i="29"/>
  <c r="S85" i="29"/>
  <c r="Q85" i="29"/>
  <c r="X85" i="29"/>
  <c r="Y95" i="29"/>
  <c r="AC95" i="29"/>
  <c r="S89" i="29"/>
  <c r="Q89" i="29"/>
  <c r="X89" i="29"/>
  <c r="AH92" i="29"/>
  <c r="AD92" i="29"/>
  <c r="S84" i="29"/>
  <c r="Q84" i="29"/>
  <c r="X84" i="29"/>
  <c r="S80" i="29"/>
  <c r="X80" i="29"/>
  <c r="Q80" i="29"/>
  <c r="AH88" i="29"/>
  <c r="AD88" i="29"/>
  <c r="AC99" i="29"/>
  <c r="Y99" i="29"/>
  <c r="Y83" i="29"/>
  <c r="AC83" i="29"/>
  <c r="AC90" i="29"/>
  <c r="Y90" i="29"/>
  <c r="S81" i="29"/>
  <c r="Q81" i="29"/>
  <c r="X81" i="29"/>
  <c r="S93" i="29"/>
  <c r="Q93" i="29"/>
  <c r="X93" i="29"/>
  <c r="AC94" i="29"/>
  <c r="Y94" i="29"/>
  <c r="Y87" i="29"/>
  <c r="AC87" i="29"/>
  <c r="Y82" i="29"/>
  <c r="AC129" i="29"/>
  <c r="Y129" i="29"/>
  <c r="Y119" i="29"/>
  <c r="AC119" i="29"/>
  <c r="S117" i="29"/>
  <c r="Q117" i="29"/>
  <c r="X117" i="29"/>
  <c r="AM122" i="29"/>
  <c r="Y115" i="29"/>
  <c r="AC115" i="29"/>
  <c r="AH120" i="29"/>
  <c r="AD120" i="29"/>
  <c r="AH116" i="29"/>
  <c r="AD116" i="29"/>
  <c r="AI126" i="29"/>
  <c r="AM126" i="29"/>
  <c r="AC114" i="29"/>
  <c r="Y114" i="29"/>
  <c r="Y123" i="29"/>
  <c r="AC123" i="29"/>
  <c r="S113" i="29"/>
  <c r="Q113" i="29"/>
  <c r="X113" i="29"/>
  <c r="S125" i="29"/>
  <c r="Q125" i="29"/>
  <c r="X125" i="29"/>
  <c r="AI118" i="29"/>
  <c r="AM118" i="29"/>
  <c r="AC130" i="29"/>
  <c r="Y130" i="29"/>
  <c r="S112" i="29"/>
  <c r="X112" i="29"/>
  <c r="Q112" i="29"/>
  <c r="AH124" i="29"/>
  <c r="AD124" i="29"/>
  <c r="S121" i="29"/>
  <c r="Q121" i="29"/>
  <c r="X121" i="29"/>
  <c r="Y159" i="29"/>
  <c r="AC159" i="29"/>
  <c r="AC154" i="29"/>
  <c r="Y154" i="29"/>
  <c r="Y147" i="29"/>
  <c r="AC147" i="29"/>
  <c r="S162" i="29"/>
  <c r="Q162" i="29"/>
  <c r="X162" i="29"/>
  <c r="S149" i="29"/>
  <c r="Q149" i="29"/>
  <c r="X149" i="29"/>
  <c r="S157" i="29"/>
  <c r="Q157" i="29"/>
  <c r="X157" i="29"/>
  <c r="Y151" i="29"/>
  <c r="AC151" i="29"/>
  <c r="S153" i="29"/>
  <c r="Q153" i="29"/>
  <c r="X153" i="29"/>
  <c r="Y160" i="29"/>
  <c r="AC160" i="29"/>
  <c r="S145" i="29"/>
  <c r="Q145" i="29"/>
  <c r="X145" i="29"/>
  <c r="AC146" i="29"/>
  <c r="Y146" i="29"/>
  <c r="S144" i="29"/>
  <c r="X144" i="29"/>
  <c r="Q144" i="29"/>
  <c r="AC163" i="29"/>
  <c r="Y163" i="29"/>
  <c r="AC150" i="29"/>
  <c r="Y150" i="29"/>
  <c r="AH152" i="29"/>
  <c r="AD152" i="29"/>
  <c r="AC158" i="29"/>
  <c r="Y158" i="29"/>
  <c r="Y155" i="29"/>
  <c r="AC155" i="29"/>
  <c r="AI190" i="29"/>
  <c r="AM190" i="29"/>
  <c r="AR192" i="29"/>
  <c r="AN192" i="29"/>
  <c r="AI178" i="29"/>
  <c r="AM178" i="29"/>
  <c r="Y187" i="29"/>
  <c r="AC187" i="29"/>
  <c r="AH184" i="29"/>
  <c r="AD184" i="29"/>
  <c r="Q191" i="29"/>
  <c r="X191" i="29"/>
  <c r="S191" i="29"/>
  <c r="S185" i="29"/>
  <c r="Q185" i="29"/>
  <c r="X185" i="29"/>
  <c r="AH188" i="29"/>
  <c r="AD188" i="29"/>
  <c r="S193" i="29"/>
  <c r="Q193" i="29"/>
  <c r="X193" i="29"/>
  <c r="AI186" i="29"/>
  <c r="AM186" i="29"/>
  <c r="Y179" i="29"/>
  <c r="AC179" i="29"/>
  <c r="S181" i="29"/>
  <c r="Q181" i="29"/>
  <c r="X181" i="29"/>
  <c r="S176" i="29"/>
  <c r="X176" i="29"/>
  <c r="Q176" i="29"/>
  <c r="AC182" i="29"/>
  <c r="Y182" i="29"/>
  <c r="Y195" i="29"/>
  <c r="AC195" i="29"/>
  <c r="Y183" i="29"/>
  <c r="AC183" i="29"/>
  <c r="AC194" i="29"/>
  <c r="Y194" i="29"/>
  <c r="AH180" i="29"/>
  <c r="AD180" i="29"/>
  <c r="S189" i="29"/>
  <c r="Q189" i="29"/>
  <c r="X189" i="29"/>
  <c r="S177" i="29"/>
  <c r="Q177" i="29"/>
  <c r="X177" i="29"/>
  <c r="AC208" i="29"/>
  <c r="Y208" i="29"/>
  <c r="S215" i="29"/>
  <c r="Q215" i="29"/>
  <c r="X215" i="29"/>
  <c r="X22" i="29" s="1"/>
  <c r="Y22" i="29" s="1"/>
  <c r="AM222" i="29"/>
  <c r="AI222" i="29"/>
  <c r="S227" i="29"/>
  <c r="Q227" i="29"/>
  <c r="X227" i="29"/>
  <c r="AI224" i="29"/>
  <c r="AM224" i="29"/>
  <c r="S211" i="29"/>
  <c r="Q211" i="29"/>
  <c r="X211" i="29"/>
  <c r="X18" i="29" s="1"/>
  <c r="Y18" i="29" s="1"/>
  <c r="AC216" i="29"/>
  <c r="Y216" i="29"/>
  <c r="AC226" i="29"/>
  <c r="Y226" i="29"/>
  <c r="AC212" i="29"/>
  <c r="Y212" i="29"/>
  <c r="AH210" i="29"/>
  <c r="AD210" i="29"/>
  <c r="AH218" i="29"/>
  <c r="AD218" i="29"/>
  <c r="Y209" i="29"/>
  <c r="AC209" i="29"/>
  <c r="S219" i="29"/>
  <c r="Q219" i="29"/>
  <c r="X219" i="29"/>
  <c r="X26" i="29" s="1"/>
  <c r="Y26" i="29" s="1"/>
  <c r="AC220" i="29"/>
  <c r="Y220" i="29"/>
  <c r="Y217" i="29"/>
  <c r="AC217" i="29"/>
  <c r="S223" i="29"/>
  <c r="Q223" i="29"/>
  <c r="X223" i="29"/>
  <c r="AC225" i="29"/>
  <c r="Y225" i="29"/>
  <c r="AI210" i="5"/>
  <c r="AM210" i="5"/>
  <c r="AD223" i="5"/>
  <c r="AH223" i="5"/>
  <c r="S213" i="5"/>
  <c r="X213" i="5"/>
  <c r="Q213" i="5"/>
  <c r="AC214" i="5"/>
  <c r="Y214" i="5"/>
  <c r="S220" i="5"/>
  <c r="Q220" i="5"/>
  <c r="X220" i="5"/>
  <c r="S226" i="5"/>
  <c r="Q226" i="5"/>
  <c r="X226" i="5"/>
  <c r="AC222" i="5"/>
  <c r="Y222" i="5"/>
  <c r="AI221" i="5"/>
  <c r="AM221" i="5"/>
  <c r="Y211" i="5"/>
  <c r="AC211" i="5"/>
  <c r="S224" i="5"/>
  <c r="Q224" i="5"/>
  <c r="X224" i="5"/>
  <c r="AI217" i="5"/>
  <c r="AM217" i="5"/>
  <c r="AC218" i="5"/>
  <c r="Y218" i="5"/>
  <c r="AD219" i="5"/>
  <c r="AH219" i="5"/>
  <c r="S209" i="5"/>
  <c r="Q209" i="5"/>
  <c r="X209" i="5"/>
  <c r="AD215" i="5"/>
  <c r="AH215" i="5"/>
  <c r="AC227" i="5"/>
  <c r="Y227" i="5"/>
  <c r="S216" i="5"/>
  <c r="Q216" i="5"/>
  <c r="X216" i="5"/>
  <c r="AD188" i="5"/>
  <c r="AH188" i="5"/>
  <c r="Q193" i="5"/>
  <c r="X193" i="5"/>
  <c r="S193" i="5"/>
  <c r="AC191" i="5"/>
  <c r="Y191" i="5"/>
  <c r="AC183" i="5"/>
  <c r="Y183" i="5"/>
  <c r="AD184" i="5"/>
  <c r="AH184" i="5"/>
  <c r="N32" i="5"/>
  <c r="AD182" i="5"/>
  <c r="AH182" i="5"/>
  <c r="AC187" i="5"/>
  <c r="Y187" i="5"/>
  <c r="AC179" i="5"/>
  <c r="Y179" i="5"/>
  <c r="AD178" i="5"/>
  <c r="AH178" i="5"/>
  <c r="AD190" i="5"/>
  <c r="AH190" i="5"/>
  <c r="S185" i="5"/>
  <c r="Q185" i="5"/>
  <c r="X185" i="5"/>
  <c r="S177" i="5"/>
  <c r="Q177" i="5"/>
  <c r="X177" i="5"/>
  <c r="AD192" i="5"/>
  <c r="AH192" i="5"/>
  <c r="AD180" i="5"/>
  <c r="AH180" i="5"/>
  <c r="S181" i="5"/>
  <c r="Q181" i="5"/>
  <c r="X181" i="5"/>
  <c r="AD186" i="5"/>
  <c r="AH186" i="5"/>
  <c r="AD176" i="5"/>
  <c r="AH176" i="5"/>
  <c r="S189" i="5"/>
  <c r="Q189" i="5"/>
  <c r="X189" i="5"/>
  <c r="AR154" i="5"/>
  <c r="AN154" i="5"/>
  <c r="Y151" i="5"/>
  <c r="AC151" i="5"/>
  <c r="AC159" i="5"/>
  <c r="Y159" i="5"/>
  <c r="Q158" i="5"/>
  <c r="X158" i="5"/>
  <c r="S158" i="5"/>
  <c r="Q155" i="5"/>
  <c r="X155" i="5"/>
  <c r="S155" i="5"/>
  <c r="AD148" i="5"/>
  <c r="AH148" i="5"/>
  <c r="S145" i="5"/>
  <c r="Q145" i="5"/>
  <c r="X145" i="5"/>
  <c r="AC146" i="5"/>
  <c r="Y146" i="5"/>
  <c r="AR150" i="5"/>
  <c r="AN150" i="5"/>
  <c r="Y161" i="5"/>
  <c r="AC161" i="5"/>
  <c r="AH162" i="5"/>
  <c r="AD162" i="5"/>
  <c r="S163" i="5"/>
  <c r="Q163" i="5"/>
  <c r="X163" i="5"/>
  <c r="S113" i="5"/>
  <c r="Q113" i="5"/>
  <c r="X113" i="5"/>
  <c r="Y127" i="5"/>
  <c r="AC127" i="5"/>
  <c r="AD128" i="5"/>
  <c r="AH128" i="5"/>
  <c r="AH120" i="5"/>
  <c r="AD120" i="5"/>
  <c r="S125" i="5"/>
  <c r="Q125" i="5"/>
  <c r="X125" i="5"/>
  <c r="Y119" i="5"/>
  <c r="AC119" i="5"/>
  <c r="Y129" i="5"/>
  <c r="AC129" i="5"/>
  <c r="AC131" i="5"/>
  <c r="Y131" i="5"/>
  <c r="S112" i="5"/>
  <c r="X112" i="5"/>
  <c r="Q112" i="5"/>
  <c r="AC122" i="5"/>
  <c r="Y122" i="5"/>
  <c r="AC114" i="5"/>
  <c r="Y114" i="5"/>
  <c r="AH124" i="5"/>
  <c r="AD124" i="5"/>
  <c r="AC118" i="5"/>
  <c r="Y118" i="5"/>
  <c r="S130" i="5"/>
  <c r="Q130" i="5"/>
  <c r="X130" i="5"/>
  <c r="AC126" i="5"/>
  <c r="Y126" i="5"/>
  <c r="S117" i="5"/>
  <c r="Q117" i="5"/>
  <c r="X117" i="5"/>
  <c r="S121" i="5"/>
  <c r="Q121" i="5"/>
  <c r="X121" i="5"/>
  <c r="S93" i="5"/>
  <c r="Q93" i="5"/>
  <c r="X93" i="5"/>
  <c r="S80" i="5"/>
  <c r="X80" i="5"/>
  <c r="Q80" i="5"/>
  <c r="AC82" i="5"/>
  <c r="Y82" i="5"/>
  <c r="X17" i="5"/>
  <c r="AC95" i="5"/>
  <c r="Y95" i="5"/>
  <c r="Y99" i="5"/>
  <c r="AC99" i="5"/>
  <c r="AD98" i="5"/>
  <c r="AH98" i="5"/>
  <c r="Y87" i="5"/>
  <c r="AC87" i="5"/>
  <c r="AM96" i="5"/>
  <c r="AI96" i="5"/>
  <c r="S89" i="5"/>
  <c r="Q89" i="5"/>
  <c r="X89" i="5"/>
  <c r="AC94" i="5"/>
  <c r="Y94" i="5"/>
  <c r="S81" i="5"/>
  <c r="Q81" i="5"/>
  <c r="X81" i="5"/>
  <c r="Y83" i="5"/>
  <c r="AC83" i="5"/>
  <c r="S85" i="5"/>
  <c r="Q85" i="5"/>
  <c r="X85" i="5"/>
  <c r="Y97" i="5"/>
  <c r="AC97" i="5"/>
  <c r="AC90" i="5"/>
  <c r="Y90" i="5"/>
  <c r="AH84" i="5"/>
  <c r="AD84" i="5"/>
  <c r="Y79" i="5"/>
  <c r="AC79" i="5"/>
  <c r="AI54" i="5"/>
  <c r="AM54" i="5"/>
  <c r="Q51" i="5"/>
  <c r="X51" i="5"/>
  <c r="S51" i="5"/>
  <c r="S66" i="5"/>
  <c r="Q66" i="5"/>
  <c r="X66" i="5"/>
  <c r="Q63" i="5"/>
  <c r="X63" i="5"/>
  <c r="S63" i="5"/>
  <c r="Y65" i="5"/>
  <c r="AC65" i="5"/>
  <c r="AR52" i="5"/>
  <c r="AN52" i="5"/>
  <c r="AR58" i="5"/>
  <c r="AN58" i="5"/>
  <c r="AR48" i="5"/>
  <c r="AN48" i="5"/>
  <c r="S57" i="5"/>
  <c r="Q57" i="5"/>
  <c r="X57" i="5"/>
  <c r="Y49" i="5"/>
  <c r="AC49" i="5"/>
  <c r="Y60" i="5"/>
  <c r="AC60" i="5"/>
  <c r="AN56" i="5"/>
  <c r="AR56" i="5"/>
  <c r="S53" i="5"/>
  <c r="Q53" i="5"/>
  <c r="X53" i="5"/>
  <c r="S67" i="5"/>
  <c r="Q67" i="5"/>
  <c r="X67" i="5"/>
  <c r="S61" i="5"/>
  <c r="Q61" i="5"/>
  <c r="X61" i="5"/>
  <c r="Q59" i="5"/>
  <c r="X59" i="5"/>
  <c r="S59" i="5"/>
  <c r="S15" i="5"/>
  <c r="Q15" i="5"/>
  <c r="S20" i="5"/>
  <c r="Q20" i="5"/>
  <c r="S22" i="5"/>
  <c r="Q22" i="5"/>
  <c r="S18" i="5"/>
  <c r="Q18" i="5"/>
  <c r="S31" i="5"/>
  <c r="Q31" i="5"/>
  <c r="W251" i="4"/>
  <c r="Y251" i="4"/>
  <c r="S242" i="4"/>
  <c r="V242" i="4"/>
  <c r="Q242" i="4"/>
  <c r="W256" i="4"/>
  <c r="Y256" i="4"/>
  <c r="W248" i="4"/>
  <c r="Y248" i="4"/>
  <c r="W255" i="4"/>
  <c r="Y255" i="4"/>
  <c r="W244" i="4"/>
  <c r="Y244" i="4"/>
  <c r="S241" i="4"/>
  <c r="V241" i="4"/>
  <c r="Q241" i="4"/>
  <c r="W259" i="4"/>
  <c r="Y259" i="4"/>
  <c r="S254" i="4"/>
  <c r="V254" i="4"/>
  <c r="Q254" i="4"/>
  <c r="S253" i="4"/>
  <c r="V253" i="4"/>
  <c r="Q253" i="4"/>
  <c r="W243" i="4"/>
  <c r="Y243" i="4"/>
  <c r="S250" i="4"/>
  <c r="V250" i="4"/>
  <c r="Q250" i="4"/>
  <c r="S245" i="4"/>
  <c r="V245" i="4"/>
  <c r="Q245" i="4"/>
  <c r="S249" i="4"/>
  <c r="V249" i="4"/>
  <c r="Q249" i="4"/>
  <c r="W247" i="4"/>
  <c r="Y247" i="4"/>
  <c r="Q240" i="4"/>
  <c r="S240" i="4"/>
  <c r="V240" i="4"/>
  <c r="S257" i="4"/>
  <c r="V257" i="4"/>
  <c r="Q257" i="4"/>
  <c r="S246" i="4"/>
  <c r="V246" i="4"/>
  <c r="Q246" i="4"/>
  <c r="W252" i="4"/>
  <c r="Y252" i="4"/>
  <c r="V258" i="4"/>
  <c r="Q258" i="4"/>
  <c r="S258" i="4"/>
  <c r="S213" i="4"/>
  <c r="V213" i="4"/>
  <c r="Q213" i="4"/>
  <c r="Q212" i="4"/>
  <c r="S212" i="4"/>
  <c r="V212" i="4"/>
  <c r="W220" i="4"/>
  <c r="Y220" i="4"/>
  <c r="S210" i="4"/>
  <c r="V210" i="4"/>
  <c r="Q210" i="4"/>
  <c r="Q224" i="4"/>
  <c r="S224" i="4"/>
  <c r="V224" i="4"/>
  <c r="W215" i="4"/>
  <c r="Y215" i="4"/>
  <c r="S217" i="4"/>
  <c r="V217" i="4"/>
  <c r="Q217" i="4"/>
  <c r="Q208" i="4"/>
  <c r="S208" i="4"/>
  <c r="V208" i="4"/>
  <c r="W211" i="4"/>
  <c r="Y211" i="4"/>
  <c r="S209" i="4"/>
  <c r="V209" i="4"/>
  <c r="Q209" i="4"/>
  <c r="Q216" i="4"/>
  <c r="S216" i="4"/>
  <c r="V216" i="4"/>
  <c r="Q227" i="4"/>
  <c r="V227" i="4"/>
  <c r="S227" i="4"/>
  <c r="W219" i="4"/>
  <c r="Y219" i="4"/>
  <c r="S218" i="4"/>
  <c r="V218" i="4"/>
  <c r="Q218" i="4"/>
  <c r="S221" i="4"/>
  <c r="V221" i="4"/>
  <c r="Q221" i="4"/>
  <c r="W226" i="4"/>
  <c r="Y226" i="4"/>
  <c r="S222" i="4"/>
  <c r="V222" i="4"/>
  <c r="Q222" i="4"/>
  <c r="S214" i="4"/>
  <c r="V214" i="4"/>
  <c r="Q214" i="4"/>
  <c r="W223" i="4"/>
  <c r="Y223" i="4"/>
  <c r="Q176" i="4"/>
  <c r="S176" i="4"/>
  <c r="V176" i="4"/>
  <c r="W187" i="4"/>
  <c r="Y187" i="4"/>
  <c r="W180" i="4"/>
  <c r="Y180" i="4"/>
  <c r="S185" i="4"/>
  <c r="V185" i="4"/>
  <c r="Q185" i="4"/>
  <c r="W183" i="4"/>
  <c r="Y183" i="4"/>
  <c r="S189" i="4"/>
  <c r="V189" i="4"/>
  <c r="Q189" i="4"/>
  <c r="W188" i="4"/>
  <c r="Y188" i="4"/>
  <c r="Q192" i="4"/>
  <c r="S192" i="4"/>
  <c r="V192" i="4"/>
  <c r="S178" i="4"/>
  <c r="V178" i="4"/>
  <c r="Q178" i="4"/>
  <c r="S181" i="4"/>
  <c r="V181" i="4"/>
  <c r="Q181" i="4"/>
  <c r="W179" i="4"/>
  <c r="Y179" i="4"/>
  <c r="S182" i="4"/>
  <c r="V182" i="4"/>
  <c r="Q182" i="4"/>
  <c r="S194" i="4"/>
  <c r="V194" i="4"/>
  <c r="Q194" i="4"/>
  <c r="S177" i="4"/>
  <c r="V177" i="4"/>
  <c r="Q177" i="4"/>
  <c r="S190" i="4"/>
  <c r="Q190" i="4"/>
  <c r="V190" i="4"/>
  <c r="S186" i="4"/>
  <c r="V186" i="4"/>
  <c r="Q186" i="4"/>
  <c r="Q193" i="4"/>
  <c r="S193" i="4"/>
  <c r="V193" i="4"/>
  <c r="V195" i="4"/>
  <c r="Q195" i="4"/>
  <c r="S195" i="4"/>
  <c r="W184" i="4"/>
  <c r="Y184" i="4"/>
  <c r="V159" i="4"/>
  <c r="Q159" i="4"/>
  <c r="S159" i="4"/>
  <c r="S149" i="4"/>
  <c r="V149" i="4"/>
  <c r="Q149" i="4"/>
  <c r="S153" i="4"/>
  <c r="Q153" i="4"/>
  <c r="V153" i="4"/>
  <c r="W152" i="4"/>
  <c r="Y152" i="4"/>
  <c r="W144" i="4"/>
  <c r="Y144" i="4"/>
  <c r="W162" i="4"/>
  <c r="Y162" i="4"/>
  <c r="S154" i="4"/>
  <c r="V154" i="4"/>
  <c r="Q154" i="4"/>
  <c r="S146" i="4"/>
  <c r="V146" i="4"/>
  <c r="Q146" i="4"/>
  <c r="Q160" i="4"/>
  <c r="S160" i="4"/>
  <c r="V160" i="4"/>
  <c r="W161" i="4"/>
  <c r="Y161" i="4"/>
  <c r="W155" i="4"/>
  <c r="Y155" i="4"/>
  <c r="S150" i="4"/>
  <c r="V150" i="4"/>
  <c r="Q150" i="4"/>
  <c r="W156" i="4"/>
  <c r="Y156" i="4"/>
  <c r="Z157" i="4"/>
  <c r="AB157" i="4"/>
  <c r="V163" i="4"/>
  <c r="S163" i="4"/>
  <c r="Q163" i="4"/>
  <c r="W148" i="4"/>
  <c r="Y148" i="4"/>
  <c r="S158" i="4"/>
  <c r="V158" i="4"/>
  <c r="Q158" i="4"/>
  <c r="Y145" i="4"/>
  <c r="W145" i="4"/>
  <c r="S114" i="4"/>
  <c r="V114" i="4"/>
  <c r="Q114" i="4"/>
  <c r="S122" i="4"/>
  <c r="V122" i="4"/>
  <c r="Q122" i="4"/>
  <c r="S113" i="4"/>
  <c r="V113" i="4"/>
  <c r="Q113" i="4"/>
  <c r="W119" i="4"/>
  <c r="Y119" i="4"/>
  <c r="S131" i="4"/>
  <c r="Q131" i="4"/>
  <c r="V131" i="4"/>
  <c r="Y131" i="4" s="1"/>
  <c r="Q128" i="4"/>
  <c r="S128" i="4"/>
  <c r="V128" i="4"/>
  <c r="Y128" i="4" s="1"/>
  <c r="W124" i="4"/>
  <c r="Y124" i="4"/>
  <c r="Q112" i="4"/>
  <c r="S112" i="4"/>
  <c r="V112" i="4"/>
  <c r="Q129" i="4"/>
  <c r="V129" i="4"/>
  <c r="Y129" i="4" s="1"/>
  <c r="S129" i="4"/>
  <c r="W115" i="4"/>
  <c r="Y115" i="4"/>
  <c r="W120" i="4"/>
  <c r="Y120" i="4"/>
  <c r="S121" i="4"/>
  <c r="V121" i="4"/>
  <c r="Q121" i="4"/>
  <c r="S117" i="4"/>
  <c r="V117" i="4"/>
  <c r="Q117" i="4"/>
  <c r="S118" i="4"/>
  <c r="V118" i="4"/>
  <c r="Q118" i="4"/>
  <c r="Q116" i="4"/>
  <c r="S116" i="4"/>
  <c r="V116" i="4"/>
  <c r="Q130" i="4"/>
  <c r="S130" i="4"/>
  <c r="V130" i="4"/>
  <c r="Y130" i="4" s="1"/>
  <c r="W123" i="4"/>
  <c r="Y123" i="4"/>
  <c r="V93" i="4"/>
  <c r="S93" i="4"/>
  <c r="Q93" i="4"/>
  <c r="S89" i="4"/>
  <c r="V89" i="4"/>
  <c r="Q89" i="4"/>
  <c r="W99" i="4"/>
  <c r="Y99" i="4"/>
  <c r="S94" i="4"/>
  <c r="Q94" i="4"/>
  <c r="V94" i="4"/>
  <c r="V98" i="4"/>
  <c r="Q98" i="4"/>
  <c r="S98" i="4"/>
  <c r="Q80" i="4"/>
  <c r="S80" i="4"/>
  <c r="V80" i="4"/>
  <c r="S85" i="4"/>
  <c r="V85" i="4"/>
  <c r="Q85" i="4"/>
  <c r="W83" i="4"/>
  <c r="Y83" i="4"/>
  <c r="S90" i="4"/>
  <c r="V90" i="4"/>
  <c r="Q90" i="4"/>
  <c r="S82" i="4"/>
  <c r="V82" i="4"/>
  <c r="Q82" i="4"/>
  <c r="S86" i="4"/>
  <c r="V86" i="4"/>
  <c r="Q86" i="4"/>
  <c r="Q96" i="4"/>
  <c r="S96" i="4"/>
  <c r="V96" i="4"/>
  <c r="W91" i="4"/>
  <c r="Y91" i="4"/>
  <c r="S97" i="4"/>
  <c r="V97" i="4"/>
  <c r="Q97" i="4"/>
  <c r="S81" i="4"/>
  <c r="V81" i="4"/>
  <c r="Q81" i="4"/>
  <c r="W88" i="4"/>
  <c r="Y88" i="4"/>
  <c r="W87" i="4"/>
  <c r="Y87" i="4"/>
  <c r="W92" i="4"/>
  <c r="Y92" i="4"/>
  <c r="S61" i="4"/>
  <c r="V61" i="4"/>
  <c r="O61" i="13" s="1"/>
  <c r="Q61" i="4"/>
  <c r="S54" i="4"/>
  <c r="V54" i="4"/>
  <c r="Q54" i="4"/>
  <c r="S49" i="4"/>
  <c r="V49" i="4"/>
  <c r="O81" i="13" s="1"/>
  <c r="Q49" i="4"/>
  <c r="Q48" i="4"/>
  <c r="S48" i="4"/>
  <c r="V48" i="4"/>
  <c r="O80" i="13" s="1"/>
  <c r="S57" i="4"/>
  <c r="V57" i="4"/>
  <c r="Q57" i="4"/>
  <c r="S66" i="4"/>
  <c r="Q66" i="4"/>
  <c r="V66" i="4"/>
  <c r="W63" i="4"/>
  <c r="Y63" i="4"/>
  <c r="S50" i="4"/>
  <c r="V50" i="4"/>
  <c r="Q50" i="4"/>
  <c r="S53" i="4"/>
  <c r="V53" i="4"/>
  <c r="S67" i="4"/>
  <c r="V67" i="4"/>
  <c r="O99" i="13" s="1"/>
  <c r="Q67" i="4"/>
  <c r="S58" i="4"/>
  <c r="V58" i="4"/>
  <c r="Q58" i="4"/>
  <c r="I138" i="18"/>
  <c r="I27" i="18"/>
  <c r="I152" i="18"/>
  <c r="I142" i="18"/>
  <c r="I88" i="18"/>
  <c r="H207" i="5"/>
  <c r="X25" i="5"/>
  <c r="I32" i="18"/>
  <c r="N14" i="4"/>
  <c r="I25" i="18"/>
  <c r="I76" i="18"/>
  <c r="I73" i="18"/>
  <c r="I81" i="18"/>
  <c r="I89" i="18"/>
  <c r="I80" i="18"/>
  <c r="I26" i="18"/>
  <c r="I29" i="18"/>
  <c r="K39" i="4"/>
  <c r="I28" i="18"/>
  <c r="I92" i="18"/>
  <c r="I77" i="18"/>
  <c r="I148" i="18"/>
  <c r="I84" i="18"/>
  <c r="I136" i="18"/>
  <c r="I144" i="18"/>
  <c r="I137" i="18"/>
  <c r="I140" i="18"/>
  <c r="I133" i="18"/>
  <c r="I141" i="18"/>
  <c r="I149" i="18"/>
  <c r="J207" i="5"/>
  <c r="J232" i="5" s="1"/>
  <c r="K232" i="5" s="1"/>
  <c r="AT207" i="5"/>
  <c r="AT232" i="5" s="1"/>
  <c r="D14" i="29"/>
  <c r="D39" i="29" s="1"/>
  <c r="M63" i="13" l="1"/>
  <c r="Q53" i="4"/>
  <c r="O97" i="13"/>
  <c r="P97" i="13" s="1"/>
  <c r="L191" i="13"/>
  <c r="X33" i="29"/>
  <c r="Y33" i="29" s="1"/>
  <c r="S29" i="29"/>
  <c r="AC82" i="29"/>
  <c r="AD82" i="29" s="1"/>
  <c r="Y21" i="29"/>
  <c r="O93" i="13"/>
  <c r="O82" i="13"/>
  <c r="P191" i="13"/>
  <c r="O98" i="13"/>
  <c r="P98" i="13" s="1"/>
  <c r="O86" i="13"/>
  <c r="P86" i="13" s="1"/>
  <c r="O85" i="13"/>
  <c r="P85" i="13" s="1"/>
  <c r="K60" i="13"/>
  <c r="S60" i="4"/>
  <c r="K188" i="13"/>
  <c r="Q60" i="4"/>
  <c r="V60" i="4"/>
  <c r="K92" i="13"/>
  <c r="O89" i="13"/>
  <c r="P89" i="13" s="1"/>
  <c r="O90" i="13"/>
  <c r="W64" i="4"/>
  <c r="Q95" i="13"/>
  <c r="R95" i="13" s="1"/>
  <c r="O96" i="13"/>
  <c r="P96" i="13" s="1"/>
  <c r="O84" i="13"/>
  <c r="P84" i="13" s="1"/>
  <c r="Z16" i="4"/>
  <c r="P39" i="4"/>
  <c r="Q39" i="4" s="1"/>
  <c r="L180" i="13"/>
  <c r="L122" i="13"/>
  <c r="AE189" i="7"/>
  <c r="P180" i="13"/>
  <c r="Q25" i="5"/>
  <c r="K218" i="13"/>
  <c r="S25" i="5"/>
  <c r="P64" i="13"/>
  <c r="AE155" i="6"/>
  <c r="AM158" i="7" s="1"/>
  <c r="AN158" i="7" s="1"/>
  <c r="AP158" i="7" s="1"/>
  <c r="AR158" i="7" s="1"/>
  <c r="AC155" i="6"/>
  <c r="U129" i="7"/>
  <c r="V129" i="7" s="1"/>
  <c r="X129" i="7" s="1"/>
  <c r="Y129" i="7" s="1"/>
  <c r="V33" i="6"/>
  <c r="Y33" i="6" s="1"/>
  <c r="U69" i="7"/>
  <c r="V34" i="6"/>
  <c r="O34" i="13" s="1"/>
  <c r="P34" i="13" s="1"/>
  <c r="U219" i="7"/>
  <c r="U20" i="7" s="1"/>
  <c r="AB150" i="7"/>
  <c r="X150" i="7"/>
  <c r="V120" i="7"/>
  <c r="X120" i="7" s="1"/>
  <c r="Y120" i="7" s="1"/>
  <c r="V87" i="7"/>
  <c r="X34" i="29"/>
  <c r="Y34" i="29" s="1"/>
  <c r="W65" i="4"/>
  <c r="O65" i="13"/>
  <c r="P65" i="13" s="1"/>
  <c r="O193" i="13"/>
  <c r="P193" i="13" s="1"/>
  <c r="M52" i="13"/>
  <c r="X116" i="7"/>
  <c r="Y116" i="7" s="1"/>
  <c r="M64" i="13"/>
  <c r="Y223" i="6"/>
  <c r="AA228" i="7" s="1"/>
  <c r="AB228" i="7" s="1"/>
  <c r="AD228" i="7" s="1"/>
  <c r="AE228" i="7" s="1"/>
  <c r="W223" i="6"/>
  <c r="W133" i="6"/>
  <c r="W157" i="6"/>
  <c r="Y133" i="6"/>
  <c r="AA135" i="7" s="1"/>
  <c r="AB135" i="7" s="1"/>
  <c r="AD135" i="7" s="1"/>
  <c r="AE135" i="7" s="1"/>
  <c r="Y157" i="6"/>
  <c r="AA160" i="7" s="1"/>
  <c r="AB160" i="7" s="1"/>
  <c r="AD160" i="7" s="1"/>
  <c r="AE160" i="7" s="1"/>
  <c r="U23" i="7"/>
  <c r="V105" i="6"/>
  <c r="W105" i="6" s="1"/>
  <c r="W125" i="6"/>
  <c r="S105" i="6"/>
  <c r="Q105" i="6"/>
  <c r="V22" i="6"/>
  <c r="O22" i="13" s="1"/>
  <c r="P22" i="13" s="1"/>
  <c r="Y88" i="6"/>
  <c r="AA90" i="7" s="1"/>
  <c r="AB90" i="7" s="1"/>
  <c r="AD90" i="7" s="1"/>
  <c r="AE90" i="7" s="1"/>
  <c r="W88" i="6"/>
  <c r="W127" i="6"/>
  <c r="Y222" i="6"/>
  <c r="AA227" i="7" s="1"/>
  <c r="AB227" i="7" s="1"/>
  <c r="AD227" i="7" s="1"/>
  <c r="AE227" i="7" s="1"/>
  <c r="W192" i="6"/>
  <c r="Y229" i="6"/>
  <c r="AA234" i="7" s="1"/>
  <c r="AB234" i="7" s="1"/>
  <c r="AD234" i="7" s="1"/>
  <c r="AE234" i="7" s="1"/>
  <c r="Y192" i="6"/>
  <c r="AA196" i="7" s="1"/>
  <c r="AB196" i="7" s="1"/>
  <c r="AD196" i="7" s="1"/>
  <c r="AE196" i="7" s="1"/>
  <c r="W229" i="6"/>
  <c r="W222" i="6"/>
  <c r="AC127" i="29"/>
  <c r="AH127" i="29" s="1"/>
  <c r="Q21" i="29"/>
  <c r="S15" i="29"/>
  <c r="AD214" i="29"/>
  <c r="AC213" i="29"/>
  <c r="AD213" i="29" s="1"/>
  <c r="AC221" i="29"/>
  <c r="AD221" i="29" s="1"/>
  <c r="AC96" i="29"/>
  <c r="AH96" i="29" s="1"/>
  <c r="AC62" i="29"/>
  <c r="AC29" i="29" s="1"/>
  <c r="X29" i="29"/>
  <c r="Y29" i="29" s="1"/>
  <c r="AR128" i="29"/>
  <c r="AS128" i="29" s="1"/>
  <c r="AD52" i="29"/>
  <c r="X31" i="29"/>
  <c r="Y31" i="29" s="1"/>
  <c r="AH55" i="29"/>
  <c r="AD55" i="29"/>
  <c r="AC194" i="5"/>
  <c r="AD194" i="5" s="1"/>
  <c r="AC123" i="5"/>
  <c r="Q29" i="5"/>
  <c r="Y115" i="5"/>
  <c r="AC149" i="5"/>
  <c r="AD149" i="5" s="1"/>
  <c r="Y91" i="5"/>
  <c r="M126" i="13"/>
  <c r="Q17" i="5"/>
  <c r="S26" i="5"/>
  <c r="X104" i="5"/>
  <c r="Y104" i="5" s="1"/>
  <c r="L123" i="13"/>
  <c r="Q104" i="5"/>
  <c r="S104" i="5"/>
  <c r="Q26" i="5"/>
  <c r="L127" i="13"/>
  <c r="S17" i="5"/>
  <c r="K210" i="13"/>
  <c r="L210" i="13" s="1"/>
  <c r="AC157" i="5"/>
  <c r="AH157" i="5" s="1"/>
  <c r="M114" i="13"/>
  <c r="S29" i="5"/>
  <c r="K222" i="13"/>
  <c r="L222" i="13" s="1"/>
  <c r="K227" i="13"/>
  <c r="L227" i="13" s="1"/>
  <c r="S32" i="5"/>
  <c r="S30" i="5"/>
  <c r="X22" i="5"/>
  <c r="O119" i="13" s="1"/>
  <c r="P119" i="13" s="1"/>
  <c r="AC55" i="5"/>
  <c r="AD55" i="5" s="1"/>
  <c r="Q30" i="5"/>
  <c r="K223" i="13"/>
  <c r="M223" i="13" s="1"/>
  <c r="AD195" i="5"/>
  <c r="AH195" i="5"/>
  <c r="AM50" i="5"/>
  <c r="AI50" i="5"/>
  <c r="Q32" i="5"/>
  <c r="Q21" i="5"/>
  <c r="S21" i="5"/>
  <c r="K214" i="13"/>
  <c r="L214" i="13" s="1"/>
  <c r="AU64" i="5"/>
  <c r="AS64" i="5"/>
  <c r="S34" i="5"/>
  <c r="Q24" i="5"/>
  <c r="K217" i="13"/>
  <c r="M217" i="13" s="1"/>
  <c r="S16" i="5"/>
  <c r="Q34" i="5"/>
  <c r="S24" i="5"/>
  <c r="Y52" i="4"/>
  <c r="AB52" i="4" s="1"/>
  <c r="L56" i="13"/>
  <c r="V62" i="4"/>
  <c r="O62" i="13" s="1"/>
  <c r="M56" i="13"/>
  <c r="L88" i="13"/>
  <c r="O192" i="13"/>
  <c r="P192" i="13" s="1"/>
  <c r="Y64" i="4"/>
  <c r="AB64" i="4" s="1"/>
  <c r="W52" i="4"/>
  <c r="O52" i="13"/>
  <c r="P52" i="13" s="1"/>
  <c r="L184" i="13"/>
  <c r="V14" i="4"/>
  <c r="M88" i="13"/>
  <c r="M96" i="13"/>
  <c r="AB16" i="4"/>
  <c r="M94" i="13"/>
  <c r="P88" i="13"/>
  <c r="S62" i="4"/>
  <c r="K62" i="13"/>
  <c r="L62" i="13" s="1"/>
  <c r="K190" i="13"/>
  <c r="L190" i="13" s="1"/>
  <c r="Q62" i="4"/>
  <c r="Y84" i="4"/>
  <c r="AB84" i="4" s="1"/>
  <c r="Y56" i="4"/>
  <c r="Q56" i="13" s="1"/>
  <c r="W56" i="4"/>
  <c r="O184" i="13"/>
  <c r="P184" i="13" s="1"/>
  <c r="O56" i="13"/>
  <c r="P56" i="13" s="1"/>
  <c r="Q14" i="4"/>
  <c r="S14" i="4"/>
  <c r="M184" i="13"/>
  <c r="L118" i="13"/>
  <c r="Y126" i="6"/>
  <c r="AA128" i="7" s="1"/>
  <c r="AB128" i="7" s="1"/>
  <c r="AD128" i="7" s="1"/>
  <c r="AE128" i="7" s="1"/>
  <c r="V24" i="6"/>
  <c r="Y24" i="6" s="1"/>
  <c r="Q24" i="13" s="1"/>
  <c r="W126" i="6"/>
  <c r="Y94" i="6"/>
  <c r="AA96" i="7" s="1"/>
  <c r="AB96" i="7" s="1"/>
  <c r="AD96" i="7" s="1"/>
  <c r="AE96" i="7" s="1"/>
  <c r="W94" i="6"/>
  <c r="AB154" i="6"/>
  <c r="AG157" i="7" s="1"/>
  <c r="AH157" i="7" s="1"/>
  <c r="AJ157" i="7" s="1"/>
  <c r="AK157" i="7" s="1"/>
  <c r="Z154" i="6"/>
  <c r="P20" i="13"/>
  <c r="S20" i="6"/>
  <c r="Q28" i="6"/>
  <c r="Q31" i="6"/>
  <c r="L31" i="13"/>
  <c r="X19" i="29"/>
  <c r="Y19" i="29" s="1"/>
  <c r="L121" i="13"/>
  <c r="K225" i="13"/>
  <c r="L225" i="13" s="1"/>
  <c r="Q19" i="5"/>
  <c r="S19" i="5"/>
  <c r="K212" i="13"/>
  <c r="L212" i="13" s="1"/>
  <c r="S33" i="5"/>
  <c r="Y147" i="5"/>
  <c r="AC147" i="5"/>
  <c r="Q33" i="5"/>
  <c r="M21" i="13"/>
  <c r="Q21" i="6"/>
  <c r="S21" i="6"/>
  <c r="S31" i="6"/>
  <c r="S30" i="6"/>
  <c r="V26" i="6"/>
  <c r="Y26" i="6" s="1"/>
  <c r="Q26" i="13" s="1"/>
  <c r="Y125" i="6"/>
  <c r="AA127" i="7" s="1"/>
  <c r="AB127" i="7" s="1"/>
  <c r="AD127" i="7" s="1"/>
  <c r="AE127" i="7" s="1"/>
  <c r="U27" i="7"/>
  <c r="M17" i="13"/>
  <c r="Q17" i="6"/>
  <c r="Q20" i="6"/>
  <c r="S17" i="6"/>
  <c r="L20" i="13"/>
  <c r="Q22" i="6"/>
  <c r="M33" i="13"/>
  <c r="S22" i="6"/>
  <c r="M22" i="13"/>
  <c r="Q32" i="6"/>
  <c r="Q19" i="6"/>
  <c r="S19" i="6"/>
  <c r="M19" i="13"/>
  <c r="L130" i="13"/>
  <c r="L18" i="13"/>
  <c r="X29" i="5"/>
  <c r="O126" i="13" s="1"/>
  <c r="P126" i="13" s="1"/>
  <c r="D181" i="22"/>
  <c r="E147" i="22"/>
  <c r="G79" i="22"/>
  <c r="F113" i="22"/>
  <c r="L131" i="13"/>
  <c r="L195" i="13"/>
  <c r="S32" i="6"/>
  <c r="S18" i="6"/>
  <c r="M32" i="13"/>
  <c r="Q18" i="6"/>
  <c r="S28" i="6"/>
  <c r="L28" i="13"/>
  <c r="M24" i="13"/>
  <c r="Y223" i="7"/>
  <c r="Y217" i="7"/>
  <c r="Y225" i="7"/>
  <c r="Y231" i="7"/>
  <c r="Y230" i="7"/>
  <c r="AA129" i="7"/>
  <c r="AB129" i="7" s="1"/>
  <c r="AD129" i="7" s="1"/>
  <c r="Z127" i="6"/>
  <c r="AB127" i="6"/>
  <c r="Y221" i="7"/>
  <c r="U62" i="7"/>
  <c r="V62" i="7" s="1"/>
  <c r="X62" i="7" s="1"/>
  <c r="Y62" i="7" s="1"/>
  <c r="W60" i="6"/>
  <c r="Y60" i="6"/>
  <c r="Y215" i="7"/>
  <c r="Y229" i="7"/>
  <c r="Y233" i="7"/>
  <c r="AC63" i="29"/>
  <c r="Y63" i="29"/>
  <c r="X30" i="29"/>
  <c r="Y30" i="29" s="1"/>
  <c r="AD59" i="29"/>
  <c r="AH59" i="29"/>
  <c r="AD48" i="29"/>
  <c r="AH48" i="29"/>
  <c r="AC131" i="29"/>
  <c r="Y131" i="29"/>
  <c r="AC54" i="29"/>
  <c r="AC21" i="29" s="1"/>
  <c r="AD21" i="29" s="1"/>
  <c r="Y54" i="29"/>
  <c r="K226" i="13"/>
  <c r="M226" i="13" s="1"/>
  <c r="K221" i="13"/>
  <c r="L221" i="13" s="1"/>
  <c r="M224" i="13"/>
  <c r="AC225" i="5"/>
  <c r="Y225" i="5"/>
  <c r="AH160" i="5"/>
  <c r="AD160" i="5"/>
  <c r="AC116" i="5"/>
  <c r="Y116" i="5"/>
  <c r="Y62" i="5"/>
  <c r="AC62" i="5"/>
  <c r="S28" i="5"/>
  <c r="Y208" i="5"/>
  <c r="AC208" i="5"/>
  <c r="L129" i="13"/>
  <c r="M129" i="13"/>
  <c r="L193" i="13"/>
  <c r="L67" i="13"/>
  <c r="M67" i="13"/>
  <c r="M65" i="13"/>
  <c r="L65" i="13"/>
  <c r="W151" i="4"/>
  <c r="Y151" i="4"/>
  <c r="M194" i="13"/>
  <c r="L194" i="13"/>
  <c r="AB147" i="4"/>
  <c r="Z147" i="4"/>
  <c r="L97" i="13"/>
  <c r="M97" i="13"/>
  <c r="AB225" i="4"/>
  <c r="Z225" i="4"/>
  <c r="L66" i="13"/>
  <c r="M66" i="13"/>
  <c r="M99" i="13"/>
  <c r="L99" i="13"/>
  <c r="M98" i="13"/>
  <c r="L98" i="13"/>
  <c r="AE127" i="4"/>
  <c r="AC127" i="4"/>
  <c r="Y126" i="4"/>
  <c r="W126" i="4"/>
  <c r="Y188" i="7"/>
  <c r="S24" i="6"/>
  <c r="Q30" i="6"/>
  <c r="Y201" i="7"/>
  <c r="Y184" i="7"/>
  <c r="Y194" i="7"/>
  <c r="Y190" i="7"/>
  <c r="Q24" i="6"/>
  <c r="L30" i="13"/>
  <c r="Y186" i="7"/>
  <c r="Y182" i="7"/>
  <c r="Y192" i="7"/>
  <c r="U199" i="7"/>
  <c r="Y195" i="6"/>
  <c r="W195" i="6"/>
  <c r="S26" i="6"/>
  <c r="M26" i="13"/>
  <c r="Q26" i="6"/>
  <c r="V28" i="6"/>
  <c r="Y28" i="6" s="1"/>
  <c r="V30" i="6"/>
  <c r="O30" i="13" s="1"/>
  <c r="P30" i="13" s="1"/>
  <c r="AS158" i="7"/>
  <c r="AQ158" i="7"/>
  <c r="Y149" i="7"/>
  <c r="Y163" i="7"/>
  <c r="Q23" i="6"/>
  <c r="Y162" i="7"/>
  <c r="U151" i="7"/>
  <c r="W148" i="6"/>
  <c r="Y148" i="6"/>
  <c r="Y161" i="7"/>
  <c r="Y165" i="7"/>
  <c r="Y164" i="7"/>
  <c r="Y167" i="7"/>
  <c r="U155" i="7"/>
  <c r="V155" i="7" s="1"/>
  <c r="X155" i="7" s="1"/>
  <c r="W152" i="6"/>
  <c r="Y152" i="6"/>
  <c r="U30" i="7"/>
  <c r="L34" i="13"/>
  <c r="S23" i="6"/>
  <c r="Y130" i="7"/>
  <c r="Y132" i="7"/>
  <c r="U25" i="7"/>
  <c r="U32" i="7"/>
  <c r="M23" i="13"/>
  <c r="U31" i="7"/>
  <c r="Y131" i="7"/>
  <c r="Y125" i="7"/>
  <c r="Y124" i="7"/>
  <c r="Y118" i="7"/>
  <c r="Y134" i="7"/>
  <c r="Y126" i="7"/>
  <c r="Y122" i="7"/>
  <c r="U34" i="7"/>
  <c r="Y89" i="7"/>
  <c r="Y93" i="7"/>
  <c r="Y85" i="7"/>
  <c r="Y83" i="7"/>
  <c r="U100" i="7"/>
  <c r="V100" i="7" s="1"/>
  <c r="X100" i="7" s="1"/>
  <c r="Y98" i="6"/>
  <c r="W98" i="6"/>
  <c r="Y91" i="7"/>
  <c r="X64" i="7"/>
  <c r="V30" i="7"/>
  <c r="E177" i="18" s="1"/>
  <c r="X51" i="7"/>
  <c r="V17" i="7"/>
  <c r="E164" i="18" s="1"/>
  <c r="L29" i="13"/>
  <c r="M29" i="13"/>
  <c r="AB63" i="7"/>
  <c r="Y18" i="6"/>
  <c r="Q18" i="13" s="1"/>
  <c r="O18" i="13"/>
  <c r="P18" i="13" s="1"/>
  <c r="L27" i="13"/>
  <c r="M27" i="13"/>
  <c r="V54" i="7"/>
  <c r="U26" i="7"/>
  <c r="V60" i="7"/>
  <c r="AB68" i="7"/>
  <c r="AB59" i="7"/>
  <c r="X57" i="7"/>
  <c r="V23" i="7"/>
  <c r="E170" i="18" s="1"/>
  <c r="X53" i="7"/>
  <c r="V19" i="7"/>
  <c r="E166" i="18" s="1"/>
  <c r="AB64" i="7"/>
  <c r="V69" i="7"/>
  <c r="U35" i="7"/>
  <c r="AA19" i="7"/>
  <c r="AB53" i="7"/>
  <c r="V58" i="7"/>
  <c r="U24" i="7"/>
  <c r="AA21" i="7"/>
  <c r="AB55" i="7"/>
  <c r="AB61" i="7"/>
  <c r="V56" i="7"/>
  <c r="X55" i="7"/>
  <c r="V21" i="7"/>
  <c r="E168" i="18" s="1"/>
  <c r="X68" i="7"/>
  <c r="V34" i="7"/>
  <c r="E181" i="18" s="1"/>
  <c r="X63" i="7"/>
  <c r="AB66" i="7"/>
  <c r="V52" i="7"/>
  <c r="AB65" i="7"/>
  <c r="AB51" i="7"/>
  <c r="AA17" i="7"/>
  <c r="X59" i="7"/>
  <c r="V25" i="7"/>
  <c r="E172" i="18" s="1"/>
  <c r="AB57" i="7"/>
  <c r="V67" i="7"/>
  <c r="Y16" i="6"/>
  <c r="Q16" i="13" s="1"/>
  <c r="O16" i="13"/>
  <c r="P16" i="13" s="1"/>
  <c r="U16" i="7"/>
  <c r="V50" i="7"/>
  <c r="X66" i="7"/>
  <c r="V32" i="7"/>
  <c r="E179" i="18" s="1"/>
  <c r="X65" i="7"/>
  <c r="V31" i="7"/>
  <c r="E178" i="18" s="1"/>
  <c r="X61" i="7"/>
  <c r="V27" i="7"/>
  <c r="E174" i="18" s="1"/>
  <c r="X32" i="29"/>
  <c r="Y32" i="29" s="1"/>
  <c r="X27" i="29"/>
  <c r="Y27" i="29" s="1"/>
  <c r="Y148" i="29"/>
  <c r="AC148" i="29"/>
  <c r="Y156" i="29"/>
  <c r="AC156" i="29"/>
  <c r="Y161" i="29"/>
  <c r="AC161" i="29"/>
  <c r="X28" i="29"/>
  <c r="Y28" i="29" s="1"/>
  <c r="X24" i="29"/>
  <c r="Y24" i="29" s="1"/>
  <c r="X20" i="29"/>
  <c r="Y20" i="29" s="1"/>
  <c r="AC17" i="29"/>
  <c r="AD17" i="29" s="1"/>
  <c r="X15" i="29"/>
  <c r="Y15" i="29" s="1"/>
  <c r="X16" i="29"/>
  <c r="Y16" i="29" s="1"/>
  <c r="AC25" i="29"/>
  <c r="AD25" i="29" s="1"/>
  <c r="AD58" i="29"/>
  <c r="AH58" i="29"/>
  <c r="AI52" i="29"/>
  <c r="AM52" i="29"/>
  <c r="L116" i="13"/>
  <c r="X19" i="5"/>
  <c r="AC212" i="5"/>
  <c r="Y212" i="5"/>
  <c r="M125" i="13"/>
  <c r="Q28" i="5"/>
  <c r="Y156" i="5"/>
  <c r="AC156" i="5"/>
  <c r="AC153" i="5"/>
  <c r="Y153" i="5"/>
  <c r="M113" i="13"/>
  <c r="K209" i="13"/>
  <c r="L209" i="13" s="1"/>
  <c r="Y152" i="5"/>
  <c r="AC152" i="5"/>
  <c r="AC144" i="5"/>
  <c r="Y144" i="5"/>
  <c r="X27" i="5"/>
  <c r="Y27" i="5" s="1"/>
  <c r="Q16" i="5"/>
  <c r="S23" i="5"/>
  <c r="X16" i="5"/>
  <c r="Y16" i="5" s="1"/>
  <c r="S27" i="5"/>
  <c r="Q23" i="5"/>
  <c r="K216" i="13"/>
  <c r="M216" i="13" s="1"/>
  <c r="Y88" i="5"/>
  <c r="AC88" i="5"/>
  <c r="Y86" i="5"/>
  <c r="AC86" i="5"/>
  <c r="Y92" i="5"/>
  <c r="AC92" i="5"/>
  <c r="X23" i="5"/>
  <c r="O120" i="13" s="1"/>
  <c r="P120" i="13" s="1"/>
  <c r="M120" i="13"/>
  <c r="Y25" i="5"/>
  <c r="O122" i="13"/>
  <c r="P122" i="13" s="1"/>
  <c r="Y21" i="5"/>
  <c r="O118" i="13"/>
  <c r="P118" i="13" s="1"/>
  <c r="Y17" i="5"/>
  <c r="O114" i="13"/>
  <c r="P114" i="13" s="1"/>
  <c r="K124" i="13"/>
  <c r="K220" i="13"/>
  <c r="O67" i="13"/>
  <c r="P67" i="13" s="1"/>
  <c r="O195" i="13"/>
  <c r="P195" i="13" s="1"/>
  <c r="P99" i="13"/>
  <c r="O194" i="13"/>
  <c r="P194" i="13" s="1"/>
  <c r="O66" i="13"/>
  <c r="P66" i="13" s="1"/>
  <c r="Q63" i="13"/>
  <c r="R63" i="13" s="1"/>
  <c r="Q65" i="13"/>
  <c r="O210" i="13"/>
  <c r="O178" i="13"/>
  <c r="P178" i="13" s="1"/>
  <c r="P82" i="13"/>
  <c r="O50" i="13"/>
  <c r="P50" i="13" s="1"/>
  <c r="O185" i="13"/>
  <c r="P185" i="13" s="1"/>
  <c r="O57" i="13"/>
  <c r="P57" i="13" s="1"/>
  <c r="L50" i="13"/>
  <c r="M50" i="13"/>
  <c r="M57" i="13"/>
  <c r="L57" i="13"/>
  <c r="L48" i="13"/>
  <c r="M48" i="13"/>
  <c r="L81" i="13"/>
  <c r="M81" i="13"/>
  <c r="L189" i="13"/>
  <c r="M189" i="13"/>
  <c r="M53" i="13"/>
  <c r="L53" i="13"/>
  <c r="L54" i="13"/>
  <c r="M54" i="13"/>
  <c r="L58" i="13"/>
  <c r="M58" i="13"/>
  <c r="O214" i="13"/>
  <c r="O182" i="13"/>
  <c r="P182" i="13" s="1"/>
  <c r="O54" i="13"/>
  <c r="P54" i="13" s="1"/>
  <c r="M82" i="13"/>
  <c r="L82" i="13"/>
  <c r="L89" i="13"/>
  <c r="M89" i="13"/>
  <c r="L80" i="13"/>
  <c r="M80" i="13"/>
  <c r="L49" i="13"/>
  <c r="M49" i="13"/>
  <c r="M61" i="13"/>
  <c r="L61" i="13"/>
  <c r="L85" i="13"/>
  <c r="M85" i="13"/>
  <c r="M86" i="13"/>
  <c r="L86" i="13"/>
  <c r="M90" i="13"/>
  <c r="L90" i="13"/>
  <c r="O218" i="13"/>
  <c r="P218" i="13" s="1"/>
  <c r="O186" i="13"/>
  <c r="P186" i="13" s="1"/>
  <c r="P90" i="13"/>
  <c r="O58" i="13"/>
  <c r="P58" i="13" s="1"/>
  <c r="O176" i="13"/>
  <c r="P176" i="13" s="1"/>
  <c r="O48" i="13"/>
  <c r="P48" i="13" s="1"/>
  <c r="P80" i="13"/>
  <c r="O177" i="13"/>
  <c r="P177" i="13" s="1"/>
  <c r="P81" i="13"/>
  <c r="O49" i="13"/>
  <c r="P49" i="13" s="1"/>
  <c r="L176" i="13"/>
  <c r="M176" i="13"/>
  <c r="L177" i="13"/>
  <c r="M177" i="13"/>
  <c r="L93" i="13"/>
  <c r="M93" i="13"/>
  <c r="M181" i="13"/>
  <c r="L181" i="13"/>
  <c r="L186" i="13"/>
  <c r="M186" i="13"/>
  <c r="O181" i="13"/>
  <c r="P181" i="13" s="1"/>
  <c r="O53" i="13"/>
  <c r="P53" i="13" s="1"/>
  <c r="P93" i="13"/>
  <c r="O189" i="13"/>
  <c r="P189" i="13" s="1"/>
  <c r="P61" i="13"/>
  <c r="L178" i="13"/>
  <c r="M178" i="13"/>
  <c r="M185" i="13"/>
  <c r="L185" i="13"/>
  <c r="L208" i="13"/>
  <c r="M208" i="13"/>
  <c r="K211" i="13"/>
  <c r="K179" i="13"/>
  <c r="K51" i="13"/>
  <c r="V51" i="4"/>
  <c r="O83" i="13" s="1"/>
  <c r="Q51" i="4"/>
  <c r="S51" i="4"/>
  <c r="K219" i="13"/>
  <c r="K187" i="13"/>
  <c r="K59" i="13"/>
  <c r="V59" i="4"/>
  <c r="O91" i="13" s="1"/>
  <c r="Q59" i="4"/>
  <c r="S59" i="4"/>
  <c r="L213" i="13"/>
  <c r="M213" i="13"/>
  <c r="L182" i="13"/>
  <c r="M182" i="13"/>
  <c r="K215" i="13"/>
  <c r="K183" i="13"/>
  <c r="K55" i="13"/>
  <c r="S55" i="4"/>
  <c r="V55" i="4"/>
  <c r="O87" i="13" s="1"/>
  <c r="Q55" i="4"/>
  <c r="M218" i="13"/>
  <c r="L218" i="13"/>
  <c r="Z18" i="4"/>
  <c r="AB18" i="4"/>
  <c r="Y22" i="4"/>
  <c r="W22" i="4"/>
  <c r="Y21" i="4"/>
  <c r="W21" i="4"/>
  <c r="Y32" i="4"/>
  <c r="Q97" i="13" s="1"/>
  <c r="R97" i="13" s="1"/>
  <c r="W32" i="4"/>
  <c r="Y20" i="4"/>
  <c r="W20" i="4"/>
  <c r="Y29" i="4"/>
  <c r="W29" i="4"/>
  <c r="W17" i="4"/>
  <c r="Y17" i="4"/>
  <c r="AB23" i="4"/>
  <c r="Z23" i="4"/>
  <c r="Z19" i="4"/>
  <c r="AB19" i="4"/>
  <c r="Y24" i="4"/>
  <c r="W24" i="4"/>
  <c r="Y25" i="4"/>
  <c r="W25" i="4"/>
  <c r="AB27" i="4"/>
  <c r="Z27" i="4"/>
  <c r="AB26" i="4"/>
  <c r="Z26" i="4"/>
  <c r="AB30" i="4"/>
  <c r="Z30" i="4"/>
  <c r="Y33" i="4"/>
  <c r="W33" i="4"/>
  <c r="Y28" i="4"/>
  <c r="W28" i="4"/>
  <c r="Z31" i="4"/>
  <c r="AB31" i="4"/>
  <c r="Z15" i="4"/>
  <c r="AB15" i="4"/>
  <c r="AB34" i="4"/>
  <c r="Z34" i="4"/>
  <c r="Y218" i="6"/>
  <c r="AA223" i="7" s="1"/>
  <c r="AB223" i="7" s="1"/>
  <c r="AD223" i="7" s="1"/>
  <c r="AE223" i="7" s="1"/>
  <c r="W218" i="6"/>
  <c r="Y216" i="6"/>
  <c r="AA221" i="7" s="1"/>
  <c r="AB221" i="7" s="1"/>
  <c r="AD221" i="7" s="1"/>
  <c r="W216" i="6"/>
  <c r="AB221" i="6"/>
  <c r="AG226" i="7" s="1"/>
  <c r="AH226" i="7" s="1"/>
  <c r="AJ226" i="7" s="1"/>
  <c r="AK226" i="7" s="1"/>
  <c r="Z221" i="6"/>
  <c r="Y212" i="6"/>
  <c r="AA217" i="7" s="1"/>
  <c r="AB217" i="7" s="1"/>
  <c r="AD217" i="7" s="1"/>
  <c r="AE217" i="7" s="1"/>
  <c r="W212" i="6"/>
  <c r="Y214" i="6"/>
  <c r="W214" i="6"/>
  <c r="Y220" i="6"/>
  <c r="AA225" i="7" s="1"/>
  <c r="AB225" i="7" s="1"/>
  <c r="AD225" i="7" s="1"/>
  <c r="AE225" i="7" s="1"/>
  <c r="W220" i="6"/>
  <c r="Z223" i="6"/>
  <c r="AB223" i="6"/>
  <c r="AG228" i="7" s="1"/>
  <c r="AH228" i="7" s="1"/>
  <c r="AJ228" i="7" s="1"/>
  <c r="AB213" i="6"/>
  <c r="AG218" i="7" s="1"/>
  <c r="AH218" i="7" s="1"/>
  <c r="AJ218" i="7" s="1"/>
  <c r="AK218" i="7" s="1"/>
  <c r="Z213" i="6"/>
  <c r="Z219" i="6"/>
  <c r="AB219" i="6"/>
  <c r="AG224" i="7" s="1"/>
  <c r="AH224" i="7" s="1"/>
  <c r="AJ224" i="7" s="1"/>
  <c r="AK224" i="7" s="1"/>
  <c r="AB211" i="6"/>
  <c r="AG216" i="7" s="1"/>
  <c r="AH216" i="7" s="1"/>
  <c r="AJ216" i="7" s="1"/>
  <c r="Z211" i="6"/>
  <c r="W225" i="6"/>
  <c r="Y225" i="6"/>
  <c r="AA230" i="7" s="1"/>
  <c r="AB230" i="7" s="1"/>
  <c r="AD230" i="7" s="1"/>
  <c r="AE230" i="7" s="1"/>
  <c r="AB227" i="6"/>
  <c r="AG232" i="7" s="1"/>
  <c r="AH232" i="7" s="1"/>
  <c r="AJ232" i="7" s="1"/>
  <c r="AK232" i="7" s="1"/>
  <c r="Z227" i="6"/>
  <c r="AB215" i="6"/>
  <c r="AG220" i="7" s="1"/>
  <c r="AH220" i="7" s="1"/>
  <c r="AJ220" i="7" s="1"/>
  <c r="AK220" i="7" s="1"/>
  <c r="Z215" i="6"/>
  <c r="Y226" i="6"/>
  <c r="AA231" i="7" s="1"/>
  <c r="AB231" i="7" s="1"/>
  <c r="AD231" i="7" s="1"/>
  <c r="AE231" i="7" s="1"/>
  <c r="W226" i="6"/>
  <c r="Y210" i="6"/>
  <c r="AA215" i="7" s="1"/>
  <c r="AB215" i="7" s="1"/>
  <c r="AD215" i="7" s="1"/>
  <c r="AE215" i="7" s="1"/>
  <c r="W210" i="6"/>
  <c r="Y224" i="6"/>
  <c r="AA229" i="7" s="1"/>
  <c r="AB229" i="7" s="1"/>
  <c r="AD229" i="7" s="1"/>
  <c r="AE229" i="7" s="1"/>
  <c r="W224" i="6"/>
  <c r="AB217" i="6"/>
  <c r="AG222" i="7" s="1"/>
  <c r="AH222" i="7" s="1"/>
  <c r="AJ222" i="7" s="1"/>
  <c r="AK222" i="7" s="1"/>
  <c r="Z217" i="6"/>
  <c r="Y228" i="6"/>
  <c r="AA233" i="7" s="1"/>
  <c r="AB233" i="7" s="1"/>
  <c r="AD233" i="7" s="1"/>
  <c r="AE233" i="7" s="1"/>
  <c r="W228" i="6"/>
  <c r="Y178" i="6"/>
  <c r="AA182" i="7" s="1"/>
  <c r="AB182" i="7" s="1"/>
  <c r="AD182" i="7" s="1"/>
  <c r="AE182" i="7" s="1"/>
  <c r="W178" i="6"/>
  <c r="Y188" i="6"/>
  <c r="AA192" i="7" s="1"/>
  <c r="AB192" i="7" s="1"/>
  <c r="AD192" i="7" s="1"/>
  <c r="AE192" i="7" s="1"/>
  <c r="W188" i="6"/>
  <c r="AB196" i="6"/>
  <c r="AG200" i="7" s="1"/>
  <c r="AH200" i="7" s="1"/>
  <c r="AJ200" i="7" s="1"/>
  <c r="AK200" i="7" s="1"/>
  <c r="Z196" i="6"/>
  <c r="AB179" i="6"/>
  <c r="AG183" i="7" s="1"/>
  <c r="AH183" i="7" s="1"/>
  <c r="AJ183" i="7" s="1"/>
  <c r="Z179" i="6"/>
  <c r="AB181" i="6"/>
  <c r="AG185" i="7" s="1"/>
  <c r="AH185" i="7" s="1"/>
  <c r="AJ185" i="7" s="1"/>
  <c r="AK185" i="7" s="1"/>
  <c r="Z181" i="6"/>
  <c r="AB185" i="6"/>
  <c r="AG189" i="7" s="1"/>
  <c r="AH189" i="7" s="1"/>
  <c r="AJ189" i="7" s="1"/>
  <c r="AK189" i="7" s="1"/>
  <c r="Z185" i="6"/>
  <c r="Y184" i="6"/>
  <c r="AA188" i="7" s="1"/>
  <c r="AB188" i="7" s="1"/>
  <c r="AD188" i="7" s="1"/>
  <c r="AE188" i="7" s="1"/>
  <c r="W184" i="6"/>
  <c r="Y182" i="6"/>
  <c r="AA186" i="7" s="1"/>
  <c r="AB186" i="7" s="1"/>
  <c r="AD186" i="7" s="1"/>
  <c r="AE186" i="7" s="1"/>
  <c r="W182" i="6"/>
  <c r="Y186" i="6"/>
  <c r="AA190" i="7" s="1"/>
  <c r="AB190" i="7" s="1"/>
  <c r="AD190" i="7" s="1"/>
  <c r="AE190" i="7" s="1"/>
  <c r="W186" i="6"/>
  <c r="AB191" i="6"/>
  <c r="AG195" i="7" s="1"/>
  <c r="AH195" i="7" s="1"/>
  <c r="AJ195" i="7" s="1"/>
  <c r="AK195" i="7" s="1"/>
  <c r="Z191" i="6"/>
  <c r="AB183" i="6"/>
  <c r="AG187" i="7" s="1"/>
  <c r="AH187" i="7" s="1"/>
  <c r="AJ187" i="7" s="1"/>
  <c r="Z183" i="6"/>
  <c r="Z187" i="6"/>
  <c r="AB187" i="6"/>
  <c r="AG191" i="7" s="1"/>
  <c r="AH191" i="7" s="1"/>
  <c r="AJ191" i="7" s="1"/>
  <c r="Z193" i="6"/>
  <c r="AB193" i="6"/>
  <c r="AG197" i="7" s="1"/>
  <c r="AH197" i="7" s="1"/>
  <c r="AJ197" i="7" s="1"/>
  <c r="AK197" i="7" s="1"/>
  <c r="AB194" i="6"/>
  <c r="AG198" i="7" s="1"/>
  <c r="AH198" i="7" s="1"/>
  <c r="AJ198" i="7" s="1"/>
  <c r="AK198" i="7" s="1"/>
  <c r="Z194" i="6"/>
  <c r="Y197" i="6"/>
  <c r="AA201" i="7" s="1"/>
  <c r="AB201" i="7" s="1"/>
  <c r="AD201" i="7" s="1"/>
  <c r="AE201" i="7" s="1"/>
  <c r="W197" i="6"/>
  <c r="Y180" i="6"/>
  <c r="AA184" i="7" s="1"/>
  <c r="AB184" i="7" s="1"/>
  <c r="AD184" i="7" s="1"/>
  <c r="AE184" i="7" s="1"/>
  <c r="W180" i="6"/>
  <c r="Z189" i="6"/>
  <c r="AB189" i="6"/>
  <c r="AG193" i="7" s="1"/>
  <c r="AH193" i="7" s="1"/>
  <c r="AJ193" i="7" s="1"/>
  <c r="AK193" i="7" s="1"/>
  <c r="W190" i="6"/>
  <c r="Y190" i="6"/>
  <c r="AA194" i="7" s="1"/>
  <c r="AB194" i="7" s="1"/>
  <c r="AD194" i="7" s="1"/>
  <c r="AE194" i="7" s="1"/>
  <c r="AB151" i="6"/>
  <c r="AG154" i="7" s="1"/>
  <c r="AH154" i="7" s="1"/>
  <c r="AJ154" i="7" s="1"/>
  <c r="AK154" i="7" s="1"/>
  <c r="Z151" i="6"/>
  <c r="AE150" i="6"/>
  <c r="AM153" i="7" s="1"/>
  <c r="AN153" i="7" s="1"/>
  <c r="AP153" i="7" s="1"/>
  <c r="AC150" i="6"/>
  <c r="AB149" i="6"/>
  <c r="AG152" i="7" s="1"/>
  <c r="AH152" i="7" s="1"/>
  <c r="AJ152" i="7" s="1"/>
  <c r="Z149" i="6"/>
  <c r="AB153" i="6"/>
  <c r="AG156" i="7" s="1"/>
  <c r="AH156" i="7" s="1"/>
  <c r="AJ156" i="7" s="1"/>
  <c r="AK156" i="7" s="1"/>
  <c r="Z153" i="6"/>
  <c r="W159" i="6"/>
  <c r="Y159" i="6"/>
  <c r="AA162" i="7" s="1"/>
  <c r="AB162" i="7" s="1"/>
  <c r="AD162" i="7" s="1"/>
  <c r="AE162" i="7" s="1"/>
  <c r="Y158" i="6"/>
  <c r="AA161" i="7" s="1"/>
  <c r="AB161" i="7" s="1"/>
  <c r="AD161" i="7" s="1"/>
  <c r="AE161" i="7" s="1"/>
  <c r="W158" i="6"/>
  <c r="V27" i="6"/>
  <c r="W27" i="6" s="1"/>
  <c r="AB165" i="6"/>
  <c r="AG168" i="7" s="1"/>
  <c r="AH168" i="7" s="1"/>
  <c r="AJ168" i="7" s="1"/>
  <c r="AK168" i="7" s="1"/>
  <c r="Z165" i="6"/>
  <c r="Y162" i="6"/>
  <c r="AA165" i="7" s="1"/>
  <c r="AB165" i="7" s="1"/>
  <c r="AD165" i="7" s="1"/>
  <c r="AE165" i="7" s="1"/>
  <c r="W162" i="6"/>
  <c r="W161" i="6"/>
  <c r="Y161" i="6"/>
  <c r="AA164" i="7" s="1"/>
  <c r="AB164" i="7" s="1"/>
  <c r="AD164" i="7" s="1"/>
  <c r="AE164" i="7" s="1"/>
  <c r="AB163" i="6"/>
  <c r="AG166" i="7" s="1"/>
  <c r="AH166" i="7" s="1"/>
  <c r="AJ166" i="7" s="1"/>
  <c r="AK166" i="7" s="1"/>
  <c r="Z163" i="6"/>
  <c r="AH155" i="6"/>
  <c r="AF155" i="6"/>
  <c r="Y146" i="6"/>
  <c r="AA149" i="7" s="1"/>
  <c r="AB149" i="7" s="1"/>
  <c r="AD149" i="7" s="1"/>
  <c r="AE149" i="7" s="1"/>
  <c r="W146" i="6"/>
  <c r="W160" i="6"/>
  <c r="Y160" i="6"/>
  <c r="AA163" i="7" s="1"/>
  <c r="AB163" i="7" s="1"/>
  <c r="AD163" i="7" s="1"/>
  <c r="AE163" i="7" s="1"/>
  <c r="Y164" i="6"/>
  <c r="AA167" i="7" s="1"/>
  <c r="AB167" i="7" s="1"/>
  <c r="AD167" i="7" s="1"/>
  <c r="AE167" i="7" s="1"/>
  <c r="W164" i="6"/>
  <c r="Z156" i="6"/>
  <c r="AB156" i="6"/>
  <c r="AG159" i="7" s="1"/>
  <c r="AH159" i="7" s="1"/>
  <c r="AJ159" i="7" s="1"/>
  <c r="AK159" i="7" s="1"/>
  <c r="AB147" i="6"/>
  <c r="AG150" i="7" s="1"/>
  <c r="Z147" i="6"/>
  <c r="Y128" i="6"/>
  <c r="AA130" i="7" s="1"/>
  <c r="AB130" i="7" s="1"/>
  <c r="AD130" i="7" s="1"/>
  <c r="AE130" i="7" s="1"/>
  <c r="W128" i="6"/>
  <c r="W130" i="6"/>
  <c r="Y130" i="6"/>
  <c r="AA132" i="7" s="1"/>
  <c r="AB132" i="7" s="1"/>
  <c r="AD132" i="7" s="1"/>
  <c r="AE132" i="7" s="1"/>
  <c r="V29" i="6"/>
  <c r="Y114" i="6"/>
  <c r="AA116" i="7" s="1"/>
  <c r="AB116" i="7" s="1"/>
  <c r="W114" i="6"/>
  <c r="W123" i="6"/>
  <c r="Y123" i="6"/>
  <c r="AA125" i="7" s="1"/>
  <c r="AB125" i="7" s="1"/>
  <c r="AD125" i="7" s="1"/>
  <c r="AE125" i="7" s="1"/>
  <c r="AB131" i="6"/>
  <c r="AG133" i="7" s="1"/>
  <c r="AH133" i="7" s="1"/>
  <c r="AJ133" i="7" s="1"/>
  <c r="Z131" i="6"/>
  <c r="W18" i="6"/>
  <c r="V31" i="6"/>
  <c r="Y116" i="6"/>
  <c r="AA118" i="7" s="1"/>
  <c r="AB118" i="7" s="1"/>
  <c r="AD118" i="7" s="1"/>
  <c r="AE118" i="7" s="1"/>
  <c r="W116" i="6"/>
  <c r="Y132" i="6"/>
  <c r="AA134" i="7" s="1"/>
  <c r="AB134" i="7" s="1"/>
  <c r="AD134" i="7" s="1"/>
  <c r="AE134" i="7" s="1"/>
  <c r="W132" i="6"/>
  <c r="W124" i="6"/>
  <c r="Y124" i="6"/>
  <c r="AA126" i="7" s="1"/>
  <c r="AB126" i="7" s="1"/>
  <c r="AD126" i="7" s="1"/>
  <c r="AE126" i="7" s="1"/>
  <c r="Y118" i="6"/>
  <c r="AA120" i="7" s="1"/>
  <c r="W118" i="6"/>
  <c r="Y120" i="6"/>
  <c r="AA122" i="7" s="1"/>
  <c r="AB122" i="7" s="1"/>
  <c r="AD122" i="7" s="1"/>
  <c r="AE122" i="7" s="1"/>
  <c r="W120" i="6"/>
  <c r="AB119" i="6"/>
  <c r="AG121" i="7" s="1"/>
  <c r="AH121" i="7" s="1"/>
  <c r="AJ121" i="7" s="1"/>
  <c r="AK121" i="7" s="1"/>
  <c r="Z119" i="6"/>
  <c r="Z121" i="6"/>
  <c r="AB121" i="6"/>
  <c r="AG123" i="7" s="1"/>
  <c r="AH123" i="7" s="1"/>
  <c r="AJ123" i="7" s="1"/>
  <c r="AK123" i="7" s="1"/>
  <c r="AB117" i="6"/>
  <c r="AG119" i="7" s="1"/>
  <c r="AH119" i="7" s="1"/>
  <c r="AJ119" i="7" s="1"/>
  <c r="AK119" i="7" s="1"/>
  <c r="Z117" i="6"/>
  <c r="W122" i="6"/>
  <c r="Y122" i="6"/>
  <c r="AA124" i="7" s="1"/>
  <c r="AB124" i="7" s="1"/>
  <c r="AD124" i="7" s="1"/>
  <c r="AE124" i="7" s="1"/>
  <c r="W129" i="6"/>
  <c r="Y129" i="6"/>
  <c r="AA131" i="7" s="1"/>
  <c r="AB131" i="7" s="1"/>
  <c r="AD131" i="7" s="1"/>
  <c r="AE131" i="7" s="1"/>
  <c r="AB115" i="6"/>
  <c r="AG117" i="7" s="1"/>
  <c r="AH117" i="7" s="1"/>
  <c r="AJ117" i="7" s="1"/>
  <c r="AK117" i="7" s="1"/>
  <c r="Z115" i="6"/>
  <c r="AC93" i="6"/>
  <c r="AB82" i="6"/>
  <c r="AG84" i="7" s="1"/>
  <c r="Z82" i="6"/>
  <c r="Z92" i="6"/>
  <c r="AB92" i="6"/>
  <c r="AG94" i="7" s="1"/>
  <c r="Y81" i="6"/>
  <c r="AA83" i="7" s="1"/>
  <c r="AB83" i="7" s="1"/>
  <c r="AD83" i="7" s="1"/>
  <c r="AE83" i="7" s="1"/>
  <c r="W81" i="6"/>
  <c r="AB86" i="6"/>
  <c r="AG88" i="7" s="1"/>
  <c r="Z86" i="6"/>
  <c r="AB97" i="6"/>
  <c r="AG99" i="7" s="1"/>
  <c r="Z97" i="6"/>
  <c r="Z96" i="6"/>
  <c r="AB96" i="6"/>
  <c r="AG98" i="7" s="1"/>
  <c r="AC100" i="6"/>
  <c r="Y85" i="6"/>
  <c r="AA87" i="7" s="1"/>
  <c r="W85" i="6"/>
  <c r="Z95" i="6"/>
  <c r="AB95" i="6"/>
  <c r="AG97" i="7" s="1"/>
  <c r="AB84" i="6"/>
  <c r="AG86" i="7" s="1"/>
  <c r="Z84" i="6"/>
  <c r="Y89" i="6"/>
  <c r="AA91" i="7" s="1"/>
  <c r="AB91" i="7" s="1"/>
  <c r="AD91" i="7" s="1"/>
  <c r="AE91" i="7" s="1"/>
  <c r="W89" i="6"/>
  <c r="Y83" i="6"/>
  <c r="AA85" i="7" s="1"/>
  <c r="AB85" i="7" s="1"/>
  <c r="AD85" i="7" s="1"/>
  <c r="AE85" i="7" s="1"/>
  <c r="W83" i="6"/>
  <c r="Y87" i="6"/>
  <c r="AA89" i="7" s="1"/>
  <c r="AB89" i="7" s="1"/>
  <c r="AD89" i="7" s="1"/>
  <c r="AE89" i="7" s="1"/>
  <c r="W87" i="6"/>
  <c r="AB90" i="6"/>
  <c r="AG92" i="7" s="1"/>
  <c r="Z90" i="6"/>
  <c r="AB99" i="6"/>
  <c r="AG101" i="7" s="1"/>
  <c r="Z99" i="6"/>
  <c r="Y91" i="6"/>
  <c r="AA93" i="7" s="1"/>
  <c r="AB93" i="7" s="1"/>
  <c r="AD93" i="7" s="1"/>
  <c r="AE93" i="7" s="1"/>
  <c r="W91" i="6"/>
  <c r="Y80" i="6"/>
  <c r="W80" i="6"/>
  <c r="AB55" i="6"/>
  <c r="AG57" i="7" s="1"/>
  <c r="Z55" i="6"/>
  <c r="Y65" i="6"/>
  <c r="AA67" i="7" s="1"/>
  <c r="W65" i="6"/>
  <c r="V32" i="6"/>
  <c r="O32" i="13" s="1"/>
  <c r="P32" i="13" s="1"/>
  <c r="Y48" i="6"/>
  <c r="AA50" i="7" s="1"/>
  <c r="W48" i="6"/>
  <c r="V15" i="6"/>
  <c r="O15" i="13" s="1"/>
  <c r="P15" i="13" s="1"/>
  <c r="W16" i="6"/>
  <c r="Z62" i="6"/>
  <c r="AB62" i="6"/>
  <c r="AG64" i="7" s="1"/>
  <c r="AB64" i="6"/>
  <c r="AG66" i="7" s="1"/>
  <c r="Z64" i="6"/>
  <c r="Y50" i="6"/>
  <c r="AA52" i="7" s="1"/>
  <c r="V17" i="6"/>
  <c r="O17" i="13" s="1"/>
  <c r="P17" i="13" s="1"/>
  <c r="W50" i="6"/>
  <c r="Z63" i="6"/>
  <c r="AB63" i="6"/>
  <c r="AG65" i="7" s="1"/>
  <c r="AB49" i="6"/>
  <c r="AG51" i="7" s="1"/>
  <c r="Z49" i="6"/>
  <c r="AB61" i="6"/>
  <c r="AG63" i="7" s="1"/>
  <c r="Z61" i="6"/>
  <c r="Q27" i="6"/>
  <c r="S27" i="6"/>
  <c r="Y52" i="6"/>
  <c r="AA54" i="7" s="1"/>
  <c r="W52" i="6"/>
  <c r="V19" i="6"/>
  <c r="O19" i="13" s="1"/>
  <c r="P19" i="13" s="1"/>
  <c r="Y20" i="6"/>
  <c r="Q20" i="13" s="1"/>
  <c r="R20" i="13" s="1"/>
  <c r="W20" i="6"/>
  <c r="Y58" i="6"/>
  <c r="AA60" i="7" s="1"/>
  <c r="V25" i="6"/>
  <c r="O25" i="13" s="1"/>
  <c r="P25" i="13" s="1"/>
  <c r="W58" i="6"/>
  <c r="AB66" i="6"/>
  <c r="AG68" i="7" s="1"/>
  <c r="Z66" i="6"/>
  <c r="Z57" i="6"/>
  <c r="AB57" i="6"/>
  <c r="AG59" i="7" s="1"/>
  <c r="Y67" i="6"/>
  <c r="AA69" i="7" s="1"/>
  <c r="W67" i="6"/>
  <c r="AB51" i="6"/>
  <c r="AG53" i="7" s="1"/>
  <c r="Z51" i="6"/>
  <c r="Y56" i="6"/>
  <c r="AA58" i="7" s="1"/>
  <c r="W56" i="6"/>
  <c r="V23" i="6"/>
  <c r="O23" i="13" s="1"/>
  <c r="P23" i="13" s="1"/>
  <c r="AB53" i="6"/>
  <c r="AG55" i="7" s="1"/>
  <c r="Z53" i="6"/>
  <c r="Z59" i="6"/>
  <c r="AB59" i="6"/>
  <c r="AG61" i="7" s="1"/>
  <c r="Y54" i="6"/>
  <c r="AA56" i="7" s="1"/>
  <c r="V21" i="6"/>
  <c r="O21" i="13" s="1"/>
  <c r="P21" i="13" s="1"/>
  <c r="W54" i="6"/>
  <c r="S29" i="6"/>
  <c r="Q29" i="6"/>
  <c r="Y60" i="29"/>
  <c r="AC60" i="29"/>
  <c r="AI57" i="29"/>
  <c r="AM57" i="29"/>
  <c r="Y56" i="29"/>
  <c r="AC56" i="29"/>
  <c r="AC23" i="29" s="1"/>
  <c r="AD23" i="29" s="1"/>
  <c r="AN53" i="29"/>
  <c r="AR53" i="29"/>
  <c r="Y64" i="29"/>
  <c r="AC64" i="29"/>
  <c r="AC49" i="29"/>
  <c r="Y49" i="29"/>
  <c r="AM66" i="29"/>
  <c r="AI66" i="29"/>
  <c r="AC67" i="29"/>
  <c r="Y67" i="29"/>
  <c r="AI61" i="29"/>
  <c r="AM61" i="29"/>
  <c r="AD51" i="29"/>
  <c r="AH51" i="29"/>
  <c r="AD65" i="29"/>
  <c r="AH65" i="29"/>
  <c r="AR50" i="29"/>
  <c r="AN50" i="29"/>
  <c r="AC98" i="29"/>
  <c r="Y98" i="29"/>
  <c r="AD94" i="29"/>
  <c r="AH94" i="29"/>
  <c r="AC81" i="29"/>
  <c r="Y81" i="29"/>
  <c r="AD90" i="29"/>
  <c r="AH90" i="29"/>
  <c r="AD99" i="29"/>
  <c r="AH99" i="29"/>
  <c r="Y80" i="29"/>
  <c r="AC80" i="29"/>
  <c r="AM92" i="29"/>
  <c r="AI92" i="29"/>
  <c r="AD95" i="29"/>
  <c r="AH95" i="29"/>
  <c r="AD87" i="29"/>
  <c r="AH87" i="29"/>
  <c r="AC93" i="29"/>
  <c r="Y93" i="29"/>
  <c r="AD83" i="29"/>
  <c r="AH83" i="29"/>
  <c r="AC89" i="29"/>
  <c r="Y89" i="29"/>
  <c r="AM88" i="29"/>
  <c r="AI88" i="29"/>
  <c r="Y84" i="29"/>
  <c r="AC84" i="29"/>
  <c r="AC85" i="29"/>
  <c r="Y85" i="29"/>
  <c r="AD86" i="29"/>
  <c r="AH86" i="29"/>
  <c r="AD91" i="29"/>
  <c r="AH91" i="29"/>
  <c r="Y97" i="29"/>
  <c r="AC97" i="29"/>
  <c r="AM116" i="29"/>
  <c r="AI116" i="29"/>
  <c r="Y112" i="29"/>
  <c r="AC112" i="29"/>
  <c r="AR118" i="29"/>
  <c r="AN118" i="29"/>
  <c r="AR122" i="29"/>
  <c r="AN122" i="29"/>
  <c r="AD114" i="29"/>
  <c r="AH114" i="29"/>
  <c r="AM120" i="29"/>
  <c r="AI120" i="29"/>
  <c r="AD119" i="29"/>
  <c r="AH119" i="29"/>
  <c r="AD130" i="29"/>
  <c r="AH130" i="29"/>
  <c r="AC113" i="29"/>
  <c r="Y113" i="29"/>
  <c r="AC121" i="29"/>
  <c r="Y121" i="29"/>
  <c r="AM124" i="29"/>
  <c r="AI124" i="29"/>
  <c r="AC125" i="29"/>
  <c r="Y125" i="29"/>
  <c r="AD123" i="29"/>
  <c r="AH123" i="29"/>
  <c r="AR126" i="29"/>
  <c r="AN126" i="29"/>
  <c r="AD115" i="29"/>
  <c r="AH115" i="29"/>
  <c r="AC117" i="29"/>
  <c r="Y117" i="29"/>
  <c r="AD129" i="29"/>
  <c r="AH129" i="29"/>
  <c r="AD146" i="29"/>
  <c r="AH146" i="29"/>
  <c r="AH160" i="29"/>
  <c r="AD160" i="29"/>
  <c r="AD159" i="29"/>
  <c r="AH159" i="29"/>
  <c r="AD158" i="29"/>
  <c r="AH158" i="29"/>
  <c r="AD150" i="29"/>
  <c r="AH150" i="29"/>
  <c r="AC145" i="29"/>
  <c r="Y145" i="29"/>
  <c r="AD151" i="29"/>
  <c r="AH151" i="29"/>
  <c r="AC162" i="29"/>
  <c r="Y162" i="29"/>
  <c r="AD147" i="29"/>
  <c r="AH147" i="29"/>
  <c r="AD155" i="29"/>
  <c r="AH155" i="29"/>
  <c r="AC153" i="29"/>
  <c r="Y153" i="29"/>
  <c r="AC149" i="29"/>
  <c r="Y149" i="29"/>
  <c r="AM152" i="29"/>
  <c r="AI152" i="29"/>
  <c r="AD163" i="29"/>
  <c r="AH163" i="29"/>
  <c r="Y144" i="29"/>
  <c r="AC144" i="29"/>
  <c r="AC157" i="29"/>
  <c r="Y157" i="29"/>
  <c r="AD154" i="29"/>
  <c r="AH154" i="29"/>
  <c r="AC189" i="29"/>
  <c r="Y189" i="29"/>
  <c r="AC181" i="29"/>
  <c r="Y181" i="29"/>
  <c r="AC177" i="29"/>
  <c r="Y177" i="29"/>
  <c r="AD195" i="29"/>
  <c r="AH195" i="29"/>
  <c r="AR186" i="29"/>
  <c r="AN186" i="29"/>
  <c r="AS192" i="29"/>
  <c r="AU192" i="29"/>
  <c r="AM180" i="29"/>
  <c r="AI180" i="29"/>
  <c r="AD182" i="29"/>
  <c r="AH182" i="29"/>
  <c r="AC185" i="29"/>
  <c r="Y185" i="29"/>
  <c r="AD187" i="29"/>
  <c r="AH187" i="29"/>
  <c r="AD194" i="29"/>
  <c r="AH194" i="29"/>
  <c r="Y176" i="29"/>
  <c r="AC176" i="29"/>
  <c r="AR178" i="29"/>
  <c r="AN178" i="29"/>
  <c r="AN190" i="29"/>
  <c r="AR190" i="29"/>
  <c r="AC191" i="29"/>
  <c r="Y191" i="29"/>
  <c r="AD183" i="29"/>
  <c r="AH183" i="29"/>
  <c r="AD179" i="29"/>
  <c r="AH179" i="29"/>
  <c r="AC193" i="29"/>
  <c r="Y193" i="29"/>
  <c r="AM188" i="29"/>
  <c r="AI188" i="29"/>
  <c r="AM184" i="29"/>
  <c r="AI184" i="29"/>
  <c r="AD225" i="29"/>
  <c r="AH225" i="29"/>
  <c r="Y223" i="29"/>
  <c r="AC223" i="29"/>
  <c r="AD217" i="29"/>
  <c r="AH217" i="29"/>
  <c r="AC219" i="29"/>
  <c r="AC26" i="29" s="1"/>
  <c r="AD26" i="29" s="1"/>
  <c r="Y219" i="29"/>
  <c r="AM210" i="29"/>
  <c r="AI210" i="29"/>
  <c r="AD226" i="29"/>
  <c r="AH226" i="29"/>
  <c r="AM218" i="29"/>
  <c r="AI218" i="29"/>
  <c r="AD212" i="29"/>
  <c r="AH212" i="29"/>
  <c r="AM214" i="29"/>
  <c r="AI214" i="29"/>
  <c r="AD216" i="29"/>
  <c r="AH216" i="29"/>
  <c r="AR224" i="29"/>
  <c r="AN224" i="29"/>
  <c r="Y227" i="29"/>
  <c r="AC227" i="29"/>
  <c r="AN222" i="29"/>
  <c r="AR222" i="29"/>
  <c r="AD220" i="29"/>
  <c r="AH220" i="29"/>
  <c r="AD209" i="29"/>
  <c r="AH209" i="29"/>
  <c r="AC211" i="29"/>
  <c r="AC18" i="29" s="1"/>
  <c r="AD18" i="29" s="1"/>
  <c r="Y211" i="29"/>
  <c r="AC215" i="29"/>
  <c r="AC22" i="29" s="1"/>
  <c r="AD22" i="29" s="1"/>
  <c r="Y215" i="29"/>
  <c r="AD208" i="29"/>
  <c r="AH208" i="29"/>
  <c r="AM219" i="5"/>
  <c r="AI219" i="5"/>
  <c r="AN217" i="5"/>
  <c r="AR217" i="5"/>
  <c r="Y224" i="5"/>
  <c r="AC224" i="5"/>
  <c r="AC31" i="5" s="1"/>
  <c r="AC209" i="5"/>
  <c r="Y209" i="5"/>
  <c r="AC213" i="5"/>
  <c r="Y213" i="5"/>
  <c r="X31" i="5"/>
  <c r="Y216" i="5"/>
  <c r="AC216" i="5"/>
  <c r="AD227" i="5"/>
  <c r="AH227" i="5"/>
  <c r="AD222" i="5"/>
  <c r="AH222" i="5"/>
  <c r="Y220" i="5"/>
  <c r="AC220" i="5"/>
  <c r="AD214" i="5"/>
  <c r="AH214" i="5"/>
  <c r="AM223" i="5"/>
  <c r="AI223" i="5"/>
  <c r="AR210" i="5"/>
  <c r="AN210" i="5"/>
  <c r="AM215" i="5"/>
  <c r="AI215" i="5"/>
  <c r="AD218" i="5"/>
  <c r="AH218" i="5"/>
  <c r="AD211" i="5"/>
  <c r="AH211" i="5"/>
  <c r="AN221" i="5"/>
  <c r="AR221" i="5"/>
  <c r="AC226" i="5"/>
  <c r="Y226" i="5"/>
  <c r="AM180" i="5"/>
  <c r="AI180" i="5"/>
  <c r="AI190" i="5"/>
  <c r="AM190" i="5"/>
  <c r="AI182" i="5"/>
  <c r="AM182" i="5"/>
  <c r="AM188" i="5"/>
  <c r="AI188" i="5"/>
  <c r="AM176" i="5"/>
  <c r="AI176" i="5"/>
  <c r="Y181" i="5"/>
  <c r="AC181" i="5"/>
  <c r="Y185" i="5"/>
  <c r="AC185" i="5"/>
  <c r="AD179" i="5"/>
  <c r="AH179" i="5"/>
  <c r="Y189" i="5"/>
  <c r="AC189" i="5"/>
  <c r="AM192" i="5"/>
  <c r="AI192" i="5"/>
  <c r="Y177" i="5"/>
  <c r="AC177" i="5"/>
  <c r="AI178" i="5"/>
  <c r="AM178" i="5"/>
  <c r="AD183" i="5"/>
  <c r="AH183" i="5"/>
  <c r="AC193" i="5"/>
  <c r="Y193" i="5"/>
  <c r="AD191" i="5"/>
  <c r="AH191" i="5"/>
  <c r="AI186" i="5"/>
  <c r="AM186" i="5"/>
  <c r="AD187" i="5"/>
  <c r="AH187" i="5"/>
  <c r="AM184" i="5"/>
  <c r="AI184" i="5"/>
  <c r="AD146" i="5"/>
  <c r="AH146" i="5"/>
  <c r="AM148" i="5"/>
  <c r="AI148" i="5"/>
  <c r="AC158" i="5"/>
  <c r="Y158" i="5"/>
  <c r="Y145" i="5"/>
  <c r="AC145" i="5"/>
  <c r="AD151" i="5"/>
  <c r="AH151" i="5"/>
  <c r="AM162" i="5"/>
  <c r="AI162" i="5"/>
  <c r="AU150" i="5"/>
  <c r="AS150" i="5"/>
  <c r="AC163" i="5"/>
  <c r="Y163" i="5"/>
  <c r="AD161" i="5"/>
  <c r="AH161" i="5"/>
  <c r="Y155" i="5"/>
  <c r="AC155" i="5"/>
  <c r="AD159" i="5"/>
  <c r="AH159" i="5"/>
  <c r="AU154" i="5"/>
  <c r="AS154" i="5"/>
  <c r="AC117" i="5"/>
  <c r="Y117" i="5"/>
  <c r="AD126" i="5"/>
  <c r="AH126" i="5"/>
  <c r="AD118" i="5"/>
  <c r="AH118" i="5"/>
  <c r="Y112" i="5"/>
  <c r="AC112" i="5"/>
  <c r="AH129" i="5"/>
  <c r="AD129" i="5"/>
  <c r="AC121" i="5"/>
  <c r="Y121" i="5"/>
  <c r="AD115" i="5"/>
  <c r="AH115" i="5"/>
  <c r="AM128" i="5"/>
  <c r="AI128" i="5"/>
  <c r="AC113" i="5"/>
  <c r="Y113" i="5"/>
  <c r="AC125" i="5"/>
  <c r="Y125" i="5"/>
  <c r="AM124" i="5"/>
  <c r="AI124" i="5"/>
  <c r="AD122" i="5"/>
  <c r="AH122" i="5"/>
  <c r="AD119" i="5"/>
  <c r="AH119" i="5"/>
  <c r="AD123" i="5"/>
  <c r="AH123" i="5"/>
  <c r="AD114" i="5"/>
  <c r="AH114" i="5"/>
  <c r="AM120" i="5"/>
  <c r="AI120" i="5"/>
  <c r="AC130" i="5"/>
  <c r="Y130" i="5"/>
  <c r="AD131" i="5"/>
  <c r="AH131" i="5"/>
  <c r="AD127" i="5"/>
  <c r="AH127" i="5"/>
  <c r="AH97" i="5"/>
  <c r="AD97" i="5"/>
  <c r="AN96" i="5"/>
  <c r="AR96" i="5"/>
  <c r="AD83" i="5"/>
  <c r="AH83" i="5"/>
  <c r="AD87" i="5"/>
  <c r="AH87" i="5"/>
  <c r="AD99" i="5"/>
  <c r="AH99" i="5"/>
  <c r="AD82" i="5"/>
  <c r="AH82" i="5"/>
  <c r="AC17" i="5"/>
  <c r="AC93" i="5"/>
  <c r="Y93" i="5"/>
  <c r="AC85" i="5"/>
  <c r="Y85" i="5"/>
  <c r="AD94" i="5"/>
  <c r="AH94" i="5"/>
  <c r="AD95" i="5"/>
  <c r="AH95" i="5"/>
  <c r="AM84" i="5"/>
  <c r="AI84" i="5"/>
  <c r="AD90" i="5"/>
  <c r="AH90" i="5"/>
  <c r="AC81" i="5"/>
  <c r="Y81" i="5"/>
  <c r="AC89" i="5"/>
  <c r="Y89" i="5"/>
  <c r="AI98" i="5"/>
  <c r="AM98" i="5"/>
  <c r="AD91" i="5"/>
  <c r="AH91" i="5"/>
  <c r="Y80" i="5"/>
  <c r="AC80" i="5"/>
  <c r="X15" i="5"/>
  <c r="AD79" i="5"/>
  <c r="AH79" i="5"/>
  <c r="AC61" i="5"/>
  <c r="Y61" i="5"/>
  <c r="AS52" i="5"/>
  <c r="AU52" i="5"/>
  <c r="AD65" i="5"/>
  <c r="AH65" i="5"/>
  <c r="AD60" i="5"/>
  <c r="AH60" i="5"/>
  <c r="AU58" i="5"/>
  <c r="AS58" i="5"/>
  <c r="Y59" i="5"/>
  <c r="AC59" i="5"/>
  <c r="X26" i="5"/>
  <c r="Y53" i="5"/>
  <c r="X20" i="5"/>
  <c r="AC53" i="5"/>
  <c r="AS56" i="5"/>
  <c r="AU56" i="5"/>
  <c r="AC57" i="5"/>
  <c r="Y57" i="5"/>
  <c r="AR54" i="5"/>
  <c r="AN54" i="5"/>
  <c r="AC67" i="5"/>
  <c r="Y67" i="5"/>
  <c r="X34" i="5"/>
  <c r="AH49" i="5"/>
  <c r="AD49" i="5"/>
  <c r="AS48" i="5"/>
  <c r="AU48" i="5"/>
  <c r="AC63" i="5"/>
  <c r="Y63" i="5"/>
  <c r="X30" i="5"/>
  <c r="Y66" i="5"/>
  <c r="AC66" i="5"/>
  <c r="X33" i="5"/>
  <c r="AC51" i="5"/>
  <c r="X18" i="5"/>
  <c r="Y51" i="5"/>
  <c r="Y257" i="4"/>
  <c r="W257" i="4"/>
  <c r="Y249" i="4"/>
  <c r="W249" i="4"/>
  <c r="AB243" i="4"/>
  <c r="Z243" i="4"/>
  <c r="AB259" i="4"/>
  <c r="Z259" i="4"/>
  <c r="AB251" i="4"/>
  <c r="Z251" i="4"/>
  <c r="Z252" i="4"/>
  <c r="AB252" i="4"/>
  <c r="W240" i="4"/>
  <c r="Y240" i="4"/>
  <c r="W250" i="4"/>
  <c r="Y250" i="4"/>
  <c r="W254" i="4"/>
  <c r="Y254" i="4"/>
  <c r="W242" i="4"/>
  <c r="Y242" i="4"/>
  <c r="Y245" i="4"/>
  <c r="W245" i="4"/>
  <c r="Y253" i="4"/>
  <c r="W253" i="4"/>
  <c r="Y241" i="4"/>
  <c r="W241" i="4"/>
  <c r="AB255" i="4"/>
  <c r="Z255" i="4"/>
  <c r="Z256" i="4"/>
  <c r="AB256" i="4"/>
  <c r="W258" i="4"/>
  <c r="Y258" i="4"/>
  <c r="W246" i="4"/>
  <c r="Y246" i="4"/>
  <c r="AB247" i="4"/>
  <c r="Z247" i="4"/>
  <c r="Z244" i="4"/>
  <c r="AB244" i="4"/>
  <c r="Z248" i="4"/>
  <c r="AB248" i="4"/>
  <c r="Y209" i="4"/>
  <c r="W209" i="4"/>
  <c r="W222" i="4"/>
  <c r="Y222" i="4"/>
  <c r="W218" i="4"/>
  <c r="Y218" i="4"/>
  <c r="W216" i="4"/>
  <c r="Y216" i="4"/>
  <c r="W208" i="4"/>
  <c r="Y208" i="4"/>
  <c r="AB215" i="4"/>
  <c r="Z215" i="4"/>
  <c r="Z220" i="4"/>
  <c r="AB220" i="4"/>
  <c r="W214" i="4"/>
  <c r="Y214" i="4"/>
  <c r="Y221" i="4"/>
  <c r="W221" i="4"/>
  <c r="W227" i="4"/>
  <c r="Y227" i="4"/>
  <c r="AB211" i="4"/>
  <c r="Z211" i="4"/>
  <c r="Y217" i="4"/>
  <c r="W217" i="4"/>
  <c r="W224" i="4"/>
  <c r="Y224" i="4"/>
  <c r="W210" i="4"/>
  <c r="Y210" i="4"/>
  <c r="W212" i="4"/>
  <c r="Y212" i="4"/>
  <c r="Y213" i="4"/>
  <c r="W213" i="4"/>
  <c r="AB223" i="4"/>
  <c r="Z223" i="4"/>
  <c r="AB226" i="4"/>
  <c r="Z226" i="4"/>
  <c r="AB219" i="4"/>
  <c r="Z219" i="4"/>
  <c r="AB179" i="4"/>
  <c r="Z179" i="4"/>
  <c r="W192" i="4"/>
  <c r="Y192" i="4"/>
  <c r="Z184" i="4"/>
  <c r="AB184" i="4"/>
  <c r="W195" i="4"/>
  <c r="Y195" i="4"/>
  <c r="Z180" i="4"/>
  <c r="AB180" i="4"/>
  <c r="W176" i="4"/>
  <c r="Y176" i="4"/>
  <c r="AB183" i="4"/>
  <c r="Z183" i="4"/>
  <c r="Y193" i="4"/>
  <c r="W193" i="4"/>
  <c r="W186" i="4"/>
  <c r="Y186" i="4"/>
  <c r="W182" i="4"/>
  <c r="Y182" i="4"/>
  <c r="W178" i="4"/>
  <c r="Y178" i="4"/>
  <c r="Y189" i="4"/>
  <c r="W189" i="4"/>
  <c r="W190" i="4"/>
  <c r="Y190" i="4"/>
  <c r="Y177" i="4"/>
  <c r="W177" i="4"/>
  <c r="Y194" i="4"/>
  <c r="W194" i="4"/>
  <c r="Y181" i="4"/>
  <c r="W181" i="4"/>
  <c r="Z188" i="4"/>
  <c r="AB188" i="4"/>
  <c r="Y185" i="4"/>
  <c r="W185" i="4"/>
  <c r="AB187" i="4"/>
  <c r="Z187" i="4"/>
  <c r="AB148" i="4"/>
  <c r="Z148" i="4"/>
  <c r="Y163" i="4"/>
  <c r="W163" i="4"/>
  <c r="AB155" i="4"/>
  <c r="Z155" i="4"/>
  <c r="AE157" i="4"/>
  <c r="AC157" i="4"/>
  <c r="Z162" i="4"/>
  <c r="AB162" i="4"/>
  <c r="Z152" i="4"/>
  <c r="AB152" i="4"/>
  <c r="Z145" i="4"/>
  <c r="AB145" i="4"/>
  <c r="W160" i="4"/>
  <c r="Y160" i="4"/>
  <c r="W146" i="4"/>
  <c r="Y146" i="4"/>
  <c r="W158" i="4"/>
  <c r="Y158" i="4"/>
  <c r="W150" i="4"/>
  <c r="Y150" i="4"/>
  <c r="AB161" i="4"/>
  <c r="Z161" i="4"/>
  <c r="AB156" i="4"/>
  <c r="Z156" i="4"/>
  <c r="Y154" i="4"/>
  <c r="W154" i="4"/>
  <c r="Z144" i="4"/>
  <c r="AB144" i="4"/>
  <c r="Y153" i="4"/>
  <c r="W153" i="4"/>
  <c r="Y149" i="4"/>
  <c r="W149" i="4"/>
  <c r="W159" i="4"/>
  <c r="Y159" i="4"/>
  <c r="AB123" i="4"/>
  <c r="Z123" i="4"/>
  <c r="Y113" i="4"/>
  <c r="W113" i="4"/>
  <c r="AB115" i="4"/>
  <c r="Z115" i="4"/>
  <c r="Z124" i="4"/>
  <c r="AB124" i="4"/>
  <c r="W130" i="4"/>
  <c r="W112" i="4"/>
  <c r="Y112" i="4"/>
  <c r="W131" i="4"/>
  <c r="W114" i="4"/>
  <c r="Y114" i="4"/>
  <c r="Y117" i="4"/>
  <c r="W117" i="4"/>
  <c r="W129" i="4"/>
  <c r="W116" i="4"/>
  <c r="Y116" i="4"/>
  <c r="W118" i="4"/>
  <c r="Y118" i="4"/>
  <c r="Y121" i="4"/>
  <c r="W121" i="4"/>
  <c r="AB119" i="4"/>
  <c r="Z119" i="4"/>
  <c r="Z120" i="4"/>
  <c r="AB120" i="4"/>
  <c r="W128" i="4"/>
  <c r="W122" i="4"/>
  <c r="Y122" i="4"/>
  <c r="W96" i="4"/>
  <c r="Y96" i="4"/>
  <c r="W86" i="4"/>
  <c r="Y86" i="4"/>
  <c r="Y81" i="4"/>
  <c r="W81" i="4"/>
  <c r="W82" i="4"/>
  <c r="Y82" i="4"/>
  <c r="Y85" i="4"/>
  <c r="W85" i="4"/>
  <c r="W94" i="4"/>
  <c r="Y94" i="4"/>
  <c r="W98" i="4"/>
  <c r="Y98" i="4"/>
  <c r="Z92" i="4"/>
  <c r="AB92" i="4"/>
  <c r="Z88" i="4"/>
  <c r="AB88" i="4"/>
  <c r="AB91" i="4"/>
  <c r="Z91" i="4"/>
  <c r="AB83" i="4"/>
  <c r="Z83" i="4"/>
  <c r="AB87" i="4"/>
  <c r="Z87" i="4"/>
  <c r="Y97" i="4"/>
  <c r="W97" i="4"/>
  <c r="W90" i="4"/>
  <c r="Y90" i="4"/>
  <c r="AB99" i="4"/>
  <c r="Z99" i="4"/>
  <c r="W80" i="4"/>
  <c r="Y80" i="4"/>
  <c r="Y89" i="4"/>
  <c r="W89" i="4"/>
  <c r="Y93" i="4"/>
  <c r="W93" i="4"/>
  <c r="W58" i="4"/>
  <c r="Y58" i="4"/>
  <c r="W54" i="4"/>
  <c r="Y54" i="4"/>
  <c r="W67" i="4"/>
  <c r="Y67" i="4"/>
  <c r="Q99" i="13" s="1"/>
  <c r="AB63" i="4"/>
  <c r="Z63" i="4"/>
  <c r="W48" i="4"/>
  <c r="Y48" i="4"/>
  <c r="Q80" i="13" s="1"/>
  <c r="Y49" i="4"/>
  <c r="Q81" i="13" s="1"/>
  <c r="W49" i="4"/>
  <c r="W62" i="4"/>
  <c r="Y53" i="4"/>
  <c r="W53" i="4"/>
  <c r="Z65" i="4"/>
  <c r="AB65" i="4"/>
  <c r="Y61" i="4"/>
  <c r="Q61" i="13" s="1"/>
  <c r="W61" i="4"/>
  <c r="W50" i="4"/>
  <c r="Y50" i="4"/>
  <c r="Y66" i="4"/>
  <c r="W66" i="4"/>
  <c r="Y57" i="4"/>
  <c r="W57" i="4"/>
  <c r="X32" i="5"/>
  <c r="X28" i="5"/>
  <c r="O221" i="13" s="1"/>
  <c r="X24" i="5"/>
  <c r="AC25" i="5"/>
  <c r="M207" i="5"/>
  <c r="M232" i="5" s="1"/>
  <c r="N232" i="5" s="1"/>
  <c r="K207" i="5"/>
  <c r="D102" i="27"/>
  <c r="D127" i="27" s="1"/>
  <c r="V29" i="7" l="1"/>
  <c r="E176" i="18" s="1"/>
  <c r="U29" i="7"/>
  <c r="Z157" i="6"/>
  <c r="AH213" i="29"/>
  <c r="AH82" i="29"/>
  <c r="AM82" i="29" s="1"/>
  <c r="AH194" i="5"/>
  <c r="AM194" i="5" s="1"/>
  <c r="AH149" i="5"/>
  <c r="Q93" i="13"/>
  <c r="M60" i="13"/>
  <c r="L60" i="13"/>
  <c r="S95" i="13"/>
  <c r="T95" i="13" s="1"/>
  <c r="Q89" i="13"/>
  <c r="Q96" i="13"/>
  <c r="S96" i="13"/>
  <c r="S84" i="13"/>
  <c r="Q82" i="13"/>
  <c r="O94" i="13"/>
  <c r="P94" i="13" s="1"/>
  <c r="L188" i="13"/>
  <c r="M188" i="13"/>
  <c r="O92" i="13"/>
  <c r="P92" i="13" s="1"/>
  <c r="Y60" i="4"/>
  <c r="O60" i="13"/>
  <c r="P60" i="13" s="1"/>
  <c r="W60" i="4"/>
  <c r="O188" i="13"/>
  <c r="P188" i="13" s="1"/>
  <c r="Q98" i="13"/>
  <c r="R98" i="13" s="1"/>
  <c r="Q90" i="13"/>
  <c r="R90" i="13" s="1"/>
  <c r="Q85" i="13"/>
  <c r="R85" i="13" s="1"/>
  <c r="Q86" i="13"/>
  <c r="R86" i="13" s="1"/>
  <c r="Q88" i="13"/>
  <c r="R88" i="13" s="1"/>
  <c r="M92" i="13"/>
  <c r="L92" i="13"/>
  <c r="Q84" i="13"/>
  <c r="AC16" i="4"/>
  <c r="V39" i="4"/>
  <c r="W39" i="4" s="1"/>
  <c r="AE129" i="7"/>
  <c r="R65" i="13"/>
  <c r="W33" i="6"/>
  <c r="Z33" i="6"/>
  <c r="AB33" i="6"/>
  <c r="Y34" i="6"/>
  <c r="Q34" i="13" s="1"/>
  <c r="R34" i="13" s="1"/>
  <c r="W34" i="6"/>
  <c r="Z222" i="6"/>
  <c r="AA219" i="7"/>
  <c r="V219" i="7"/>
  <c r="V20" i="7" s="1"/>
  <c r="E167" i="18" s="1"/>
  <c r="AH150" i="7"/>
  <c r="Y150" i="7"/>
  <c r="V151" i="7"/>
  <c r="V18" i="7" s="1"/>
  <c r="E165" i="18" s="1"/>
  <c r="AD150" i="7"/>
  <c r="AB133" i="6"/>
  <c r="AG135" i="7" s="1"/>
  <c r="AH135" i="7" s="1"/>
  <c r="AJ135" i="7" s="1"/>
  <c r="AK135" i="7" s="1"/>
  <c r="Z133" i="6"/>
  <c r="AB120" i="7"/>
  <c r="AD120" i="7" s="1"/>
  <c r="AE120" i="7" s="1"/>
  <c r="AB87" i="7"/>
  <c r="X87" i="7"/>
  <c r="AC33" i="29"/>
  <c r="AD33" i="29" s="1"/>
  <c r="AC34" i="29"/>
  <c r="AD34" i="29" s="1"/>
  <c r="Z52" i="4"/>
  <c r="Q52" i="13"/>
  <c r="R52" i="13" s="1"/>
  <c r="R84" i="13"/>
  <c r="AD116" i="7"/>
  <c r="V199" i="7"/>
  <c r="X199" i="7" s="1"/>
  <c r="Y199" i="7" s="1"/>
  <c r="L217" i="13"/>
  <c r="L223" i="13"/>
  <c r="M222" i="13"/>
  <c r="AB157" i="6"/>
  <c r="AG160" i="7" s="1"/>
  <c r="AH160" i="7" s="1"/>
  <c r="AJ160" i="7" s="1"/>
  <c r="AK160" i="7" s="1"/>
  <c r="W22" i="6"/>
  <c r="Y22" i="6"/>
  <c r="Q22" i="13" s="1"/>
  <c r="R22" i="13" s="1"/>
  <c r="Z88" i="6"/>
  <c r="AB222" i="6"/>
  <c r="AG227" i="7" s="1"/>
  <c r="AH227" i="7" s="1"/>
  <c r="AJ227" i="7" s="1"/>
  <c r="AK227" i="7" s="1"/>
  <c r="Y105" i="6"/>
  <c r="Z105" i="6" s="1"/>
  <c r="AB88" i="6"/>
  <c r="AG90" i="7" s="1"/>
  <c r="AA23" i="7"/>
  <c r="AA27" i="7"/>
  <c r="AB229" i="6"/>
  <c r="AG234" i="7" s="1"/>
  <c r="AH234" i="7" s="1"/>
  <c r="AJ234" i="7" s="1"/>
  <c r="AK234" i="7" s="1"/>
  <c r="AB126" i="6"/>
  <c r="AG128" i="7" s="1"/>
  <c r="AH128" i="7" s="1"/>
  <c r="AJ128" i="7" s="1"/>
  <c r="AK128" i="7" s="1"/>
  <c r="Z229" i="6"/>
  <c r="AB192" i="6"/>
  <c r="AG196" i="7" s="1"/>
  <c r="AH196" i="7" s="1"/>
  <c r="AJ196" i="7" s="1"/>
  <c r="AK196" i="7" s="1"/>
  <c r="Z192" i="6"/>
  <c r="AD127" i="29"/>
  <c r="AU128" i="29"/>
  <c r="AH221" i="29"/>
  <c r="AM221" i="29" s="1"/>
  <c r="AD29" i="29"/>
  <c r="AD96" i="29"/>
  <c r="AC31" i="29"/>
  <c r="AD31" i="29" s="1"/>
  <c r="AH62" i="29"/>
  <c r="AH29" i="29" s="1"/>
  <c r="AI29" i="29" s="1"/>
  <c r="AD62" i="29"/>
  <c r="AI55" i="29"/>
  <c r="AM55" i="29"/>
  <c r="AC104" i="5"/>
  <c r="AD104" i="5" s="1"/>
  <c r="M210" i="13"/>
  <c r="P210" i="13"/>
  <c r="Y22" i="5"/>
  <c r="M227" i="13"/>
  <c r="AD157" i="5"/>
  <c r="M214" i="13"/>
  <c r="P214" i="13"/>
  <c r="AC22" i="5"/>
  <c r="Q119" i="13" s="1"/>
  <c r="R119" i="13" s="1"/>
  <c r="AH55" i="5"/>
  <c r="AM55" i="5" s="1"/>
  <c r="AI195" i="5"/>
  <c r="AM195" i="5"/>
  <c r="AR50" i="5"/>
  <c r="AN50" i="5"/>
  <c r="Y62" i="4"/>
  <c r="Q94" i="13" s="1"/>
  <c r="Z84" i="4"/>
  <c r="O190" i="13"/>
  <c r="P190" i="13" s="1"/>
  <c r="Z64" i="4"/>
  <c r="Q224" i="13"/>
  <c r="Q64" i="13"/>
  <c r="R64" i="13" s="1"/>
  <c r="AE16" i="4"/>
  <c r="R96" i="13"/>
  <c r="Y14" i="4"/>
  <c r="W14" i="4"/>
  <c r="M190" i="13"/>
  <c r="M225" i="13"/>
  <c r="M62" i="13"/>
  <c r="L94" i="13"/>
  <c r="AB56" i="4"/>
  <c r="AC56" i="4" s="1"/>
  <c r="P62" i="13"/>
  <c r="Z56" i="4"/>
  <c r="R56" i="13"/>
  <c r="M209" i="13"/>
  <c r="M212" i="13"/>
  <c r="AC154" i="6"/>
  <c r="O24" i="13"/>
  <c r="P24" i="13" s="1"/>
  <c r="AC29" i="5"/>
  <c r="AD29" i="5" s="1"/>
  <c r="Y29" i="5"/>
  <c r="Z94" i="6"/>
  <c r="AB94" i="6"/>
  <c r="AG96" i="7" s="1"/>
  <c r="W24" i="6"/>
  <c r="Z126" i="6"/>
  <c r="O222" i="13"/>
  <c r="P222" i="13" s="1"/>
  <c r="AE154" i="6"/>
  <c r="AM157" i="7" s="1"/>
  <c r="AN157" i="7" s="1"/>
  <c r="AP157" i="7" s="1"/>
  <c r="AQ157" i="7" s="1"/>
  <c r="Z125" i="6"/>
  <c r="AB125" i="6"/>
  <c r="AG127" i="7" s="1"/>
  <c r="AH127" i="7" s="1"/>
  <c r="AJ127" i="7" s="1"/>
  <c r="AK127" i="7" s="1"/>
  <c r="P221" i="13"/>
  <c r="M221" i="13"/>
  <c r="AH147" i="5"/>
  <c r="AD147" i="5"/>
  <c r="W26" i="6"/>
  <c r="O26" i="13"/>
  <c r="P26" i="13" s="1"/>
  <c r="F147" i="22"/>
  <c r="D215" i="22"/>
  <c r="E181" i="22"/>
  <c r="H79" i="22"/>
  <c r="I79" i="22" s="1"/>
  <c r="J79" i="22" s="1"/>
  <c r="K79" i="22" s="1"/>
  <c r="L79" i="22" s="1"/>
  <c r="M79" i="22" s="1"/>
  <c r="N79" i="22" s="1"/>
  <c r="O79" i="22" s="1"/>
  <c r="P79" i="22" s="1"/>
  <c r="Q79" i="22" s="1"/>
  <c r="R79" i="22" s="1"/>
  <c r="S79" i="22" s="1"/>
  <c r="T79" i="22" s="1"/>
  <c r="U79" i="22" s="1"/>
  <c r="V79" i="22" s="1"/>
  <c r="W79" i="22" s="1"/>
  <c r="X79" i="22" s="1"/>
  <c r="Y79" i="22" s="1"/>
  <c r="Z79" i="22" s="1"/>
  <c r="AA79" i="22" s="1"/>
  <c r="AB79" i="22" s="1"/>
  <c r="G113" i="22"/>
  <c r="X28" i="7"/>
  <c r="U28" i="7"/>
  <c r="AE221" i="7"/>
  <c r="V28" i="7"/>
  <c r="E175" i="18" s="1"/>
  <c r="AA62" i="7"/>
  <c r="AB62" i="7" s="1"/>
  <c r="AD62" i="7" s="1"/>
  <c r="AE62" i="7" s="1"/>
  <c r="AB60" i="6"/>
  <c r="Z60" i="6"/>
  <c r="AG129" i="7"/>
  <c r="AH129" i="7" s="1"/>
  <c r="AJ129" i="7" s="1"/>
  <c r="AK129" i="7" s="1"/>
  <c r="AC127" i="6"/>
  <c r="AE127" i="6"/>
  <c r="AK216" i="7"/>
  <c r="AK228" i="7"/>
  <c r="AC27" i="29"/>
  <c r="AD27" i="29" s="1"/>
  <c r="AM59" i="29"/>
  <c r="AI59" i="29"/>
  <c r="AH63" i="29"/>
  <c r="AD63" i="29"/>
  <c r="AD131" i="29"/>
  <c r="AH131" i="29"/>
  <c r="AC19" i="29"/>
  <c r="AD19" i="29" s="1"/>
  <c r="AI48" i="29"/>
  <c r="AM48" i="29"/>
  <c r="AC30" i="29"/>
  <c r="AD30" i="29" s="1"/>
  <c r="AH54" i="29"/>
  <c r="AD54" i="29"/>
  <c r="L226" i="13"/>
  <c r="AD116" i="5"/>
  <c r="AH116" i="5"/>
  <c r="AD225" i="5"/>
  <c r="AH225" i="5"/>
  <c r="AH62" i="5"/>
  <c r="AD62" i="5"/>
  <c r="AD208" i="5"/>
  <c r="AH208" i="5"/>
  <c r="AM160" i="5"/>
  <c r="AI160" i="5"/>
  <c r="AH127" i="4"/>
  <c r="AF127" i="4"/>
  <c r="AB151" i="4"/>
  <c r="Z151" i="4"/>
  <c r="AE225" i="4"/>
  <c r="AC225" i="4"/>
  <c r="AE147" i="4"/>
  <c r="AC147" i="4"/>
  <c r="AB126" i="4"/>
  <c r="Z126" i="4"/>
  <c r="W30" i="6"/>
  <c r="AK187" i="7"/>
  <c r="Y30" i="6"/>
  <c r="Q30" i="13" s="1"/>
  <c r="R30" i="13" s="1"/>
  <c r="AK191" i="7"/>
  <c r="AK183" i="7"/>
  <c r="U33" i="7"/>
  <c r="AA199" i="7"/>
  <c r="Z195" i="6"/>
  <c r="AB195" i="6"/>
  <c r="Q28" i="13"/>
  <c r="AB28" i="6"/>
  <c r="S28" i="13" s="1"/>
  <c r="O28" i="13"/>
  <c r="P28" i="13" s="1"/>
  <c r="W28" i="6"/>
  <c r="O33" i="13"/>
  <c r="P33" i="13" s="1"/>
  <c r="AB24" i="6"/>
  <c r="S24" i="13" s="1"/>
  <c r="T24" i="13" s="1"/>
  <c r="Q33" i="13"/>
  <c r="U18" i="7"/>
  <c r="U22" i="7"/>
  <c r="AQ153" i="7"/>
  <c r="AS153" i="7"/>
  <c r="AR153" i="7"/>
  <c r="AA155" i="7"/>
  <c r="AB155" i="7" s="1"/>
  <c r="AD155" i="7" s="1"/>
  <c r="AE155" i="7" s="1"/>
  <c r="Z152" i="6"/>
  <c r="AB152" i="6"/>
  <c r="AA29" i="7"/>
  <c r="AK152" i="7"/>
  <c r="Y155" i="7"/>
  <c r="AA151" i="7"/>
  <c r="Z148" i="6"/>
  <c r="AB148" i="6"/>
  <c r="AA34" i="7"/>
  <c r="AA31" i="7"/>
  <c r="AA30" i="7"/>
  <c r="AK133" i="7"/>
  <c r="AA25" i="7"/>
  <c r="AA32" i="7"/>
  <c r="Z18" i="6"/>
  <c r="AB18" i="6"/>
  <c r="S18" i="13" s="1"/>
  <c r="T18" i="13" s="1"/>
  <c r="Z28" i="6"/>
  <c r="Z24" i="6"/>
  <c r="Z26" i="6"/>
  <c r="AA100" i="7"/>
  <c r="AB100" i="7" s="1"/>
  <c r="AD100" i="7" s="1"/>
  <c r="AE100" i="7" s="1"/>
  <c r="AB98" i="6"/>
  <c r="Z98" i="6"/>
  <c r="Y100" i="7"/>
  <c r="R16" i="13"/>
  <c r="AB56" i="7"/>
  <c r="AH66" i="7"/>
  <c r="Y31" i="6"/>
  <c r="AB31" i="6" s="1"/>
  <c r="S31" i="13" s="1"/>
  <c r="O31" i="13"/>
  <c r="P31" i="13" s="1"/>
  <c r="Y65" i="7"/>
  <c r="X31" i="7"/>
  <c r="X29" i="7"/>
  <c r="Q189" i="13" s="1"/>
  <c r="R189" i="13" s="1"/>
  <c r="Y63" i="7"/>
  <c r="Y55" i="7"/>
  <c r="X21" i="7"/>
  <c r="Q181" i="13" s="1"/>
  <c r="R181" i="13" s="1"/>
  <c r="X58" i="7"/>
  <c r="V24" i="7"/>
  <c r="E171" i="18" s="1"/>
  <c r="AH61" i="7"/>
  <c r="AB16" i="6"/>
  <c r="S16" i="13" s="1"/>
  <c r="T16" i="13" s="1"/>
  <c r="AA26" i="7"/>
  <c r="AB60" i="7"/>
  <c r="AH63" i="7"/>
  <c r="AH64" i="7"/>
  <c r="AB50" i="7"/>
  <c r="AA16" i="7"/>
  <c r="X50" i="7"/>
  <c r="V16" i="7"/>
  <c r="E163" i="18" s="1"/>
  <c r="X67" i="7"/>
  <c r="AB31" i="7"/>
  <c r="F178" i="18" s="1"/>
  <c r="AD65" i="7"/>
  <c r="X56" i="7"/>
  <c r="V22" i="7"/>
  <c r="E169" i="18" s="1"/>
  <c r="AD55" i="7"/>
  <c r="AB21" i="7"/>
  <c r="F168" i="18" s="1"/>
  <c r="AD53" i="7"/>
  <c r="AB19" i="7"/>
  <c r="F166" i="18" s="1"/>
  <c r="AD64" i="7"/>
  <c r="AB30" i="7"/>
  <c r="F177" i="18" s="1"/>
  <c r="AD59" i="7"/>
  <c r="AB25" i="7"/>
  <c r="F172" i="18" s="1"/>
  <c r="Y51" i="7"/>
  <c r="X17" i="7"/>
  <c r="Q177" i="13" s="1"/>
  <c r="R177" i="13" s="1"/>
  <c r="AB52" i="7"/>
  <c r="AD63" i="7"/>
  <c r="AB29" i="7"/>
  <c r="F176" i="18" s="1"/>
  <c r="AA35" i="7"/>
  <c r="AB69" i="7"/>
  <c r="Z16" i="6"/>
  <c r="AH68" i="7"/>
  <c r="AB54" i="7"/>
  <c r="AA20" i="7"/>
  <c r="AH57" i="7"/>
  <c r="X27" i="7"/>
  <c r="Y61" i="7"/>
  <c r="Y66" i="7"/>
  <c r="X32" i="7"/>
  <c r="Y59" i="7"/>
  <c r="X25" i="7"/>
  <c r="Q185" i="13" s="1"/>
  <c r="R185" i="13" s="1"/>
  <c r="AD66" i="7"/>
  <c r="AB32" i="7"/>
  <c r="F179" i="18" s="1"/>
  <c r="Y68" i="7"/>
  <c r="X34" i="7"/>
  <c r="Q194" i="13" s="1"/>
  <c r="R194" i="13" s="1"/>
  <c r="AD68" i="7"/>
  <c r="AB34" i="7"/>
  <c r="F181" i="18" s="1"/>
  <c r="AH55" i="7"/>
  <c r="AG21" i="7"/>
  <c r="AH65" i="7"/>
  <c r="AB67" i="7"/>
  <c r="Y29" i="6"/>
  <c r="O29" i="13"/>
  <c r="P29" i="13" s="1"/>
  <c r="AD51" i="7"/>
  <c r="AB17" i="7"/>
  <c r="F164" i="18" s="1"/>
  <c r="V35" i="7"/>
  <c r="E182" i="18" s="1"/>
  <c r="X69" i="7"/>
  <c r="X60" i="7"/>
  <c r="V26" i="7"/>
  <c r="E173" i="18" s="1"/>
  <c r="W29" i="6"/>
  <c r="AB58" i="7"/>
  <c r="AA24" i="7"/>
  <c r="AG19" i="7"/>
  <c r="AH53" i="7"/>
  <c r="AB26" i="6"/>
  <c r="S26" i="13" s="1"/>
  <c r="T26" i="13" s="1"/>
  <c r="AH59" i="7"/>
  <c r="AH51" i="7"/>
  <c r="AG17" i="7"/>
  <c r="Y27" i="6"/>
  <c r="Q27" i="13" s="1"/>
  <c r="O27" i="13"/>
  <c r="P27" i="13" s="1"/>
  <c r="AD57" i="7"/>
  <c r="AB23" i="7"/>
  <c r="F170" i="18" s="1"/>
  <c r="X52" i="7"/>
  <c r="AD61" i="7"/>
  <c r="AB27" i="7"/>
  <c r="F174" i="18" s="1"/>
  <c r="Y53" i="7"/>
  <c r="X19" i="7"/>
  <c r="Y57" i="7"/>
  <c r="X23" i="7"/>
  <c r="X54" i="7"/>
  <c r="R18" i="13"/>
  <c r="Y64" i="7"/>
  <c r="X30" i="7"/>
  <c r="AC32" i="29"/>
  <c r="AD32" i="29" s="1"/>
  <c r="AD148" i="29"/>
  <c r="AH148" i="29"/>
  <c r="AH156" i="29"/>
  <c r="AD156" i="29"/>
  <c r="AH161" i="29"/>
  <c r="AD161" i="29"/>
  <c r="AC20" i="29"/>
  <c r="AD20" i="29" s="1"/>
  <c r="AC28" i="29"/>
  <c r="AD28" i="29" s="1"/>
  <c r="AH17" i="29"/>
  <c r="AI17" i="29" s="1"/>
  <c r="AC24" i="29"/>
  <c r="AD24" i="29" s="1"/>
  <c r="AC15" i="29"/>
  <c r="AD15" i="29" s="1"/>
  <c r="AC16" i="29"/>
  <c r="AD16" i="29" s="1"/>
  <c r="AH25" i="29"/>
  <c r="AI25" i="29" s="1"/>
  <c r="AM58" i="29"/>
  <c r="AI58" i="29"/>
  <c r="AN52" i="29"/>
  <c r="AR52" i="29"/>
  <c r="O220" i="13"/>
  <c r="P220" i="13" s="1"/>
  <c r="Y23" i="5"/>
  <c r="Y33" i="5"/>
  <c r="O130" i="13"/>
  <c r="P130" i="13" s="1"/>
  <c r="Y32" i="5"/>
  <c r="O129" i="13"/>
  <c r="P129" i="13" s="1"/>
  <c r="O225" i="13"/>
  <c r="P225" i="13" s="1"/>
  <c r="Y34" i="5"/>
  <c r="O131" i="13"/>
  <c r="P131" i="13" s="1"/>
  <c r="O226" i="13"/>
  <c r="P226" i="13" s="1"/>
  <c r="O227" i="13"/>
  <c r="P227" i="13" s="1"/>
  <c r="Y31" i="5"/>
  <c r="O128" i="13"/>
  <c r="P128" i="13" s="1"/>
  <c r="O224" i="13"/>
  <c r="P224" i="13" s="1"/>
  <c r="AD31" i="5"/>
  <c r="Q128" i="13"/>
  <c r="Y30" i="5"/>
  <c r="O127" i="13"/>
  <c r="P127" i="13" s="1"/>
  <c r="O223" i="13"/>
  <c r="P223" i="13" s="1"/>
  <c r="AD212" i="5"/>
  <c r="AH212" i="5"/>
  <c r="AC19" i="5"/>
  <c r="O116" i="13"/>
  <c r="P116" i="13" s="1"/>
  <c r="O212" i="13"/>
  <c r="P212" i="13" s="1"/>
  <c r="Y19" i="5"/>
  <c r="O209" i="13"/>
  <c r="P209" i="13" s="1"/>
  <c r="AC27" i="5"/>
  <c r="Q220" i="13" s="1"/>
  <c r="O124" i="13"/>
  <c r="P124" i="13" s="1"/>
  <c r="O113" i="13"/>
  <c r="P113" i="13" s="1"/>
  <c r="AC23" i="5"/>
  <c r="Q216" i="13" s="1"/>
  <c r="AH153" i="5"/>
  <c r="AD153" i="5"/>
  <c r="AD156" i="5"/>
  <c r="AH156" i="5"/>
  <c r="AD152" i="5"/>
  <c r="AH152" i="5"/>
  <c r="O216" i="13"/>
  <c r="P216" i="13" s="1"/>
  <c r="AM149" i="5"/>
  <c r="AI149" i="5"/>
  <c r="AD144" i="5"/>
  <c r="AH144" i="5"/>
  <c r="L216" i="13"/>
  <c r="AH86" i="5"/>
  <c r="AH21" i="5" s="1"/>
  <c r="AD86" i="5"/>
  <c r="AC21" i="5"/>
  <c r="AD21" i="5" s="1"/>
  <c r="AH92" i="5"/>
  <c r="AD92" i="5"/>
  <c r="AH88" i="5"/>
  <c r="AD88" i="5"/>
  <c r="Y24" i="5"/>
  <c r="O121" i="13"/>
  <c r="P121" i="13" s="1"/>
  <c r="Y20" i="5"/>
  <c r="O117" i="13"/>
  <c r="P117" i="13" s="1"/>
  <c r="L124" i="13"/>
  <c r="M124" i="13"/>
  <c r="Y15" i="5"/>
  <c r="O112" i="13"/>
  <c r="P112" i="13" s="1"/>
  <c r="AD17" i="5"/>
  <c r="Q114" i="13"/>
  <c r="R114" i="13" s="1"/>
  <c r="O213" i="13"/>
  <c r="P213" i="13" s="1"/>
  <c r="O208" i="13"/>
  <c r="P208" i="13" s="1"/>
  <c r="O217" i="13"/>
  <c r="P217" i="13" s="1"/>
  <c r="Y28" i="5"/>
  <c r="O125" i="13"/>
  <c r="P125" i="13" s="1"/>
  <c r="Y26" i="5"/>
  <c r="O123" i="13"/>
  <c r="P123" i="13" s="1"/>
  <c r="AD22" i="5"/>
  <c r="AD25" i="5"/>
  <c r="Q122" i="13"/>
  <c r="R122" i="13" s="1"/>
  <c r="Y18" i="5"/>
  <c r="O115" i="13"/>
  <c r="P115" i="13" s="1"/>
  <c r="M220" i="13"/>
  <c r="L220" i="13"/>
  <c r="S64" i="13"/>
  <c r="S63" i="13"/>
  <c r="T63" i="13" s="1"/>
  <c r="S65" i="13"/>
  <c r="T65" i="13" s="1"/>
  <c r="R99" i="13"/>
  <c r="Q67" i="13"/>
  <c r="R67" i="13" s="1"/>
  <c r="Q66" i="13"/>
  <c r="R66" i="13" s="1"/>
  <c r="Q210" i="13"/>
  <c r="R210" i="13" s="1"/>
  <c r="R82" i="13"/>
  <c r="Q50" i="13"/>
  <c r="R50" i="13" s="1"/>
  <c r="S52" i="13"/>
  <c r="Q48" i="13"/>
  <c r="R48" i="13" s="1"/>
  <c r="R80" i="13"/>
  <c r="Q54" i="13"/>
  <c r="R54" i="13" s="1"/>
  <c r="O215" i="13"/>
  <c r="P215" i="13" s="1"/>
  <c r="O183" i="13"/>
  <c r="P183" i="13" s="1"/>
  <c r="P87" i="13"/>
  <c r="O55" i="13"/>
  <c r="P55" i="13" s="1"/>
  <c r="Y55" i="4"/>
  <c r="Q87" i="13" s="1"/>
  <c r="W55" i="4"/>
  <c r="L183" i="13"/>
  <c r="M183" i="13"/>
  <c r="O219" i="13"/>
  <c r="P219" i="13" s="1"/>
  <c r="O187" i="13"/>
  <c r="P187" i="13" s="1"/>
  <c r="P91" i="13"/>
  <c r="O59" i="13"/>
  <c r="P59" i="13" s="1"/>
  <c r="W59" i="4"/>
  <c r="Y59" i="4"/>
  <c r="Q91" i="13" s="1"/>
  <c r="M219" i="13"/>
  <c r="L219" i="13"/>
  <c r="M83" i="13"/>
  <c r="L83" i="13"/>
  <c r="R89" i="13"/>
  <c r="Q57" i="13"/>
  <c r="R57" i="13" s="1"/>
  <c r="Q53" i="13"/>
  <c r="R53" i="13" s="1"/>
  <c r="M215" i="13"/>
  <c r="L215" i="13"/>
  <c r="L59" i="13"/>
  <c r="M59" i="13"/>
  <c r="L51" i="13"/>
  <c r="M51" i="13"/>
  <c r="Q218" i="13"/>
  <c r="Q58" i="13"/>
  <c r="R58" i="13" s="1"/>
  <c r="L55" i="13"/>
  <c r="M55" i="13"/>
  <c r="L187" i="13"/>
  <c r="M187" i="13"/>
  <c r="L179" i="13"/>
  <c r="M179" i="13"/>
  <c r="R93" i="13"/>
  <c r="R61" i="13"/>
  <c r="R81" i="13"/>
  <c r="Q49" i="13"/>
  <c r="R49" i="13" s="1"/>
  <c r="M87" i="13"/>
  <c r="L87" i="13"/>
  <c r="M91" i="13"/>
  <c r="L91" i="13"/>
  <c r="O179" i="13"/>
  <c r="P179" i="13" s="1"/>
  <c r="O211" i="13"/>
  <c r="P211" i="13" s="1"/>
  <c r="O51" i="13"/>
  <c r="P51" i="13" s="1"/>
  <c r="P83" i="13"/>
  <c r="W51" i="4"/>
  <c r="Y51" i="4"/>
  <c r="Q83" i="13" s="1"/>
  <c r="L211" i="13"/>
  <c r="M211" i="13"/>
  <c r="AB22" i="4"/>
  <c r="Z22" i="4"/>
  <c r="AC18" i="4"/>
  <c r="AE18" i="4"/>
  <c r="AC31" i="4"/>
  <c r="AE31" i="4"/>
  <c r="AC34" i="4"/>
  <c r="AE34" i="4"/>
  <c r="Z33" i="4"/>
  <c r="AB33" i="4"/>
  <c r="AC30" i="4"/>
  <c r="AE30" i="4"/>
  <c r="AC27" i="4"/>
  <c r="AE27" i="4"/>
  <c r="Z24" i="4"/>
  <c r="AB24" i="4"/>
  <c r="AC23" i="4"/>
  <c r="AE23" i="4"/>
  <c r="Z29" i="4"/>
  <c r="AB29" i="4"/>
  <c r="Z32" i="4"/>
  <c r="AB32" i="4"/>
  <c r="S97" i="13" s="1"/>
  <c r="T97" i="13" s="1"/>
  <c r="AC15" i="4"/>
  <c r="AE15" i="4"/>
  <c r="AC19" i="4"/>
  <c r="AE19" i="4"/>
  <c r="Z17" i="4"/>
  <c r="AB17" i="4"/>
  <c r="Z28" i="4"/>
  <c r="AB28" i="4"/>
  <c r="AC26" i="4"/>
  <c r="AE26" i="4"/>
  <c r="Z25" i="4"/>
  <c r="AB25" i="4"/>
  <c r="Z20" i="4"/>
  <c r="AB20" i="4"/>
  <c r="Z21" i="4"/>
  <c r="AB21" i="4"/>
  <c r="Z228" i="6"/>
  <c r="AB228" i="6"/>
  <c r="AG233" i="7" s="1"/>
  <c r="AH233" i="7" s="1"/>
  <c r="AJ233" i="7" s="1"/>
  <c r="Z210" i="6"/>
  <c r="AB210" i="6"/>
  <c r="AG215" i="7" s="1"/>
  <c r="AH215" i="7" s="1"/>
  <c r="AJ215" i="7" s="1"/>
  <c r="Z225" i="6"/>
  <c r="AB225" i="6"/>
  <c r="AG230" i="7" s="1"/>
  <c r="AH230" i="7" s="1"/>
  <c r="AJ230" i="7" s="1"/>
  <c r="AK230" i="7" s="1"/>
  <c r="AC219" i="6"/>
  <c r="AE219" i="6"/>
  <c r="AM224" i="7" s="1"/>
  <c r="AN224" i="7" s="1"/>
  <c r="AP224" i="7" s="1"/>
  <c r="AC229" i="6"/>
  <c r="AC213" i="6"/>
  <c r="AE213" i="6"/>
  <c r="AM218" i="7" s="1"/>
  <c r="AN218" i="7" s="1"/>
  <c r="AP218" i="7" s="1"/>
  <c r="Z220" i="6"/>
  <c r="AB220" i="6"/>
  <c r="AG225" i="7" s="1"/>
  <c r="AH225" i="7" s="1"/>
  <c r="AJ225" i="7" s="1"/>
  <c r="AK225" i="7" s="1"/>
  <c r="Z212" i="6"/>
  <c r="AB212" i="6"/>
  <c r="AG217" i="7" s="1"/>
  <c r="AH217" i="7" s="1"/>
  <c r="AJ217" i="7" s="1"/>
  <c r="Z216" i="6"/>
  <c r="AB216" i="6"/>
  <c r="AG221" i="7" s="1"/>
  <c r="AH221" i="7" s="1"/>
  <c r="AJ221" i="7" s="1"/>
  <c r="AC217" i="6"/>
  <c r="AE217" i="6"/>
  <c r="AM222" i="7" s="1"/>
  <c r="AN222" i="7" s="1"/>
  <c r="AP222" i="7" s="1"/>
  <c r="Z226" i="6"/>
  <c r="AB226" i="6"/>
  <c r="AG231" i="7" s="1"/>
  <c r="AH231" i="7" s="1"/>
  <c r="AJ231" i="7" s="1"/>
  <c r="AK231" i="7" s="1"/>
  <c r="AC227" i="6"/>
  <c r="AE227" i="6"/>
  <c r="AM232" i="7" s="1"/>
  <c r="AN232" i="7" s="1"/>
  <c r="AP232" i="7" s="1"/>
  <c r="AC223" i="6"/>
  <c r="AE223" i="6"/>
  <c r="AM228" i="7" s="1"/>
  <c r="AN228" i="7" s="1"/>
  <c r="AP228" i="7" s="1"/>
  <c r="Z224" i="6"/>
  <c r="AB224" i="6"/>
  <c r="AG229" i="7" s="1"/>
  <c r="AH229" i="7" s="1"/>
  <c r="AJ229" i="7" s="1"/>
  <c r="AK229" i="7" s="1"/>
  <c r="AC215" i="6"/>
  <c r="AE215" i="6"/>
  <c r="AM220" i="7" s="1"/>
  <c r="AN220" i="7" s="1"/>
  <c r="AP220" i="7" s="1"/>
  <c r="AC211" i="6"/>
  <c r="AE211" i="6"/>
  <c r="AM216" i="7" s="1"/>
  <c r="AN216" i="7" s="1"/>
  <c r="AP216" i="7" s="1"/>
  <c r="AR216" i="7" s="1"/>
  <c r="Z214" i="6"/>
  <c r="AB214" i="6"/>
  <c r="AC221" i="6"/>
  <c r="AE221" i="6"/>
  <c r="AM226" i="7" s="1"/>
  <c r="AN226" i="7" s="1"/>
  <c r="AP226" i="7" s="1"/>
  <c r="AR226" i="7" s="1"/>
  <c r="Z218" i="6"/>
  <c r="AB218" i="6"/>
  <c r="AG223" i="7" s="1"/>
  <c r="AH223" i="7" s="1"/>
  <c r="AJ223" i="7" s="1"/>
  <c r="AK223" i="7" s="1"/>
  <c r="AC187" i="6"/>
  <c r="AE187" i="6"/>
  <c r="AM191" i="7" s="1"/>
  <c r="AN191" i="7" s="1"/>
  <c r="AP191" i="7" s="1"/>
  <c r="AR191" i="7" s="1"/>
  <c r="Z180" i="6"/>
  <c r="AB180" i="6"/>
  <c r="AG184" i="7" s="1"/>
  <c r="AH184" i="7" s="1"/>
  <c r="AJ184" i="7" s="1"/>
  <c r="AC194" i="6"/>
  <c r="AE194" i="6"/>
  <c r="AM198" i="7" s="1"/>
  <c r="AN198" i="7" s="1"/>
  <c r="AP198" i="7" s="1"/>
  <c r="AR198" i="7" s="1"/>
  <c r="AC191" i="6"/>
  <c r="AE191" i="6"/>
  <c r="AM195" i="7" s="1"/>
  <c r="AN195" i="7" s="1"/>
  <c r="AP195" i="7" s="1"/>
  <c r="Z182" i="6"/>
  <c r="AB182" i="6"/>
  <c r="AG186" i="7" s="1"/>
  <c r="AH186" i="7" s="1"/>
  <c r="AJ186" i="7" s="1"/>
  <c r="AK186" i="7" s="1"/>
  <c r="AC185" i="6"/>
  <c r="AE185" i="6"/>
  <c r="AM189" i="7" s="1"/>
  <c r="AN189" i="7" s="1"/>
  <c r="AP189" i="7" s="1"/>
  <c r="AC179" i="6"/>
  <c r="AE179" i="6"/>
  <c r="AM183" i="7" s="1"/>
  <c r="AN183" i="7" s="1"/>
  <c r="AP183" i="7" s="1"/>
  <c r="AR183" i="7" s="1"/>
  <c r="Z188" i="6"/>
  <c r="AB188" i="6"/>
  <c r="AG192" i="7" s="1"/>
  <c r="AH192" i="7" s="1"/>
  <c r="AJ192" i="7" s="1"/>
  <c r="AK192" i="7" s="1"/>
  <c r="AC189" i="6"/>
  <c r="AE189" i="6"/>
  <c r="AM193" i="7" s="1"/>
  <c r="AN193" i="7" s="1"/>
  <c r="AP193" i="7" s="1"/>
  <c r="AR193" i="7" s="1"/>
  <c r="AE193" i="6"/>
  <c r="AM197" i="7" s="1"/>
  <c r="AN197" i="7" s="1"/>
  <c r="AP197" i="7" s="1"/>
  <c r="AC193" i="6"/>
  <c r="Z190" i="6"/>
  <c r="AB190" i="6"/>
  <c r="AG194" i="7" s="1"/>
  <c r="AH194" i="7" s="1"/>
  <c r="AJ194" i="7" s="1"/>
  <c r="AK194" i="7" s="1"/>
  <c r="Z197" i="6"/>
  <c r="AB197" i="6"/>
  <c r="AG201" i="7" s="1"/>
  <c r="AH201" i="7" s="1"/>
  <c r="AJ201" i="7" s="1"/>
  <c r="AK201" i="7" s="1"/>
  <c r="AC183" i="6"/>
  <c r="AE183" i="6"/>
  <c r="AM187" i="7" s="1"/>
  <c r="AN187" i="7" s="1"/>
  <c r="AP187" i="7" s="1"/>
  <c r="AR187" i="7" s="1"/>
  <c r="Z186" i="6"/>
  <c r="AB186" i="6"/>
  <c r="AG190" i="7" s="1"/>
  <c r="AH190" i="7" s="1"/>
  <c r="AJ190" i="7" s="1"/>
  <c r="AK190" i="7" s="1"/>
  <c r="Z184" i="6"/>
  <c r="AB184" i="6"/>
  <c r="AG188" i="7" s="1"/>
  <c r="AH188" i="7" s="1"/>
  <c r="AJ188" i="7" s="1"/>
  <c r="AK188" i="7" s="1"/>
  <c r="AC181" i="6"/>
  <c r="AE181" i="6"/>
  <c r="AM185" i="7" s="1"/>
  <c r="AN185" i="7" s="1"/>
  <c r="AP185" i="7" s="1"/>
  <c r="AC196" i="6"/>
  <c r="AE196" i="6"/>
  <c r="AM200" i="7" s="1"/>
  <c r="AN200" i="7" s="1"/>
  <c r="AP200" i="7" s="1"/>
  <c r="Z178" i="6"/>
  <c r="AB178" i="6"/>
  <c r="AG182" i="7" s="1"/>
  <c r="AH182" i="7" s="1"/>
  <c r="AJ182" i="7" s="1"/>
  <c r="Z160" i="6"/>
  <c r="AB160" i="6"/>
  <c r="AG163" i="7" s="1"/>
  <c r="AH163" i="7" s="1"/>
  <c r="AJ163" i="7" s="1"/>
  <c r="AK163" i="7" s="1"/>
  <c r="AB161" i="6"/>
  <c r="AG164" i="7" s="1"/>
  <c r="AH164" i="7" s="1"/>
  <c r="AJ164" i="7" s="1"/>
  <c r="AK164" i="7" s="1"/>
  <c r="Z161" i="6"/>
  <c r="Z158" i="6"/>
  <c r="AB158" i="6"/>
  <c r="AG161" i="7" s="1"/>
  <c r="AH161" i="7" s="1"/>
  <c r="AJ161" i="7" s="1"/>
  <c r="AK161" i="7" s="1"/>
  <c r="AC149" i="6"/>
  <c r="AE149" i="6"/>
  <c r="AM152" i="7" s="1"/>
  <c r="AN152" i="7" s="1"/>
  <c r="AP152" i="7" s="1"/>
  <c r="Z159" i="6"/>
  <c r="AB159" i="6"/>
  <c r="AG162" i="7" s="1"/>
  <c r="AH162" i="7" s="1"/>
  <c r="AJ162" i="7" s="1"/>
  <c r="AK162" i="7" s="1"/>
  <c r="AI155" i="6"/>
  <c r="AK155" i="6"/>
  <c r="AC163" i="6"/>
  <c r="AE163" i="6"/>
  <c r="AM166" i="7" s="1"/>
  <c r="AN166" i="7" s="1"/>
  <c r="AP166" i="7" s="1"/>
  <c r="AC165" i="6"/>
  <c r="AE165" i="6"/>
  <c r="AM168" i="7" s="1"/>
  <c r="AN168" i="7" s="1"/>
  <c r="AP168" i="7" s="1"/>
  <c r="AC156" i="6"/>
  <c r="AE156" i="6"/>
  <c r="AM159" i="7" s="1"/>
  <c r="AN159" i="7" s="1"/>
  <c r="AP159" i="7" s="1"/>
  <c r="AR159" i="7" s="1"/>
  <c r="Z146" i="6"/>
  <c r="AB146" i="6"/>
  <c r="AG149" i="7" s="1"/>
  <c r="AH149" i="7" s="1"/>
  <c r="AJ149" i="7" s="1"/>
  <c r="AK149" i="7" s="1"/>
  <c r="Z162" i="6"/>
  <c r="AB162" i="6"/>
  <c r="AG165" i="7" s="1"/>
  <c r="AH165" i="7" s="1"/>
  <c r="AJ165" i="7" s="1"/>
  <c r="AK165" i="7" s="1"/>
  <c r="AC147" i="6"/>
  <c r="AE147" i="6"/>
  <c r="AM150" i="7" s="1"/>
  <c r="Z164" i="6"/>
  <c r="AB164" i="6"/>
  <c r="AG167" i="7" s="1"/>
  <c r="AH167" i="7" s="1"/>
  <c r="AJ167" i="7" s="1"/>
  <c r="AK167" i="7" s="1"/>
  <c r="AC157" i="6"/>
  <c r="AE157" i="6"/>
  <c r="AM160" i="7" s="1"/>
  <c r="AN160" i="7" s="1"/>
  <c r="AP160" i="7" s="1"/>
  <c r="AC153" i="6"/>
  <c r="AE153" i="6"/>
  <c r="AM156" i="7" s="1"/>
  <c r="AN156" i="7" s="1"/>
  <c r="AP156" i="7" s="1"/>
  <c r="AF150" i="6"/>
  <c r="AH150" i="6"/>
  <c r="AC151" i="6"/>
  <c r="AE151" i="6"/>
  <c r="AM154" i="7" s="1"/>
  <c r="AN154" i="7" s="1"/>
  <c r="AP154" i="7" s="1"/>
  <c r="AR154" i="7" s="1"/>
  <c r="Z122" i="6"/>
  <c r="AB122" i="6"/>
  <c r="AG124" i="7" s="1"/>
  <c r="AH124" i="7" s="1"/>
  <c r="AJ124" i="7" s="1"/>
  <c r="AK124" i="7" s="1"/>
  <c r="Z124" i="6"/>
  <c r="AB124" i="6"/>
  <c r="AG126" i="7" s="1"/>
  <c r="AH126" i="7" s="1"/>
  <c r="AJ126" i="7" s="1"/>
  <c r="AK126" i="7" s="1"/>
  <c r="AC115" i="6"/>
  <c r="AE115" i="6"/>
  <c r="AM117" i="7" s="1"/>
  <c r="Z120" i="6"/>
  <c r="AB120" i="6"/>
  <c r="AG122" i="7" s="1"/>
  <c r="AH122" i="7" s="1"/>
  <c r="AJ122" i="7" s="1"/>
  <c r="AK122" i="7" s="1"/>
  <c r="AB123" i="6"/>
  <c r="AG125" i="7" s="1"/>
  <c r="AH125" i="7" s="1"/>
  <c r="AJ125" i="7" s="1"/>
  <c r="AK125" i="7" s="1"/>
  <c r="Z123" i="6"/>
  <c r="Z128" i="6"/>
  <c r="AB128" i="6"/>
  <c r="AG130" i="7" s="1"/>
  <c r="AH130" i="7" s="1"/>
  <c r="AJ130" i="7" s="1"/>
  <c r="AK130" i="7" s="1"/>
  <c r="Z114" i="6"/>
  <c r="AB114" i="6"/>
  <c r="AG116" i="7" s="1"/>
  <c r="AH116" i="7" s="1"/>
  <c r="AB129" i="6"/>
  <c r="AG131" i="7" s="1"/>
  <c r="AH131" i="7" s="1"/>
  <c r="AJ131" i="7" s="1"/>
  <c r="AK131" i="7" s="1"/>
  <c r="Z129" i="6"/>
  <c r="AC131" i="6"/>
  <c r="AE131" i="6"/>
  <c r="AM133" i="7" s="1"/>
  <c r="Z130" i="6"/>
  <c r="AB130" i="6"/>
  <c r="AG132" i="7" s="1"/>
  <c r="AH132" i="7" s="1"/>
  <c r="AJ132" i="7" s="1"/>
  <c r="AK132" i="7" s="1"/>
  <c r="AC121" i="6"/>
  <c r="AE121" i="6"/>
  <c r="AM123" i="7" s="1"/>
  <c r="W31" i="6"/>
  <c r="AC117" i="6"/>
  <c r="AE117" i="6"/>
  <c r="AM119" i="7" s="1"/>
  <c r="AC119" i="6"/>
  <c r="AE119" i="6"/>
  <c r="AM121" i="7" s="1"/>
  <c r="Z118" i="6"/>
  <c r="AB118" i="6"/>
  <c r="AG120" i="7" s="1"/>
  <c r="Z132" i="6"/>
  <c r="AB132" i="6"/>
  <c r="AG134" i="7" s="1"/>
  <c r="AH134" i="7" s="1"/>
  <c r="AJ134" i="7" s="1"/>
  <c r="AK134" i="7" s="1"/>
  <c r="Z116" i="6"/>
  <c r="AB116" i="6"/>
  <c r="AG118" i="7" s="1"/>
  <c r="AH118" i="7" s="1"/>
  <c r="AJ118" i="7" s="1"/>
  <c r="AK118" i="7" s="1"/>
  <c r="AC99" i="6"/>
  <c r="Z83" i="6"/>
  <c r="AB83" i="6"/>
  <c r="AG85" i="7" s="1"/>
  <c r="Z89" i="6"/>
  <c r="AB89" i="6"/>
  <c r="AG91" i="7" s="1"/>
  <c r="AC96" i="6"/>
  <c r="AC92" i="6"/>
  <c r="AC82" i="6"/>
  <c r="AC95" i="6"/>
  <c r="AC97" i="6"/>
  <c r="Z81" i="6"/>
  <c r="AB81" i="6"/>
  <c r="AG83" i="7" s="1"/>
  <c r="AC86" i="6"/>
  <c r="Z91" i="6"/>
  <c r="AB91" i="6"/>
  <c r="AG93" i="7" s="1"/>
  <c r="AC90" i="6"/>
  <c r="Z87" i="6"/>
  <c r="AB87" i="6"/>
  <c r="AG89" i="7" s="1"/>
  <c r="AC84" i="6"/>
  <c r="Z85" i="6"/>
  <c r="AB85" i="6"/>
  <c r="AG87" i="7" s="1"/>
  <c r="Z80" i="6"/>
  <c r="AB80" i="6"/>
  <c r="Y23" i="6"/>
  <c r="Q23" i="13" s="1"/>
  <c r="R23" i="13" s="1"/>
  <c r="W23" i="6"/>
  <c r="AC57" i="6"/>
  <c r="AE57" i="6"/>
  <c r="AM59" i="7" s="1"/>
  <c r="AC55" i="6"/>
  <c r="AE55" i="6"/>
  <c r="AM57" i="7" s="1"/>
  <c r="Z67" i="6"/>
  <c r="AB67" i="6"/>
  <c r="AG69" i="7" s="1"/>
  <c r="Y25" i="6"/>
  <c r="Q25" i="13" s="1"/>
  <c r="R25" i="13" s="1"/>
  <c r="W25" i="6"/>
  <c r="Y19" i="6"/>
  <c r="Q19" i="13" s="1"/>
  <c r="R19" i="13" s="1"/>
  <c r="W19" i="6"/>
  <c r="AC49" i="6"/>
  <c r="AE49" i="6"/>
  <c r="AM51" i="7" s="1"/>
  <c r="Y17" i="6"/>
  <c r="Q17" i="13" s="1"/>
  <c r="R17" i="13" s="1"/>
  <c r="W17" i="6"/>
  <c r="Y15" i="6"/>
  <c r="Q15" i="13" s="1"/>
  <c r="R15" i="13" s="1"/>
  <c r="W15" i="6"/>
  <c r="Y21" i="6"/>
  <c r="Q21" i="13" s="1"/>
  <c r="R21" i="13" s="1"/>
  <c r="W21" i="6"/>
  <c r="Z56" i="6"/>
  <c r="AB56" i="6"/>
  <c r="AG58" i="7" s="1"/>
  <c r="AC51" i="6"/>
  <c r="AE51" i="6"/>
  <c r="AM53" i="7" s="1"/>
  <c r="Z58" i="6"/>
  <c r="AB58" i="6"/>
  <c r="AG60" i="7" s="1"/>
  <c r="AC61" i="6"/>
  <c r="AE61" i="6"/>
  <c r="AM63" i="7" s="1"/>
  <c r="AE63" i="6"/>
  <c r="AM65" i="7" s="1"/>
  <c r="AC63" i="6"/>
  <c r="Z50" i="6"/>
  <c r="AB50" i="6"/>
  <c r="AG52" i="7" s="1"/>
  <c r="AC64" i="6"/>
  <c r="AE64" i="6"/>
  <c r="AM66" i="7" s="1"/>
  <c r="Z65" i="6"/>
  <c r="AB65" i="6"/>
  <c r="AG67" i="7" s="1"/>
  <c r="AC59" i="6"/>
  <c r="AE59" i="6"/>
  <c r="AM61" i="7" s="1"/>
  <c r="Z20" i="6"/>
  <c r="AB20" i="6"/>
  <c r="S20" i="13" s="1"/>
  <c r="T20" i="13" s="1"/>
  <c r="Y32" i="6"/>
  <c r="Q32" i="13" s="1"/>
  <c r="R32" i="13" s="1"/>
  <c r="W32" i="6"/>
  <c r="Z54" i="6"/>
  <c r="AB54" i="6"/>
  <c r="AG56" i="7" s="1"/>
  <c r="AC53" i="6"/>
  <c r="AE53" i="6"/>
  <c r="AM55" i="7" s="1"/>
  <c r="AC66" i="6"/>
  <c r="AE66" i="6"/>
  <c r="AM68" i="7" s="1"/>
  <c r="Z52" i="6"/>
  <c r="AB52" i="6"/>
  <c r="AG54" i="7" s="1"/>
  <c r="AC62" i="6"/>
  <c r="AE62" i="6"/>
  <c r="AM64" i="7" s="1"/>
  <c r="Z48" i="6"/>
  <c r="AB48" i="6"/>
  <c r="AG50" i="7" s="1"/>
  <c r="AU50" i="29"/>
  <c r="AS50" i="29"/>
  <c r="AH67" i="29"/>
  <c r="AD67" i="29"/>
  <c r="AN61" i="29"/>
  <c r="AR61" i="29"/>
  <c r="AU53" i="29"/>
  <c r="AS53" i="29"/>
  <c r="AN57" i="29"/>
  <c r="AR57" i="29"/>
  <c r="AH60" i="29"/>
  <c r="AD60" i="29"/>
  <c r="AM65" i="29"/>
  <c r="AI65" i="29"/>
  <c r="AM51" i="29"/>
  <c r="AI51" i="29"/>
  <c r="AH64" i="29"/>
  <c r="AH31" i="29" s="1"/>
  <c r="AD64" i="29"/>
  <c r="AH56" i="29"/>
  <c r="AH23" i="29" s="1"/>
  <c r="AI23" i="29" s="1"/>
  <c r="AD56" i="29"/>
  <c r="AN66" i="29"/>
  <c r="AR66" i="29"/>
  <c r="AH49" i="29"/>
  <c r="AD49" i="29"/>
  <c r="AH97" i="29"/>
  <c r="AD97" i="29"/>
  <c r="AI86" i="29"/>
  <c r="AM86" i="29"/>
  <c r="AH84" i="29"/>
  <c r="AD84" i="29"/>
  <c r="AM83" i="29"/>
  <c r="AI83" i="29"/>
  <c r="AM87" i="29"/>
  <c r="AI87" i="29"/>
  <c r="AI99" i="29"/>
  <c r="AM99" i="29"/>
  <c r="AH89" i="29"/>
  <c r="AD89" i="29"/>
  <c r="AN92" i="29"/>
  <c r="AR92" i="29"/>
  <c r="AH81" i="29"/>
  <c r="AD81" i="29"/>
  <c r="AM91" i="29"/>
  <c r="AI91" i="29"/>
  <c r="AM95" i="29"/>
  <c r="AI95" i="29"/>
  <c r="AH80" i="29"/>
  <c r="AD80" i="29"/>
  <c r="AI90" i="29"/>
  <c r="AM90" i="29"/>
  <c r="AI94" i="29"/>
  <c r="AM94" i="29"/>
  <c r="AH85" i="29"/>
  <c r="AD85" i="29"/>
  <c r="AN88" i="29"/>
  <c r="AR88" i="29"/>
  <c r="AI96" i="29"/>
  <c r="AM96" i="29"/>
  <c r="AH93" i="29"/>
  <c r="AD93" i="29"/>
  <c r="AH98" i="29"/>
  <c r="AD98" i="29"/>
  <c r="AM115" i="29"/>
  <c r="AI115" i="29"/>
  <c r="AM123" i="29"/>
  <c r="AI123" i="29"/>
  <c r="AM119" i="29"/>
  <c r="AI119" i="29"/>
  <c r="AN124" i="29"/>
  <c r="AR124" i="29"/>
  <c r="AH113" i="29"/>
  <c r="AD113" i="29"/>
  <c r="AU118" i="29"/>
  <c r="AS118" i="29"/>
  <c r="AI127" i="29"/>
  <c r="AM127" i="29"/>
  <c r="AM130" i="29"/>
  <c r="AI130" i="29"/>
  <c r="AI114" i="29"/>
  <c r="AM114" i="29"/>
  <c r="AH112" i="29"/>
  <c r="AD112" i="29"/>
  <c r="AI129" i="29"/>
  <c r="AM129" i="29"/>
  <c r="AH117" i="29"/>
  <c r="AD117" i="29"/>
  <c r="AU126" i="29"/>
  <c r="AS126" i="29"/>
  <c r="AH125" i="29"/>
  <c r="AD125" i="29"/>
  <c r="AH121" i="29"/>
  <c r="AD121" i="29"/>
  <c r="AN120" i="29"/>
  <c r="AR120" i="29"/>
  <c r="AU122" i="29"/>
  <c r="AS122" i="29"/>
  <c r="AN116" i="29"/>
  <c r="AR116" i="29"/>
  <c r="AM151" i="29"/>
  <c r="AI151" i="29"/>
  <c r="AM159" i="29"/>
  <c r="AI159" i="29"/>
  <c r="AH157" i="29"/>
  <c r="AD157" i="29"/>
  <c r="AH149" i="29"/>
  <c r="AD149" i="29"/>
  <c r="AI163" i="29"/>
  <c r="AM163" i="29"/>
  <c r="AM147" i="29"/>
  <c r="AI147" i="29"/>
  <c r="AI146" i="29"/>
  <c r="AM146" i="29"/>
  <c r="AI154" i="29"/>
  <c r="AM154" i="29"/>
  <c r="AH144" i="29"/>
  <c r="AD144" i="29"/>
  <c r="AM155" i="29"/>
  <c r="AI155" i="29"/>
  <c r="AI158" i="29"/>
  <c r="AM158" i="29"/>
  <c r="AI150" i="29"/>
  <c r="AM150" i="29"/>
  <c r="AN152" i="29"/>
  <c r="AR152" i="29"/>
  <c r="AH153" i="29"/>
  <c r="AD153" i="29"/>
  <c r="AH162" i="29"/>
  <c r="AD162" i="29"/>
  <c r="AH145" i="29"/>
  <c r="AD145" i="29"/>
  <c r="AI160" i="29"/>
  <c r="AM160" i="29"/>
  <c r="AH193" i="29"/>
  <c r="AD193" i="29"/>
  <c r="AM187" i="29"/>
  <c r="AI187" i="29"/>
  <c r="AM179" i="29"/>
  <c r="AI179" i="29"/>
  <c r="AI194" i="29"/>
  <c r="AM194" i="29"/>
  <c r="AH181" i="29"/>
  <c r="AD181" i="29"/>
  <c r="AN184" i="29"/>
  <c r="AR184" i="29"/>
  <c r="AI182" i="29"/>
  <c r="AM182" i="29"/>
  <c r="AM195" i="29"/>
  <c r="AI195" i="29"/>
  <c r="AN188" i="29"/>
  <c r="AR188" i="29"/>
  <c r="AD191" i="29"/>
  <c r="AH191" i="29"/>
  <c r="AU178" i="29"/>
  <c r="AS178" i="29"/>
  <c r="AM183" i="29"/>
  <c r="AI183" i="29"/>
  <c r="AU190" i="29"/>
  <c r="AS190" i="29"/>
  <c r="AH176" i="29"/>
  <c r="AD176" i="29"/>
  <c r="AH185" i="29"/>
  <c r="AD185" i="29"/>
  <c r="AN180" i="29"/>
  <c r="AR180" i="29"/>
  <c r="AU186" i="29"/>
  <c r="AS186" i="29"/>
  <c r="AH177" i="29"/>
  <c r="AD177" i="29"/>
  <c r="AH189" i="29"/>
  <c r="AD189" i="29"/>
  <c r="AM209" i="29"/>
  <c r="AI209" i="29"/>
  <c r="AH227" i="29"/>
  <c r="AD227" i="29"/>
  <c r="AI212" i="29"/>
  <c r="AM212" i="29"/>
  <c r="AH223" i="29"/>
  <c r="AD223" i="29"/>
  <c r="AH211" i="29"/>
  <c r="AH18" i="29" s="1"/>
  <c r="AI18" i="29" s="1"/>
  <c r="AD211" i="29"/>
  <c r="AH219" i="29"/>
  <c r="AH26" i="29" s="1"/>
  <c r="AI26" i="29" s="1"/>
  <c r="AD219" i="29"/>
  <c r="AI216" i="29"/>
  <c r="AM216" i="29"/>
  <c r="AM213" i="29"/>
  <c r="AI213" i="29"/>
  <c r="AI220" i="29"/>
  <c r="AM220" i="29"/>
  <c r="AS222" i="29"/>
  <c r="AU222" i="29"/>
  <c r="AM217" i="29"/>
  <c r="AI217" i="29"/>
  <c r="AI225" i="29"/>
  <c r="AM225" i="29"/>
  <c r="AI208" i="29"/>
  <c r="AM208" i="29"/>
  <c r="AM226" i="29"/>
  <c r="AI226" i="29"/>
  <c r="AH215" i="29"/>
  <c r="AH22" i="29" s="1"/>
  <c r="AI22" i="29" s="1"/>
  <c r="AD215" i="29"/>
  <c r="AU224" i="29"/>
  <c r="AS224" i="29"/>
  <c r="AN214" i="29"/>
  <c r="AR214" i="29"/>
  <c r="AN218" i="29"/>
  <c r="AR218" i="29"/>
  <c r="AN210" i="29"/>
  <c r="AR210" i="29"/>
  <c r="AH226" i="5"/>
  <c r="AD226" i="5"/>
  <c r="AU210" i="5"/>
  <c r="AS210" i="5"/>
  <c r="AU217" i="5"/>
  <c r="AS217" i="5"/>
  <c r="AU221" i="5"/>
  <c r="AS221" i="5"/>
  <c r="AH220" i="5"/>
  <c r="AD220" i="5"/>
  <c r="AH216" i="5"/>
  <c r="AD216" i="5"/>
  <c r="AH213" i="5"/>
  <c r="AD213" i="5"/>
  <c r="AH209" i="5"/>
  <c r="AD209" i="5"/>
  <c r="AR215" i="5"/>
  <c r="AN215" i="5"/>
  <c r="AR223" i="5"/>
  <c r="AN223" i="5"/>
  <c r="AH224" i="5"/>
  <c r="AH31" i="5" s="1"/>
  <c r="S224" i="13" s="1"/>
  <c r="AD224" i="5"/>
  <c r="AM211" i="5"/>
  <c r="AI211" i="5"/>
  <c r="AI218" i="5"/>
  <c r="AM218" i="5"/>
  <c r="AI214" i="5"/>
  <c r="AM214" i="5"/>
  <c r="AI222" i="5"/>
  <c r="AM222" i="5"/>
  <c r="AI227" i="5"/>
  <c r="AM227" i="5"/>
  <c r="AR219" i="5"/>
  <c r="AN219" i="5"/>
  <c r="AI187" i="5"/>
  <c r="AM187" i="5"/>
  <c r="AI191" i="5"/>
  <c r="AM191" i="5"/>
  <c r="AI183" i="5"/>
  <c r="AM183" i="5"/>
  <c r="AH177" i="5"/>
  <c r="AD177" i="5"/>
  <c r="AH189" i="5"/>
  <c r="AD189" i="5"/>
  <c r="AH185" i="5"/>
  <c r="AD185" i="5"/>
  <c r="AI194" i="5"/>
  <c r="AR176" i="5"/>
  <c r="AN176" i="5"/>
  <c r="AN186" i="5"/>
  <c r="AR186" i="5"/>
  <c r="AN178" i="5"/>
  <c r="AR178" i="5"/>
  <c r="AI179" i="5"/>
  <c r="AM179" i="5"/>
  <c r="AH181" i="5"/>
  <c r="AD181" i="5"/>
  <c r="AN190" i="5"/>
  <c r="AR190" i="5"/>
  <c r="AN182" i="5"/>
  <c r="AR182" i="5"/>
  <c r="AR184" i="5"/>
  <c r="AN184" i="5"/>
  <c r="AD193" i="5"/>
  <c r="AH193" i="5"/>
  <c r="AR192" i="5"/>
  <c r="AN192" i="5"/>
  <c r="AR188" i="5"/>
  <c r="AN188" i="5"/>
  <c r="AR180" i="5"/>
  <c r="AN180" i="5"/>
  <c r="AM159" i="5"/>
  <c r="AI159" i="5"/>
  <c r="AM161" i="5"/>
  <c r="AI161" i="5"/>
  <c r="AI151" i="5"/>
  <c r="AM151" i="5"/>
  <c r="AH163" i="5"/>
  <c r="AD163" i="5"/>
  <c r="AN148" i="5"/>
  <c r="AR148" i="5"/>
  <c r="AD155" i="5"/>
  <c r="AH155" i="5"/>
  <c r="AI146" i="5"/>
  <c r="AM146" i="5"/>
  <c r="AH145" i="5"/>
  <c r="AD145" i="5"/>
  <c r="AI157" i="5"/>
  <c r="AM157" i="5"/>
  <c r="AN162" i="5"/>
  <c r="AR162" i="5"/>
  <c r="AH158" i="5"/>
  <c r="AD158" i="5"/>
  <c r="AH130" i="5"/>
  <c r="AD130" i="5"/>
  <c r="AN124" i="5"/>
  <c r="AR124" i="5"/>
  <c r="AH113" i="5"/>
  <c r="AD113" i="5"/>
  <c r="AI126" i="5"/>
  <c r="AM126" i="5"/>
  <c r="AI131" i="5"/>
  <c r="AM131" i="5"/>
  <c r="AM123" i="5"/>
  <c r="AI123" i="5"/>
  <c r="AI122" i="5"/>
  <c r="AM122" i="5"/>
  <c r="AM115" i="5"/>
  <c r="AI115" i="5"/>
  <c r="AH121" i="5"/>
  <c r="AD121" i="5"/>
  <c r="AC16" i="5"/>
  <c r="Q209" i="13" s="1"/>
  <c r="AN120" i="5"/>
  <c r="AR120" i="5"/>
  <c r="AH125" i="5"/>
  <c r="AD125" i="5"/>
  <c r="AN128" i="5"/>
  <c r="AR128" i="5"/>
  <c r="AM129" i="5"/>
  <c r="AI129" i="5"/>
  <c r="AI118" i="5"/>
  <c r="AM118" i="5"/>
  <c r="AM127" i="5"/>
  <c r="AI127" i="5"/>
  <c r="AI114" i="5"/>
  <c r="AM114" i="5"/>
  <c r="AM119" i="5"/>
  <c r="AI119" i="5"/>
  <c r="AH112" i="5"/>
  <c r="AD112" i="5"/>
  <c r="AH117" i="5"/>
  <c r="AD117" i="5"/>
  <c r="AH89" i="5"/>
  <c r="AD89" i="5"/>
  <c r="AI90" i="5"/>
  <c r="AM90" i="5"/>
  <c r="AN84" i="5"/>
  <c r="AR84" i="5"/>
  <c r="AH85" i="5"/>
  <c r="AD85" i="5"/>
  <c r="AI82" i="5"/>
  <c r="AM82" i="5"/>
  <c r="AH17" i="5"/>
  <c r="AR98" i="5"/>
  <c r="AN98" i="5"/>
  <c r="AM95" i="5"/>
  <c r="AI95" i="5"/>
  <c r="AI94" i="5"/>
  <c r="AM94" i="5"/>
  <c r="AS96" i="5"/>
  <c r="AU96" i="5"/>
  <c r="AM87" i="5"/>
  <c r="AI87" i="5"/>
  <c r="AH81" i="5"/>
  <c r="AD81" i="5"/>
  <c r="AH93" i="5"/>
  <c r="AD93" i="5"/>
  <c r="AM99" i="5"/>
  <c r="AI99" i="5"/>
  <c r="AM83" i="5"/>
  <c r="AI83" i="5"/>
  <c r="AH80" i="5"/>
  <c r="AD80" i="5"/>
  <c r="AC15" i="5"/>
  <c r="Q208" i="13" s="1"/>
  <c r="AM91" i="5"/>
  <c r="AI91" i="5"/>
  <c r="AM97" i="5"/>
  <c r="AI97" i="5"/>
  <c r="AM79" i="5"/>
  <c r="AI79" i="5"/>
  <c r="AH67" i="5"/>
  <c r="AD67" i="5"/>
  <c r="AC34" i="5"/>
  <c r="AD51" i="5"/>
  <c r="AH51" i="5"/>
  <c r="AC18" i="5"/>
  <c r="AI49" i="5"/>
  <c r="AM49" i="5"/>
  <c r="AH57" i="5"/>
  <c r="AD57" i="5"/>
  <c r="AH53" i="5"/>
  <c r="AD53" i="5"/>
  <c r="AC20" i="5"/>
  <c r="AD59" i="5"/>
  <c r="AH59" i="5"/>
  <c r="AC26" i="5"/>
  <c r="AM60" i="5"/>
  <c r="AI60" i="5"/>
  <c r="AM65" i="5"/>
  <c r="AI65" i="5"/>
  <c r="AH66" i="5"/>
  <c r="AC33" i="5"/>
  <c r="Q226" i="13" s="1"/>
  <c r="AD66" i="5"/>
  <c r="AD63" i="5"/>
  <c r="AH63" i="5"/>
  <c r="AC30" i="5"/>
  <c r="AU54" i="5"/>
  <c r="AS54" i="5"/>
  <c r="AH61" i="5"/>
  <c r="AD61" i="5"/>
  <c r="AC247" i="4"/>
  <c r="AE247" i="4"/>
  <c r="AC255" i="4"/>
  <c r="AE255" i="4"/>
  <c r="AC259" i="4"/>
  <c r="AE259" i="4"/>
  <c r="AC244" i="4"/>
  <c r="AE244" i="4"/>
  <c r="Z246" i="4"/>
  <c r="AB246" i="4"/>
  <c r="AC256" i="4"/>
  <c r="AE256" i="4"/>
  <c r="Z254" i="4"/>
  <c r="AB254" i="4"/>
  <c r="Z240" i="4"/>
  <c r="AB240" i="4"/>
  <c r="AC248" i="4"/>
  <c r="AE248" i="4"/>
  <c r="AB258" i="4"/>
  <c r="Z258" i="4"/>
  <c r="Z242" i="4"/>
  <c r="AB242" i="4"/>
  <c r="Z250" i="4"/>
  <c r="AB250" i="4"/>
  <c r="AC252" i="4"/>
  <c r="AE252" i="4"/>
  <c r="Z253" i="4"/>
  <c r="AB253" i="4"/>
  <c r="Z249" i="4"/>
  <c r="AB249" i="4"/>
  <c r="Z241" i="4"/>
  <c r="AB241" i="4"/>
  <c r="Z245" i="4"/>
  <c r="AB245" i="4"/>
  <c r="AC251" i="4"/>
  <c r="AE251" i="4"/>
  <c r="AC243" i="4"/>
  <c r="AE243" i="4"/>
  <c r="Z257" i="4"/>
  <c r="AB257" i="4"/>
  <c r="Z212" i="4"/>
  <c r="AB212" i="4"/>
  <c r="AC220" i="4"/>
  <c r="AE220" i="4"/>
  <c r="Z218" i="4"/>
  <c r="AB218" i="4"/>
  <c r="Z208" i="4"/>
  <c r="AB208" i="4"/>
  <c r="AC219" i="4"/>
  <c r="AE219" i="4"/>
  <c r="AC223" i="4"/>
  <c r="AE223" i="4"/>
  <c r="AC211" i="4"/>
  <c r="AE211" i="4"/>
  <c r="Z221" i="4"/>
  <c r="AB221" i="4"/>
  <c r="Z210" i="4"/>
  <c r="AB210" i="4"/>
  <c r="Z227" i="4"/>
  <c r="AB227" i="4"/>
  <c r="Z214" i="4"/>
  <c r="AB214" i="4"/>
  <c r="Z216" i="4"/>
  <c r="AB216" i="4"/>
  <c r="Z222" i="4"/>
  <c r="AB222" i="4"/>
  <c r="Z224" i="4"/>
  <c r="AB224" i="4"/>
  <c r="AC226" i="4"/>
  <c r="AE226" i="4"/>
  <c r="Z213" i="4"/>
  <c r="AB213" i="4"/>
  <c r="Z217" i="4"/>
  <c r="AB217" i="4"/>
  <c r="AC215" i="4"/>
  <c r="AE215" i="4"/>
  <c r="Z209" i="4"/>
  <c r="AB209" i="4"/>
  <c r="Z192" i="4"/>
  <c r="AB192" i="4"/>
  <c r="Z185" i="4"/>
  <c r="AB185" i="4"/>
  <c r="Z181" i="4"/>
  <c r="AB181" i="4"/>
  <c r="Z177" i="4"/>
  <c r="AB177" i="4"/>
  <c r="Z189" i="4"/>
  <c r="AB189" i="4"/>
  <c r="Z193" i="4"/>
  <c r="AB193" i="4"/>
  <c r="Z176" i="4"/>
  <c r="AB176" i="4"/>
  <c r="AC188" i="4"/>
  <c r="AE188" i="4"/>
  <c r="Z190" i="4"/>
  <c r="AB190" i="4"/>
  <c r="Z178" i="4"/>
  <c r="AB178" i="4"/>
  <c r="Z186" i="4"/>
  <c r="AB186" i="4"/>
  <c r="AC180" i="4"/>
  <c r="AE180" i="4"/>
  <c r="AC184" i="4"/>
  <c r="AE184" i="4"/>
  <c r="Z182" i="4"/>
  <c r="AB182" i="4"/>
  <c r="AB195" i="4"/>
  <c r="Z195" i="4"/>
  <c r="AC187" i="4"/>
  <c r="AE187" i="4"/>
  <c r="Z194" i="4"/>
  <c r="AB194" i="4"/>
  <c r="AC183" i="4"/>
  <c r="AE183" i="4"/>
  <c r="AC179" i="4"/>
  <c r="AE179" i="4"/>
  <c r="Z150" i="4"/>
  <c r="AB150" i="4"/>
  <c r="Z146" i="4"/>
  <c r="AB146" i="4"/>
  <c r="AE145" i="4"/>
  <c r="AC145" i="4"/>
  <c r="Z153" i="4"/>
  <c r="AB153" i="4"/>
  <c r="Z154" i="4"/>
  <c r="AB154" i="4"/>
  <c r="AF157" i="4"/>
  <c r="AH157" i="4"/>
  <c r="Z163" i="4"/>
  <c r="AB163" i="4"/>
  <c r="AC144" i="4"/>
  <c r="AE144" i="4"/>
  <c r="Z158" i="4"/>
  <c r="AB158" i="4"/>
  <c r="AB160" i="4"/>
  <c r="Z160" i="4"/>
  <c r="AC152" i="4"/>
  <c r="AE152" i="4"/>
  <c r="AC162" i="4"/>
  <c r="AE162" i="4"/>
  <c r="AB159" i="4"/>
  <c r="Z159" i="4"/>
  <c r="Z149" i="4"/>
  <c r="AB149" i="4"/>
  <c r="AC156" i="4"/>
  <c r="AE156" i="4"/>
  <c r="AC161" i="4"/>
  <c r="AE161" i="4"/>
  <c r="AC155" i="4"/>
  <c r="AE155" i="4"/>
  <c r="AC148" i="4"/>
  <c r="AE148" i="4"/>
  <c r="Z122" i="4"/>
  <c r="AB122" i="4"/>
  <c r="Z121" i="4"/>
  <c r="AB121" i="4"/>
  <c r="Z117" i="4"/>
  <c r="AB117" i="4"/>
  <c r="Z131" i="4"/>
  <c r="AB131" i="4"/>
  <c r="Z113" i="4"/>
  <c r="AB113" i="4"/>
  <c r="Z128" i="4"/>
  <c r="AB128" i="4"/>
  <c r="Z118" i="4"/>
  <c r="AB118" i="4"/>
  <c r="AB129" i="4"/>
  <c r="Z129" i="4"/>
  <c r="Z114" i="4"/>
  <c r="AB114" i="4"/>
  <c r="Z112" i="4"/>
  <c r="AB112" i="4"/>
  <c r="AC120" i="4"/>
  <c r="AE120" i="4"/>
  <c r="Z116" i="4"/>
  <c r="AB116" i="4"/>
  <c r="AC124" i="4"/>
  <c r="AE124" i="4"/>
  <c r="AC119" i="4"/>
  <c r="AE119" i="4"/>
  <c r="AB130" i="4"/>
  <c r="Z130" i="4"/>
  <c r="AC115" i="4"/>
  <c r="AE115" i="4"/>
  <c r="AC123" i="4"/>
  <c r="AE123" i="4"/>
  <c r="AC92" i="4"/>
  <c r="AE92" i="4"/>
  <c r="Z86" i="4"/>
  <c r="AB86" i="4"/>
  <c r="Z89" i="4"/>
  <c r="AB89" i="4"/>
  <c r="AC99" i="4"/>
  <c r="AE99" i="4"/>
  <c r="Z97" i="4"/>
  <c r="AB97" i="4"/>
  <c r="AC83" i="4"/>
  <c r="AE83" i="4"/>
  <c r="AC91" i="4"/>
  <c r="AE91" i="4"/>
  <c r="Z94" i="4"/>
  <c r="AB94" i="4"/>
  <c r="Z80" i="4"/>
  <c r="AB80" i="4"/>
  <c r="Z90" i="4"/>
  <c r="AB90" i="4"/>
  <c r="AC84" i="4"/>
  <c r="AE84" i="4"/>
  <c r="AC88" i="4"/>
  <c r="AE88" i="4"/>
  <c r="AB98" i="4"/>
  <c r="Z98" i="4"/>
  <c r="AB96" i="4"/>
  <c r="Z96" i="4"/>
  <c r="Z82" i="4"/>
  <c r="AB82" i="4"/>
  <c r="AB93" i="4"/>
  <c r="Z93" i="4"/>
  <c r="AC87" i="4"/>
  <c r="AE87" i="4"/>
  <c r="Z85" i="4"/>
  <c r="AB85" i="4"/>
  <c r="Z81" i="4"/>
  <c r="AB81" i="4"/>
  <c r="Z50" i="4"/>
  <c r="AB50" i="4"/>
  <c r="AC52" i="4"/>
  <c r="AE52" i="4"/>
  <c r="Z54" i="4"/>
  <c r="AB54" i="4"/>
  <c r="Z57" i="4"/>
  <c r="AB57" i="4"/>
  <c r="Z53" i="4"/>
  <c r="AB53" i="4"/>
  <c r="AC65" i="4"/>
  <c r="AE65" i="4"/>
  <c r="Z67" i="4"/>
  <c r="AB67" i="4"/>
  <c r="S99" i="13" s="1"/>
  <c r="AC64" i="4"/>
  <c r="AE64" i="4"/>
  <c r="Z58" i="4"/>
  <c r="AB58" i="4"/>
  <c r="Z48" i="4"/>
  <c r="AB48" i="4"/>
  <c r="S80" i="13" s="1"/>
  <c r="Z66" i="4"/>
  <c r="AB66" i="4"/>
  <c r="Z61" i="4"/>
  <c r="AB61" i="4"/>
  <c r="S61" i="13" s="1"/>
  <c r="Z49" i="4"/>
  <c r="AB49" i="4"/>
  <c r="S81" i="13" s="1"/>
  <c r="AC63" i="4"/>
  <c r="AE63" i="4"/>
  <c r="AC28" i="5"/>
  <c r="AC32" i="5"/>
  <c r="AH25" i="5"/>
  <c r="AC24" i="5"/>
  <c r="S39" i="4"/>
  <c r="N207" i="5"/>
  <c r="P207" i="5"/>
  <c r="P232" i="5" s="1"/>
  <c r="H148" i="7"/>
  <c r="Z62" i="4" l="1"/>
  <c r="T52" i="13"/>
  <c r="Q62" i="13"/>
  <c r="R62" i="13" s="1"/>
  <c r="T84" i="13"/>
  <c r="AE229" i="6"/>
  <c r="AM234" i="7" s="1"/>
  <c r="AN234" i="7" s="1"/>
  <c r="AP234" i="7" s="1"/>
  <c r="AR234" i="7" s="1"/>
  <c r="V33" i="7"/>
  <c r="E180" i="18" s="1"/>
  <c r="AI82" i="29"/>
  <c r="S232" i="5"/>
  <c r="Q232" i="5"/>
  <c r="S85" i="13"/>
  <c r="U95" i="13"/>
  <c r="S82" i="13"/>
  <c r="T82" i="13" s="1"/>
  <c r="S89" i="13"/>
  <c r="T89" i="13" s="1"/>
  <c r="Z60" i="4"/>
  <c r="Q60" i="13"/>
  <c r="R60" i="13" s="1"/>
  <c r="Q92" i="13"/>
  <c r="R92" i="13" s="1"/>
  <c r="AB60" i="4"/>
  <c r="Q190" i="13"/>
  <c r="R190" i="13" s="1"/>
  <c r="Q188" i="13"/>
  <c r="R188" i="13" s="1"/>
  <c r="S86" i="13"/>
  <c r="T86" i="13" s="1"/>
  <c r="S90" i="13"/>
  <c r="T90" i="13" s="1"/>
  <c r="S93" i="13"/>
  <c r="T93" i="13" s="1"/>
  <c r="U84" i="13"/>
  <c r="V84" i="13" s="1"/>
  <c r="S98" i="13"/>
  <c r="T98" i="13" s="1"/>
  <c r="U96" i="13"/>
  <c r="V96" i="13" s="1"/>
  <c r="AB62" i="4"/>
  <c r="S94" i="13" s="1"/>
  <c r="T94" i="13" s="1"/>
  <c r="S88" i="13"/>
  <c r="AF16" i="4"/>
  <c r="AB14" i="4"/>
  <c r="Q126" i="13"/>
  <c r="R126" i="13" s="1"/>
  <c r="AR160" i="7"/>
  <c r="AC133" i="6"/>
  <c r="AE133" i="6"/>
  <c r="AM135" i="7" s="1"/>
  <c r="Z34" i="6"/>
  <c r="AB34" i="6"/>
  <c r="S34" i="13" s="1"/>
  <c r="T34" i="13" s="1"/>
  <c r="AC33" i="6"/>
  <c r="X219" i="7"/>
  <c r="X20" i="7" s="1"/>
  <c r="AG219" i="7"/>
  <c r="AG20" i="7" s="1"/>
  <c r="AB219" i="7"/>
  <c r="AB20" i="7" s="1"/>
  <c r="F167" i="18" s="1"/>
  <c r="AE150" i="7"/>
  <c r="AN150" i="7"/>
  <c r="AB151" i="7"/>
  <c r="AB18" i="7" s="1"/>
  <c r="F165" i="18" s="1"/>
  <c r="X151" i="7"/>
  <c r="X18" i="7" s="1"/>
  <c r="AJ150" i="7"/>
  <c r="AH120" i="7"/>
  <c r="AJ120" i="7" s="1"/>
  <c r="AK120" i="7" s="1"/>
  <c r="Y87" i="7"/>
  <c r="AD87" i="7"/>
  <c r="AB22" i="6"/>
  <c r="S22" i="13" s="1"/>
  <c r="T22" i="13" s="1"/>
  <c r="Z22" i="6"/>
  <c r="AH34" i="29"/>
  <c r="AI34" i="29" s="1"/>
  <c r="AH33" i="29"/>
  <c r="AI33" i="29" s="1"/>
  <c r="AJ116" i="7"/>
  <c r="AE116" i="7"/>
  <c r="AB199" i="7"/>
  <c r="AD199" i="7" s="1"/>
  <c r="R94" i="13"/>
  <c r="AS157" i="7"/>
  <c r="AF154" i="6"/>
  <c r="AE222" i="6"/>
  <c r="AM227" i="7" s="1"/>
  <c r="AN227" i="7" s="1"/>
  <c r="AP227" i="7" s="1"/>
  <c r="AQ227" i="7" s="1"/>
  <c r="AC222" i="6"/>
  <c r="AC126" i="6"/>
  <c r="AB105" i="6"/>
  <c r="AC105" i="6" s="1"/>
  <c r="AG23" i="7"/>
  <c r="AC88" i="6"/>
  <c r="AE126" i="6"/>
  <c r="AM128" i="7" s="1"/>
  <c r="AE192" i="6"/>
  <c r="AM196" i="7" s="1"/>
  <c r="AN196" i="7" s="1"/>
  <c r="AP196" i="7" s="1"/>
  <c r="AR196" i="7" s="1"/>
  <c r="AC192" i="6"/>
  <c r="AC94" i="6"/>
  <c r="AI62" i="29"/>
  <c r="AI221" i="29"/>
  <c r="AM62" i="29"/>
  <c r="AM29" i="29" s="1"/>
  <c r="AN29" i="29" s="1"/>
  <c r="AI31" i="29"/>
  <c r="AR55" i="29"/>
  <c r="AN55" i="29"/>
  <c r="AH104" i="5"/>
  <c r="AI104" i="5" s="1"/>
  <c r="AI55" i="5"/>
  <c r="AU50" i="5"/>
  <c r="AS50" i="5"/>
  <c r="AH22" i="5"/>
  <c r="S119" i="13" s="1"/>
  <c r="T119" i="13" s="1"/>
  <c r="AR195" i="5"/>
  <c r="AN195" i="5"/>
  <c r="AH16" i="4"/>
  <c r="T88" i="13"/>
  <c r="T64" i="13"/>
  <c r="Y39" i="4"/>
  <c r="Z39" i="4" s="1"/>
  <c r="Z14" i="4"/>
  <c r="T96" i="13"/>
  <c r="AE56" i="4"/>
  <c r="U56" i="13" s="1"/>
  <c r="S56" i="13"/>
  <c r="T56" i="13" s="1"/>
  <c r="AB39" i="4"/>
  <c r="R24" i="13"/>
  <c r="AG27" i="7"/>
  <c r="AC125" i="6"/>
  <c r="R220" i="13"/>
  <c r="Q222" i="13"/>
  <c r="R222" i="13" s="1"/>
  <c r="AE125" i="6"/>
  <c r="AM127" i="7" s="1"/>
  <c r="R26" i="13"/>
  <c r="AH154" i="6"/>
  <c r="AK154" i="6" s="1"/>
  <c r="AR157" i="7"/>
  <c r="AM147" i="5"/>
  <c r="AI147" i="5"/>
  <c r="AA18" i="7"/>
  <c r="AD28" i="7"/>
  <c r="AE28" i="7" s="1"/>
  <c r="AA28" i="7"/>
  <c r="AH19" i="29"/>
  <c r="AI19" i="29" s="1"/>
  <c r="E215" i="22"/>
  <c r="D249" i="22"/>
  <c r="H113" i="22"/>
  <c r="I113" i="22" s="1"/>
  <c r="J113" i="22" s="1"/>
  <c r="K113" i="22" s="1"/>
  <c r="L113" i="22" s="1"/>
  <c r="M113" i="22" s="1"/>
  <c r="N113" i="22" s="1"/>
  <c r="O113" i="22" s="1"/>
  <c r="P113" i="22" s="1"/>
  <c r="Q113" i="22" s="1"/>
  <c r="R113" i="22" s="1"/>
  <c r="S113" i="22" s="1"/>
  <c r="T113" i="22" s="1"/>
  <c r="U113" i="22" s="1"/>
  <c r="V113" i="22" s="1"/>
  <c r="W113" i="22" s="1"/>
  <c r="X113" i="22" s="1"/>
  <c r="Y113" i="22" s="1"/>
  <c r="Z113" i="22" s="1"/>
  <c r="AA113" i="22" s="1"/>
  <c r="AB113" i="22" s="1"/>
  <c r="G147" i="22"/>
  <c r="D139" i="22"/>
  <c r="C14" i="24" s="1"/>
  <c r="F181" i="22"/>
  <c r="Y28" i="7"/>
  <c r="AB28" i="7"/>
  <c r="F175" i="18" s="1"/>
  <c r="Z27" i="6"/>
  <c r="AK233" i="7"/>
  <c r="AM129" i="7"/>
  <c r="AF127" i="6"/>
  <c r="AG62" i="7"/>
  <c r="AH62" i="7" s="1"/>
  <c r="AJ62" i="7" s="1"/>
  <c r="AE60" i="6"/>
  <c r="AC60" i="6"/>
  <c r="AS216" i="7"/>
  <c r="AQ216" i="7"/>
  <c r="AS234" i="7"/>
  <c r="AS220" i="7"/>
  <c r="AQ220" i="7"/>
  <c r="AS228" i="7"/>
  <c r="AQ228" i="7"/>
  <c r="AS232" i="7"/>
  <c r="AQ232" i="7"/>
  <c r="AS222" i="7"/>
  <c r="AQ222" i="7"/>
  <c r="AK217" i="7"/>
  <c r="AQ218" i="7"/>
  <c r="AS218" i="7"/>
  <c r="AS224" i="7"/>
  <c r="AQ224" i="7"/>
  <c r="AK215" i="7"/>
  <c r="AR228" i="7"/>
  <c r="AK221" i="7"/>
  <c r="AR232" i="7"/>
  <c r="AS226" i="7"/>
  <c r="AQ226" i="7"/>
  <c r="AB30" i="6"/>
  <c r="S30" i="13" s="1"/>
  <c r="T30" i="13" s="1"/>
  <c r="AC18" i="6"/>
  <c r="Z30" i="6"/>
  <c r="AR220" i="7"/>
  <c r="AR224" i="7"/>
  <c r="AR218" i="7"/>
  <c r="AR222" i="7"/>
  <c r="S33" i="13"/>
  <c r="T33" i="13" s="1"/>
  <c r="AM63" i="29"/>
  <c r="AI63" i="29"/>
  <c r="AR59" i="29"/>
  <c r="AN59" i="29"/>
  <c r="AH30" i="29"/>
  <c r="AI30" i="29" s="1"/>
  <c r="AM131" i="29"/>
  <c r="AI131" i="29"/>
  <c r="AN48" i="29"/>
  <c r="AR48" i="29"/>
  <c r="AI54" i="29"/>
  <c r="AM54" i="29"/>
  <c r="AM21" i="29" s="1"/>
  <c r="AH21" i="29"/>
  <c r="AI21" i="29" s="1"/>
  <c r="AH29" i="5"/>
  <c r="S126" i="13" s="1"/>
  <c r="AM225" i="5"/>
  <c r="AI225" i="5"/>
  <c r="AM116" i="5"/>
  <c r="AI116" i="5"/>
  <c r="AM208" i="5"/>
  <c r="AI208" i="5"/>
  <c r="AN160" i="5"/>
  <c r="AR160" i="5"/>
  <c r="AI62" i="5"/>
  <c r="AM62" i="5"/>
  <c r="AH147" i="4"/>
  <c r="AF147" i="4"/>
  <c r="AC151" i="4"/>
  <c r="AE151" i="4"/>
  <c r="AH225" i="4"/>
  <c r="AF225" i="4"/>
  <c r="AK127" i="4"/>
  <c r="AI127" i="4"/>
  <c r="AC126" i="4"/>
  <c r="AE126" i="4"/>
  <c r="AC24" i="6"/>
  <c r="AC28" i="6"/>
  <c r="R28" i="13"/>
  <c r="AK182" i="7"/>
  <c r="AQ185" i="7"/>
  <c r="AS185" i="7"/>
  <c r="AS189" i="7"/>
  <c r="AQ189" i="7"/>
  <c r="AS195" i="7"/>
  <c r="AQ195" i="7"/>
  <c r="AK184" i="7"/>
  <c r="AQ191" i="7"/>
  <c r="AS191" i="7"/>
  <c r="AG199" i="7"/>
  <c r="AE195" i="6"/>
  <c r="AC195" i="6"/>
  <c r="AR195" i="7"/>
  <c r="AR189" i="7"/>
  <c r="AS197" i="7"/>
  <c r="AQ197" i="7"/>
  <c r="AQ200" i="7"/>
  <c r="AS200" i="7"/>
  <c r="AR200" i="7"/>
  <c r="AS187" i="7"/>
  <c r="AQ187" i="7"/>
  <c r="AS193" i="7"/>
  <c r="AQ193" i="7"/>
  <c r="AS183" i="7"/>
  <c r="AQ183" i="7"/>
  <c r="AS198" i="7"/>
  <c r="AQ198" i="7"/>
  <c r="R33" i="13"/>
  <c r="T28" i="13"/>
  <c r="AR197" i="7"/>
  <c r="AR185" i="7"/>
  <c r="AS168" i="7"/>
  <c r="AQ168" i="7"/>
  <c r="AG30" i="7"/>
  <c r="AA22" i="7"/>
  <c r="AS154" i="7"/>
  <c r="AQ154" i="7"/>
  <c r="AS156" i="7"/>
  <c r="AQ156" i="7"/>
  <c r="AG151" i="7"/>
  <c r="AE148" i="6"/>
  <c r="AC148" i="6"/>
  <c r="AG155" i="7"/>
  <c r="AH155" i="7" s="1"/>
  <c r="AJ155" i="7" s="1"/>
  <c r="AE152" i="6"/>
  <c r="AC152" i="6"/>
  <c r="AR156" i="7"/>
  <c r="AS160" i="7"/>
  <c r="AQ160" i="7"/>
  <c r="AQ159" i="7"/>
  <c r="AS159" i="7"/>
  <c r="AS166" i="7"/>
  <c r="AQ166" i="7"/>
  <c r="AS152" i="7"/>
  <c r="AQ152" i="7"/>
  <c r="AG29" i="7"/>
  <c r="AR152" i="7"/>
  <c r="AR166" i="7"/>
  <c r="AR168" i="7"/>
  <c r="AG34" i="7"/>
  <c r="AG31" i="7"/>
  <c r="AG25" i="7"/>
  <c r="AG32" i="7"/>
  <c r="AA33" i="7"/>
  <c r="AB27" i="6"/>
  <c r="S27" i="13" s="1"/>
  <c r="T27" i="13" s="1"/>
  <c r="AG100" i="7"/>
  <c r="AC98" i="6"/>
  <c r="AC26" i="6"/>
  <c r="R27" i="13"/>
  <c r="Y19" i="7"/>
  <c r="Q29" i="13"/>
  <c r="R29" i="13" s="1"/>
  <c r="AB29" i="6"/>
  <c r="Z29" i="6"/>
  <c r="AD34" i="7"/>
  <c r="AE34" i="7" s="1"/>
  <c r="AE68" i="7"/>
  <c r="AJ63" i="7"/>
  <c r="X24" i="7"/>
  <c r="Y58" i="7"/>
  <c r="AJ66" i="7"/>
  <c r="AH54" i="7"/>
  <c r="AH56" i="7"/>
  <c r="AN61" i="7"/>
  <c r="AN66" i="7"/>
  <c r="AN63" i="7"/>
  <c r="AC16" i="6"/>
  <c r="AG24" i="7"/>
  <c r="AH58" i="7"/>
  <c r="AC31" i="6"/>
  <c r="AG35" i="7"/>
  <c r="AH69" i="7"/>
  <c r="Y23" i="7"/>
  <c r="Y34" i="7"/>
  <c r="AE66" i="7"/>
  <c r="AD32" i="7"/>
  <c r="Y32" i="7"/>
  <c r="Q192" i="13"/>
  <c r="R192" i="13" s="1"/>
  <c r="AD29" i="7"/>
  <c r="AE29" i="7" s="1"/>
  <c r="AE63" i="7"/>
  <c r="Y17" i="7"/>
  <c r="AD25" i="7"/>
  <c r="AE25" i="7" s="1"/>
  <c r="AE59" i="7"/>
  <c r="AE64" i="7"/>
  <c r="AD30" i="7"/>
  <c r="AE55" i="7"/>
  <c r="AD21" i="7"/>
  <c r="AE21" i="7" s="1"/>
  <c r="Y50" i="7"/>
  <c r="X16" i="7"/>
  <c r="AJ61" i="7"/>
  <c r="Y21" i="7"/>
  <c r="Y54" i="7"/>
  <c r="Y52" i="7"/>
  <c r="AJ53" i="7"/>
  <c r="AD31" i="7"/>
  <c r="AE65" i="7"/>
  <c r="AN65" i="7"/>
  <c r="AE61" i="7"/>
  <c r="AD27" i="7"/>
  <c r="AE27" i="7" s="1"/>
  <c r="AD23" i="7"/>
  <c r="AE23" i="7" s="1"/>
  <c r="AE57" i="7"/>
  <c r="AJ59" i="7"/>
  <c r="Y60" i="7"/>
  <c r="X26" i="7"/>
  <c r="AE51" i="7"/>
  <c r="AD17" i="7"/>
  <c r="AE17" i="7" s="1"/>
  <c r="AD67" i="7"/>
  <c r="AB33" i="7"/>
  <c r="AJ55" i="7"/>
  <c r="Y27" i="7"/>
  <c r="AD54" i="7"/>
  <c r="AD69" i="7"/>
  <c r="AB35" i="7"/>
  <c r="F182" i="18" s="1"/>
  <c r="AD52" i="7"/>
  <c r="AJ64" i="7"/>
  <c r="AD60" i="7"/>
  <c r="AB26" i="7"/>
  <c r="F173" i="18" s="1"/>
  <c r="Y29" i="7"/>
  <c r="AB22" i="7"/>
  <c r="F169" i="18" s="1"/>
  <c r="AD56" i="7"/>
  <c r="AJ51" i="7"/>
  <c r="AJ68" i="7"/>
  <c r="Y31" i="7"/>
  <c r="Q191" i="13"/>
  <c r="R191" i="13" s="1"/>
  <c r="AG16" i="7"/>
  <c r="AH50" i="7"/>
  <c r="AN64" i="7"/>
  <c r="AN68" i="7"/>
  <c r="AN55" i="7"/>
  <c r="AH67" i="7"/>
  <c r="AH52" i="7"/>
  <c r="AH60" i="7"/>
  <c r="AG26" i="7"/>
  <c r="AN53" i="7"/>
  <c r="AN51" i="7"/>
  <c r="AN57" i="7"/>
  <c r="AN59" i="7"/>
  <c r="Y30" i="7"/>
  <c r="AD58" i="7"/>
  <c r="AB24" i="7"/>
  <c r="F171" i="18" s="1"/>
  <c r="Y69" i="7"/>
  <c r="X35" i="7"/>
  <c r="AJ65" i="7"/>
  <c r="Y25" i="7"/>
  <c r="AJ57" i="7"/>
  <c r="AE53" i="7"/>
  <c r="AD19" i="7"/>
  <c r="AE19" i="7" s="1"/>
  <c r="Y56" i="7"/>
  <c r="X22" i="7"/>
  <c r="Y67" i="7"/>
  <c r="X33" i="7"/>
  <c r="AD50" i="7"/>
  <c r="AB16" i="7"/>
  <c r="F163" i="18" s="1"/>
  <c r="Z31" i="6"/>
  <c r="Q31" i="13"/>
  <c r="R31" i="13" s="1"/>
  <c r="AM161" i="29"/>
  <c r="AI161" i="29"/>
  <c r="AM156" i="29"/>
  <c r="AI156" i="29"/>
  <c r="AH32" i="29"/>
  <c r="AI32" i="29" s="1"/>
  <c r="AH27" i="29"/>
  <c r="AI27" i="29" s="1"/>
  <c r="AM148" i="29"/>
  <c r="AI148" i="29"/>
  <c r="AH20" i="29"/>
  <c r="AI20" i="29" s="1"/>
  <c r="AH24" i="29"/>
  <c r="AI24" i="29" s="1"/>
  <c r="AM17" i="29"/>
  <c r="AN17" i="29" s="1"/>
  <c r="AH28" i="29"/>
  <c r="AI28" i="29" s="1"/>
  <c r="AH15" i="29"/>
  <c r="AI15" i="29" s="1"/>
  <c r="AH16" i="29"/>
  <c r="AI16" i="29" s="1"/>
  <c r="AN62" i="29"/>
  <c r="AU52" i="29"/>
  <c r="AS52" i="29"/>
  <c r="AM25" i="29"/>
  <c r="AN25" i="29" s="1"/>
  <c r="AR58" i="29"/>
  <c r="AN58" i="29"/>
  <c r="R128" i="13"/>
  <c r="R209" i="13"/>
  <c r="AD32" i="5"/>
  <c r="Q129" i="13"/>
  <c r="R129" i="13" s="1"/>
  <c r="Q225" i="13"/>
  <c r="R225" i="13" s="1"/>
  <c r="AD30" i="5"/>
  <c r="Q127" i="13"/>
  <c r="R127" i="13" s="1"/>
  <c r="Q223" i="13"/>
  <c r="R223" i="13" s="1"/>
  <c r="AD33" i="5"/>
  <c r="Q130" i="13"/>
  <c r="R130" i="13" s="1"/>
  <c r="AD34" i="5"/>
  <c r="Q131" i="13"/>
  <c r="R131" i="13" s="1"/>
  <c r="R224" i="13"/>
  <c r="AI31" i="5"/>
  <c r="S128" i="13"/>
  <c r="T128" i="13" s="1"/>
  <c r="Q227" i="13"/>
  <c r="R227" i="13" s="1"/>
  <c r="Q124" i="13"/>
  <c r="R124" i="13" s="1"/>
  <c r="AD27" i="5"/>
  <c r="Q116" i="13"/>
  <c r="R116" i="13" s="1"/>
  <c r="Q212" i="13"/>
  <c r="R212" i="13" s="1"/>
  <c r="AD19" i="5"/>
  <c r="AM212" i="5"/>
  <c r="AI212" i="5"/>
  <c r="AH19" i="5"/>
  <c r="R216" i="13"/>
  <c r="Q120" i="13"/>
  <c r="R120" i="13" s="1"/>
  <c r="Q214" i="13"/>
  <c r="R214" i="13" s="1"/>
  <c r="Q118" i="13"/>
  <c r="R118" i="13" s="1"/>
  <c r="AD23" i="5"/>
  <c r="AM153" i="5"/>
  <c r="AI153" i="5"/>
  <c r="AI152" i="5"/>
  <c r="AM152" i="5"/>
  <c r="AH23" i="5"/>
  <c r="S216" i="13" s="1"/>
  <c r="T216" i="13" s="1"/>
  <c r="AR149" i="5"/>
  <c r="AN149" i="5"/>
  <c r="AM156" i="5"/>
  <c r="AI156" i="5"/>
  <c r="AI144" i="5"/>
  <c r="AM144" i="5"/>
  <c r="AI92" i="5"/>
  <c r="AM92" i="5"/>
  <c r="AI88" i="5"/>
  <c r="AM88" i="5"/>
  <c r="AH27" i="5"/>
  <c r="AM86" i="5"/>
  <c r="AM21" i="5" s="1"/>
  <c r="AI86" i="5"/>
  <c r="AI21" i="5"/>
  <c r="S118" i="13"/>
  <c r="AD20" i="5"/>
  <c r="Q117" i="13"/>
  <c r="R117" i="13" s="1"/>
  <c r="R208" i="13"/>
  <c r="AD24" i="5"/>
  <c r="Q121" i="13"/>
  <c r="R121" i="13" s="1"/>
  <c r="AD28" i="5"/>
  <c r="Q125" i="13"/>
  <c r="R125" i="13" s="1"/>
  <c r="AD26" i="5"/>
  <c r="Q123" i="13"/>
  <c r="R123" i="13" s="1"/>
  <c r="Q213" i="13"/>
  <c r="R213" i="13" s="1"/>
  <c r="AI17" i="5"/>
  <c r="S114" i="13"/>
  <c r="T114" i="13" s="1"/>
  <c r="AI25" i="5"/>
  <c r="S122" i="13"/>
  <c r="T122" i="13" s="1"/>
  <c r="AD18" i="5"/>
  <c r="Q115" i="13"/>
  <c r="R115" i="13" s="1"/>
  <c r="AD15" i="5"/>
  <c r="Q112" i="13"/>
  <c r="R112" i="13" s="1"/>
  <c r="AD16" i="5"/>
  <c r="Q113" i="13"/>
  <c r="R113" i="13" s="1"/>
  <c r="Q221" i="13"/>
  <c r="R221" i="13" s="1"/>
  <c r="Q217" i="13"/>
  <c r="R217" i="13" s="1"/>
  <c r="R226" i="13"/>
  <c r="T99" i="13"/>
  <c r="S67" i="13"/>
  <c r="T67" i="13" s="1"/>
  <c r="U63" i="13"/>
  <c r="V63" i="13" s="1"/>
  <c r="V95" i="13"/>
  <c r="U65" i="13"/>
  <c r="V65" i="13" s="1"/>
  <c r="S66" i="13"/>
  <c r="T66" i="13" s="1"/>
  <c r="U64" i="13"/>
  <c r="V64" i="13" s="1"/>
  <c r="T224" i="13"/>
  <c r="T80" i="13"/>
  <c r="S48" i="13"/>
  <c r="T48" i="13" s="1"/>
  <c r="S57" i="13"/>
  <c r="T57" i="13" s="1"/>
  <c r="S214" i="13"/>
  <c r="S54" i="13"/>
  <c r="T54" i="13" s="1"/>
  <c r="U52" i="13"/>
  <c r="V52" i="13" s="1"/>
  <c r="Q211" i="13"/>
  <c r="R211" i="13" s="1"/>
  <c r="Q179" i="13"/>
  <c r="R179" i="13" s="1"/>
  <c r="R83" i="13"/>
  <c r="Q51" i="13"/>
  <c r="R51" i="13" s="1"/>
  <c r="AB51" i="4"/>
  <c r="S83" i="13" s="1"/>
  <c r="Z51" i="4"/>
  <c r="S49" i="13"/>
  <c r="T49" i="13" s="1"/>
  <c r="T81" i="13"/>
  <c r="T61" i="13"/>
  <c r="S218" i="13"/>
  <c r="T218" i="13" s="1"/>
  <c r="S58" i="13"/>
  <c r="T58" i="13" s="1"/>
  <c r="T85" i="13"/>
  <c r="S53" i="13"/>
  <c r="T53" i="13" s="1"/>
  <c r="S210" i="13"/>
  <c r="T210" i="13" s="1"/>
  <c r="S50" i="13"/>
  <c r="T50" i="13" s="1"/>
  <c r="Q219" i="13"/>
  <c r="R219" i="13" s="1"/>
  <c r="Q187" i="13"/>
  <c r="R187" i="13" s="1"/>
  <c r="R91" i="13"/>
  <c r="Q59" i="13"/>
  <c r="R59" i="13" s="1"/>
  <c r="AB59" i="4"/>
  <c r="S91" i="13" s="1"/>
  <c r="Z59" i="4"/>
  <c r="R218" i="13"/>
  <c r="Q183" i="13"/>
  <c r="R183" i="13" s="1"/>
  <c r="Q215" i="13"/>
  <c r="R215" i="13" s="1"/>
  <c r="R87" i="13"/>
  <c r="Q55" i="13"/>
  <c r="R55" i="13" s="1"/>
  <c r="AB55" i="4"/>
  <c r="S87" i="13" s="1"/>
  <c r="Z55" i="4"/>
  <c r="AH18" i="4"/>
  <c r="AF18" i="4"/>
  <c r="AC22" i="4"/>
  <c r="AE22" i="4"/>
  <c r="AC21" i="4"/>
  <c r="AE21" i="4"/>
  <c r="AC25" i="4"/>
  <c r="AE25" i="4"/>
  <c r="AH19" i="4"/>
  <c r="AF19" i="4"/>
  <c r="AE32" i="4"/>
  <c r="U97" i="13" s="1"/>
  <c r="V97" i="13" s="1"/>
  <c r="AC32" i="4"/>
  <c r="AF23" i="4"/>
  <c r="AH23" i="4"/>
  <c r="AF27" i="4"/>
  <c r="AH27" i="4"/>
  <c r="AE33" i="4"/>
  <c r="AC33" i="4"/>
  <c r="AH34" i="4"/>
  <c r="AF34" i="4"/>
  <c r="AE20" i="4"/>
  <c r="AC20" i="4"/>
  <c r="AH26" i="4"/>
  <c r="AF26" i="4"/>
  <c r="AE28" i="4"/>
  <c r="AC28" i="4"/>
  <c r="AE17" i="4"/>
  <c r="AC17" i="4"/>
  <c r="AF15" i="4"/>
  <c r="AH15" i="4"/>
  <c r="AC29" i="4"/>
  <c r="AE29" i="4"/>
  <c r="AE24" i="4"/>
  <c r="AC24" i="4"/>
  <c r="AH30" i="4"/>
  <c r="AF30" i="4"/>
  <c r="AH31" i="4"/>
  <c r="AF31" i="4"/>
  <c r="AE210" i="6"/>
  <c r="AM215" i="7" s="1"/>
  <c r="AN215" i="7" s="1"/>
  <c r="AP215" i="7" s="1"/>
  <c r="AR215" i="7" s="1"/>
  <c r="AC210" i="6"/>
  <c r="AH221" i="6"/>
  <c r="AF221" i="6"/>
  <c r="AH211" i="6"/>
  <c r="AF211" i="6"/>
  <c r="AE224" i="6"/>
  <c r="AM229" i="7" s="1"/>
  <c r="AN229" i="7" s="1"/>
  <c r="AP229" i="7" s="1"/>
  <c r="AR229" i="7" s="1"/>
  <c r="AC224" i="6"/>
  <c r="AC226" i="6"/>
  <c r="AE226" i="6"/>
  <c r="AM231" i="7" s="1"/>
  <c r="AN231" i="7" s="1"/>
  <c r="AP231" i="7" s="1"/>
  <c r="AR231" i="7" s="1"/>
  <c r="AE216" i="6"/>
  <c r="AM221" i="7" s="1"/>
  <c r="AN221" i="7" s="1"/>
  <c r="AP221" i="7" s="1"/>
  <c r="AC216" i="6"/>
  <c r="AC220" i="6"/>
  <c r="AE220" i="6"/>
  <c r="AM225" i="7" s="1"/>
  <c r="AN225" i="7" s="1"/>
  <c r="AP225" i="7" s="1"/>
  <c r="AR225" i="7" s="1"/>
  <c r="AH229" i="6"/>
  <c r="AF229" i="6"/>
  <c r="AC225" i="6"/>
  <c r="AE225" i="6"/>
  <c r="AM230" i="7" s="1"/>
  <c r="AN230" i="7" s="1"/>
  <c r="AP230" i="7" s="1"/>
  <c r="AR230" i="7" s="1"/>
  <c r="AC228" i="6"/>
  <c r="AE228" i="6"/>
  <c r="AM233" i="7" s="1"/>
  <c r="AN233" i="7" s="1"/>
  <c r="AP233" i="7" s="1"/>
  <c r="AR233" i="7" s="1"/>
  <c r="AE218" i="6"/>
  <c r="AM223" i="7" s="1"/>
  <c r="AN223" i="7" s="1"/>
  <c r="AP223" i="7" s="1"/>
  <c r="AR223" i="7" s="1"/>
  <c r="AC218" i="6"/>
  <c r="AE214" i="6"/>
  <c r="AC214" i="6"/>
  <c r="AH215" i="6"/>
  <c r="AF215" i="6"/>
  <c r="AH223" i="6"/>
  <c r="AF223" i="6"/>
  <c r="AH227" i="6"/>
  <c r="AF227" i="6"/>
  <c r="AH217" i="6"/>
  <c r="AF217" i="6"/>
  <c r="AE212" i="6"/>
  <c r="AM217" i="7" s="1"/>
  <c r="AN217" i="7" s="1"/>
  <c r="AP217" i="7" s="1"/>
  <c r="AC212" i="6"/>
  <c r="AH213" i="6"/>
  <c r="AF213" i="6"/>
  <c r="AH219" i="6"/>
  <c r="AF219" i="6"/>
  <c r="AH196" i="6"/>
  <c r="AF196" i="6"/>
  <c r="AH183" i="6"/>
  <c r="AF183" i="6"/>
  <c r="AH189" i="6"/>
  <c r="AF189" i="6"/>
  <c r="AH179" i="6"/>
  <c r="AF179" i="6"/>
  <c r="AE182" i="6"/>
  <c r="AM186" i="7" s="1"/>
  <c r="AN186" i="7" s="1"/>
  <c r="AP186" i="7" s="1"/>
  <c r="AC182" i="6"/>
  <c r="AE178" i="6"/>
  <c r="AM182" i="7" s="1"/>
  <c r="AN182" i="7" s="1"/>
  <c r="AP182" i="7" s="1"/>
  <c r="AC178" i="6"/>
  <c r="AH181" i="6"/>
  <c r="AF181" i="6"/>
  <c r="AE186" i="6"/>
  <c r="AM190" i="7" s="1"/>
  <c r="AN190" i="7" s="1"/>
  <c r="AP190" i="7" s="1"/>
  <c r="AC186" i="6"/>
  <c r="AE197" i="6"/>
  <c r="AM201" i="7" s="1"/>
  <c r="AN201" i="7" s="1"/>
  <c r="AP201" i="7" s="1"/>
  <c r="AC197" i="6"/>
  <c r="AC188" i="6"/>
  <c r="AE188" i="6"/>
  <c r="AM192" i="7" s="1"/>
  <c r="AN192" i="7" s="1"/>
  <c r="AP192" i="7" s="1"/>
  <c r="AR192" i="7" s="1"/>
  <c r="AH185" i="6"/>
  <c r="AF185" i="6"/>
  <c r="AH191" i="6"/>
  <c r="AF191" i="6"/>
  <c r="AE180" i="6"/>
  <c r="AM184" i="7" s="1"/>
  <c r="AN184" i="7" s="1"/>
  <c r="AP184" i="7" s="1"/>
  <c r="AC180" i="6"/>
  <c r="AH187" i="6"/>
  <c r="AF187" i="6"/>
  <c r="AE184" i="6"/>
  <c r="AM188" i="7" s="1"/>
  <c r="AN188" i="7" s="1"/>
  <c r="AP188" i="7" s="1"/>
  <c r="AR188" i="7" s="1"/>
  <c r="AC184" i="6"/>
  <c r="AE190" i="6"/>
  <c r="AM194" i="7" s="1"/>
  <c r="AN194" i="7" s="1"/>
  <c r="AP194" i="7" s="1"/>
  <c r="AR194" i="7" s="1"/>
  <c r="AC190" i="6"/>
  <c r="AH194" i="6"/>
  <c r="AF194" i="6"/>
  <c r="AF193" i="6"/>
  <c r="AH193" i="6"/>
  <c r="AC161" i="6"/>
  <c r="AE161" i="6"/>
  <c r="AM164" i="7" s="1"/>
  <c r="AN164" i="7" s="1"/>
  <c r="AP164" i="7" s="1"/>
  <c r="AH151" i="6"/>
  <c r="AF151" i="6"/>
  <c r="AH153" i="6"/>
  <c r="AF153" i="6"/>
  <c r="AE164" i="6"/>
  <c r="AM167" i="7" s="1"/>
  <c r="AN167" i="7" s="1"/>
  <c r="AP167" i="7" s="1"/>
  <c r="AR167" i="7" s="1"/>
  <c r="AC164" i="6"/>
  <c r="AE162" i="6"/>
  <c r="AM165" i="7" s="1"/>
  <c r="AN165" i="7" s="1"/>
  <c r="AP165" i="7" s="1"/>
  <c r="AR165" i="7" s="1"/>
  <c r="AC162" i="6"/>
  <c r="AE146" i="6"/>
  <c r="AM149" i="7" s="1"/>
  <c r="AN149" i="7" s="1"/>
  <c r="AP149" i="7" s="1"/>
  <c r="AC146" i="6"/>
  <c r="AH165" i="6"/>
  <c r="AF165" i="6"/>
  <c r="AE158" i="6"/>
  <c r="AM161" i="7" s="1"/>
  <c r="AN161" i="7" s="1"/>
  <c r="AP161" i="7" s="1"/>
  <c r="AC158" i="6"/>
  <c r="AE160" i="6"/>
  <c r="AM163" i="7" s="1"/>
  <c r="AN163" i="7" s="1"/>
  <c r="AP163" i="7" s="1"/>
  <c r="AR163" i="7" s="1"/>
  <c r="AC160" i="6"/>
  <c r="AK150" i="6"/>
  <c r="AI150" i="6"/>
  <c r="AH157" i="6"/>
  <c r="AF157" i="6"/>
  <c r="AH147" i="6"/>
  <c r="AF147" i="6"/>
  <c r="AF156" i="6"/>
  <c r="AH156" i="6"/>
  <c r="AH163" i="6"/>
  <c r="AF163" i="6"/>
  <c r="AC159" i="6"/>
  <c r="AE159" i="6"/>
  <c r="AM162" i="7" s="1"/>
  <c r="AN162" i="7" s="1"/>
  <c r="AP162" i="7" s="1"/>
  <c r="AR162" i="7" s="1"/>
  <c r="AH149" i="6"/>
  <c r="AF149" i="6"/>
  <c r="AF133" i="6"/>
  <c r="AC124" i="6"/>
  <c r="AE124" i="6"/>
  <c r="AM126" i="7" s="1"/>
  <c r="AE116" i="6"/>
  <c r="AM118" i="7" s="1"/>
  <c r="AC116" i="6"/>
  <c r="AE118" i="6"/>
  <c r="AM120" i="7" s="1"/>
  <c r="AC118" i="6"/>
  <c r="AF117" i="6"/>
  <c r="AC123" i="6"/>
  <c r="AE123" i="6"/>
  <c r="AM125" i="7" s="1"/>
  <c r="AF115" i="6"/>
  <c r="AF121" i="6"/>
  <c r="AE130" i="6"/>
  <c r="AM132" i="7" s="1"/>
  <c r="AC130" i="6"/>
  <c r="AE128" i="6"/>
  <c r="AM130" i="7" s="1"/>
  <c r="AC128" i="6"/>
  <c r="AE120" i="6"/>
  <c r="AM122" i="7" s="1"/>
  <c r="AC120" i="6"/>
  <c r="AE122" i="6"/>
  <c r="AM124" i="7" s="1"/>
  <c r="AC122" i="6"/>
  <c r="AF131" i="6"/>
  <c r="AE114" i="6"/>
  <c r="AM116" i="7" s="1"/>
  <c r="AC114" i="6"/>
  <c r="AE132" i="6"/>
  <c r="AM134" i="7" s="1"/>
  <c r="AC132" i="6"/>
  <c r="AF119" i="6"/>
  <c r="AC129" i="6"/>
  <c r="AE129" i="6"/>
  <c r="AM131" i="7" s="1"/>
  <c r="AC91" i="6"/>
  <c r="AC85" i="6"/>
  <c r="AC81" i="6"/>
  <c r="AC83" i="6"/>
  <c r="AC87" i="6"/>
  <c r="AC89" i="6"/>
  <c r="AC80" i="6"/>
  <c r="AF62" i="6"/>
  <c r="AH62" i="6"/>
  <c r="AH53" i="6"/>
  <c r="AF53" i="6"/>
  <c r="AE50" i="6"/>
  <c r="AM52" i="7" s="1"/>
  <c r="AC50" i="6"/>
  <c r="AC58" i="6"/>
  <c r="AE58" i="6"/>
  <c r="AM60" i="7" s="1"/>
  <c r="Z32" i="6"/>
  <c r="AB32" i="6"/>
  <c r="S32" i="13" s="1"/>
  <c r="T32" i="13" s="1"/>
  <c r="Z17" i="6"/>
  <c r="AB17" i="6"/>
  <c r="S17" i="13" s="1"/>
  <c r="T17" i="13" s="1"/>
  <c r="Z25" i="6"/>
  <c r="AB25" i="6"/>
  <c r="S25" i="13" s="1"/>
  <c r="T25" i="13" s="1"/>
  <c r="AE67" i="6"/>
  <c r="AM69" i="7" s="1"/>
  <c r="AC67" i="6"/>
  <c r="AE52" i="6"/>
  <c r="AM54" i="7" s="1"/>
  <c r="AC52" i="6"/>
  <c r="AE54" i="6"/>
  <c r="AM56" i="7" s="1"/>
  <c r="AC54" i="6"/>
  <c r="AF59" i="6"/>
  <c r="AH59" i="6"/>
  <c r="AH64" i="6"/>
  <c r="AF64" i="6"/>
  <c r="AF61" i="6"/>
  <c r="AH61" i="6"/>
  <c r="AH51" i="6"/>
  <c r="AF51" i="6"/>
  <c r="AH49" i="6"/>
  <c r="AF49" i="6"/>
  <c r="AH55" i="6"/>
  <c r="AF55" i="6"/>
  <c r="AF57" i="6"/>
  <c r="AH57" i="6"/>
  <c r="AE48" i="6"/>
  <c r="AM50" i="7" s="1"/>
  <c r="AC48" i="6"/>
  <c r="AH66" i="6"/>
  <c r="AF66" i="6"/>
  <c r="AC20" i="6"/>
  <c r="AE65" i="6"/>
  <c r="AM67" i="7" s="1"/>
  <c r="AC65" i="6"/>
  <c r="AE56" i="6"/>
  <c r="AM58" i="7" s="1"/>
  <c r="AC56" i="6"/>
  <c r="AF63" i="6"/>
  <c r="AH63" i="6"/>
  <c r="Z21" i="6"/>
  <c r="AB21" i="6"/>
  <c r="S21" i="13" s="1"/>
  <c r="T21" i="13" s="1"/>
  <c r="Z15" i="6"/>
  <c r="AB15" i="6"/>
  <c r="S15" i="13" s="1"/>
  <c r="T15" i="13" s="1"/>
  <c r="Z19" i="6"/>
  <c r="AB19" i="6"/>
  <c r="S19" i="13" s="1"/>
  <c r="T19" i="13" s="1"/>
  <c r="Z23" i="6"/>
  <c r="AB23" i="6"/>
  <c r="S23" i="13" s="1"/>
  <c r="T23" i="13" s="1"/>
  <c r="AI49" i="29"/>
  <c r="AM49" i="29"/>
  <c r="AI64" i="29"/>
  <c r="AM64" i="29"/>
  <c r="AM31" i="29" s="1"/>
  <c r="AN31" i="29" s="1"/>
  <c r="AR65" i="29"/>
  <c r="AN65" i="29"/>
  <c r="AI67" i="29"/>
  <c r="AM67" i="29"/>
  <c r="AU57" i="29"/>
  <c r="AS57" i="29"/>
  <c r="AS66" i="29"/>
  <c r="AU66" i="29"/>
  <c r="AU61" i="29"/>
  <c r="AS61" i="29"/>
  <c r="AI56" i="29"/>
  <c r="AM56" i="29"/>
  <c r="AM23" i="29" s="1"/>
  <c r="AN23" i="29" s="1"/>
  <c r="AR51" i="29"/>
  <c r="AN51" i="29"/>
  <c r="AI60" i="29"/>
  <c r="AM60" i="29"/>
  <c r="AN96" i="29"/>
  <c r="AR96" i="29"/>
  <c r="AR90" i="29"/>
  <c r="AN90" i="29"/>
  <c r="AR99" i="29"/>
  <c r="AN99" i="29"/>
  <c r="AR86" i="29"/>
  <c r="AN86" i="29"/>
  <c r="AI98" i="29"/>
  <c r="AM98" i="29"/>
  <c r="AI85" i="29"/>
  <c r="AM85" i="29"/>
  <c r="AN95" i="29"/>
  <c r="AR95" i="29"/>
  <c r="AI81" i="29"/>
  <c r="AM81" i="29"/>
  <c r="AI89" i="29"/>
  <c r="AM89" i="29"/>
  <c r="AR83" i="29"/>
  <c r="AN83" i="29"/>
  <c r="AS88" i="29"/>
  <c r="AU88" i="29"/>
  <c r="AR94" i="29"/>
  <c r="AN94" i="29"/>
  <c r="AS92" i="29"/>
  <c r="AU92" i="29"/>
  <c r="AR82" i="29"/>
  <c r="AN82" i="29"/>
  <c r="AI93" i="29"/>
  <c r="AM93" i="29"/>
  <c r="AM80" i="29"/>
  <c r="AI80" i="29"/>
  <c r="AR91" i="29"/>
  <c r="AN91" i="29"/>
  <c r="AR87" i="29"/>
  <c r="AN87" i="29"/>
  <c r="AM84" i="29"/>
  <c r="AI84" i="29"/>
  <c r="AM97" i="29"/>
  <c r="AI97" i="29"/>
  <c r="AR114" i="29"/>
  <c r="AN114" i="29"/>
  <c r="AI121" i="29"/>
  <c r="AM121" i="29"/>
  <c r="AR123" i="29"/>
  <c r="AN123" i="29"/>
  <c r="AS116" i="29"/>
  <c r="AU116" i="29"/>
  <c r="AS120" i="29"/>
  <c r="AU120" i="29"/>
  <c r="AR129" i="29"/>
  <c r="AN129" i="29"/>
  <c r="AR127" i="29"/>
  <c r="AN127" i="29"/>
  <c r="AS124" i="29"/>
  <c r="AU124" i="29"/>
  <c r="AI125" i="29"/>
  <c r="AM125" i="29"/>
  <c r="AI117" i="29"/>
  <c r="AM117" i="29"/>
  <c r="AM112" i="29"/>
  <c r="AI112" i="29"/>
  <c r="AR130" i="29"/>
  <c r="AN130" i="29"/>
  <c r="AI113" i="29"/>
  <c r="AM113" i="29"/>
  <c r="AR119" i="29"/>
  <c r="AN119" i="29"/>
  <c r="AR115" i="29"/>
  <c r="AN115" i="29"/>
  <c r="AR150" i="29"/>
  <c r="AN150" i="29"/>
  <c r="AI145" i="29"/>
  <c r="AM145" i="29"/>
  <c r="AI153" i="29"/>
  <c r="AM153" i="29"/>
  <c r="AR155" i="29"/>
  <c r="AN155" i="29"/>
  <c r="AR147" i="29"/>
  <c r="AN147" i="29"/>
  <c r="AI157" i="29"/>
  <c r="AM157" i="29"/>
  <c r="AN159" i="29"/>
  <c r="AR159" i="29"/>
  <c r="AR154" i="29"/>
  <c r="AN154" i="29"/>
  <c r="AN160" i="29"/>
  <c r="AR160" i="29"/>
  <c r="AS152" i="29"/>
  <c r="AU152" i="29"/>
  <c r="AR158" i="29"/>
  <c r="AN158" i="29"/>
  <c r="AR146" i="29"/>
  <c r="AN146" i="29"/>
  <c r="AR163" i="29"/>
  <c r="AN163" i="29"/>
  <c r="AI162" i="29"/>
  <c r="AM162" i="29"/>
  <c r="AM144" i="29"/>
  <c r="AI144" i="29"/>
  <c r="AI149" i="29"/>
  <c r="AM149" i="29"/>
  <c r="AR151" i="29"/>
  <c r="AN151" i="29"/>
  <c r="AS180" i="29"/>
  <c r="AU180" i="29"/>
  <c r="AI177" i="29"/>
  <c r="AM177" i="29"/>
  <c r="AM176" i="29"/>
  <c r="AI176" i="29"/>
  <c r="AR183" i="29"/>
  <c r="AN183" i="29"/>
  <c r="AR195" i="29"/>
  <c r="AN195" i="29"/>
  <c r="AR187" i="29"/>
  <c r="AN187" i="29"/>
  <c r="AS184" i="29"/>
  <c r="AU184" i="29"/>
  <c r="AS188" i="29"/>
  <c r="AU188" i="29"/>
  <c r="AR182" i="29"/>
  <c r="AN182" i="29"/>
  <c r="AM191" i="29"/>
  <c r="AI191" i="29"/>
  <c r="AR194" i="29"/>
  <c r="AN194" i="29"/>
  <c r="AI189" i="29"/>
  <c r="AM189" i="29"/>
  <c r="AI185" i="29"/>
  <c r="AM185" i="29"/>
  <c r="AI181" i="29"/>
  <c r="AM181" i="29"/>
  <c r="AR179" i="29"/>
  <c r="AN179" i="29"/>
  <c r="AI193" i="29"/>
  <c r="AM193" i="29"/>
  <c r="AR208" i="29"/>
  <c r="AN208" i="29"/>
  <c r="AR220" i="29"/>
  <c r="AN220" i="29"/>
  <c r="AI215" i="29"/>
  <c r="AM215" i="29"/>
  <c r="AM22" i="29" s="1"/>
  <c r="AN22" i="29" s="1"/>
  <c r="AR217" i="29"/>
  <c r="AN217" i="29"/>
  <c r="AI219" i="29"/>
  <c r="AM219" i="29"/>
  <c r="AM26" i="29" s="1"/>
  <c r="AN26" i="29" s="1"/>
  <c r="AM223" i="29"/>
  <c r="AI223" i="29"/>
  <c r="AM227" i="29"/>
  <c r="AI227" i="29"/>
  <c r="AS218" i="29"/>
  <c r="AU218" i="29"/>
  <c r="AN225" i="29"/>
  <c r="AR225" i="29"/>
  <c r="AR212" i="29"/>
  <c r="AN212" i="29"/>
  <c r="AS210" i="29"/>
  <c r="AU210" i="29"/>
  <c r="AS214" i="29"/>
  <c r="AU214" i="29"/>
  <c r="AR216" i="29"/>
  <c r="AN216" i="29"/>
  <c r="AR226" i="29"/>
  <c r="AN226" i="29"/>
  <c r="AR213" i="29"/>
  <c r="AN213" i="29"/>
  <c r="AR221" i="29"/>
  <c r="AN221" i="29"/>
  <c r="AI211" i="29"/>
  <c r="AM211" i="29"/>
  <c r="AM18" i="29" s="1"/>
  <c r="AN18" i="29" s="1"/>
  <c r="AR209" i="29"/>
  <c r="AN209" i="29"/>
  <c r="AR222" i="5"/>
  <c r="AN222" i="5"/>
  <c r="AS219" i="5"/>
  <c r="AU219" i="5"/>
  <c r="AI224" i="5"/>
  <c r="AM224" i="5"/>
  <c r="AM31" i="5" s="1"/>
  <c r="AS215" i="5"/>
  <c r="AU215" i="5"/>
  <c r="AI209" i="5"/>
  <c r="AM209" i="5"/>
  <c r="AI216" i="5"/>
  <c r="AM216" i="5"/>
  <c r="AR227" i="5"/>
  <c r="AN227" i="5"/>
  <c r="AR214" i="5"/>
  <c r="AN214" i="5"/>
  <c r="AR218" i="5"/>
  <c r="AN218" i="5"/>
  <c r="AR211" i="5"/>
  <c r="AN211" i="5"/>
  <c r="AS223" i="5"/>
  <c r="AU223" i="5"/>
  <c r="AI213" i="5"/>
  <c r="AM213" i="5"/>
  <c r="AI220" i="5"/>
  <c r="AM220" i="5"/>
  <c r="AI226" i="5"/>
  <c r="AM226" i="5"/>
  <c r="AU190" i="5"/>
  <c r="AS190" i="5"/>
  <c r="AR179" i="5"/>
  <c r="AN179" i="5"/>
  <c r="AU186" i="5"/>
  <c r="AS186" i="5"/>
  <c r="AR187" i="5"/>
  <c r="AN187" i="5"/>
  <c r="AS180" i="5"/>
  <c r="AU180" i="5"/>
  <c r="AS192" i="5"/>
  <c r="AU192" i="5"/>
  <c r="AS184" i="5"/>
  <c r="AU184" i="5"/>
  <c r="AR194" i="5"/>
  <c r="AN194" i="5"/>
  <c r="AI189" i="5"/>
  <c r="AM189" i="5"/>
  <c r="AI193" i="5"/>
  <c r="AM193" i="5"/>
  <c r="AU182" i="5"/>
  <c r="AS182" i="5"/>
  <c r="AU178" i="5"/>
  <c r="AS178" i="5"/>
  <c r="AR191" i="5"/>
  <c r="AN191" i="5"/>
  <c r="AR183" i="5"/>
  <c r="AN183" i="5"/>
  <c r="AS188" i="5"/>
  <c r="AU188" i="5"/>
  <c r="AI181" i="5"/>
  <c r="AM181" i="5"/>
  <c r="AS176" i="5"/>
  <c r="AU176" i="5"/>
  <c r="AI185" i="5"/>
  <c r="AM185" i="5"/>
  <c r="AI177" i="5"/>
  <c r="AM177" i="5"/>
  <c r="AI145" i="5"/>
  <c r="AM145" i="5"/>
  <c r="AR161" i="5"/>
  <c r="AN161" i="5"/>
  <c r="AS162" i="5"/>
  <c r="AU162" i="5"/>
  <c r="AN157" i="5"/>
  <c r="AR157" i="5"/>
  <c r="AN146" i="5"/>
  <c r="AR146" i="5"/>
  <c r="AI155" i="5"/>
  <c r="AM155" i="5"/>
  <c r="AS148" i="5"/>
  <c r="AU148" i="5"/>
  <c r="AR151" i="5"/>
  <c r="AN151" i="5"/>
  <c r="AI158" i="5"/>
  <c r="AM158" i="5"/>
  <c r="AI163" i="5"/>
  <c r="AM163" i="5"/>
  <c r="AR159" i="5"/>
  <c r="AN159" i="5"/>
  <c r="AR114" i="5"/>
  <c r="AN114" i="5"/>
  <c r="AN129" i="5"/>
  <c r="AR129" i="5"/>
  <c r="AI125" i="5"/>
  <c r="AM125" i="5"/>
  <c r="AR122" i="5"/>
  <c r="AN122" i="5"/>
  <c r="AS124" i="5"/>
  <c r="AU124" i="5"/>
  <c r="AM112" i="5"/>
  <c r="AI112" i="5"/>
  <c r="AR118" i="5"/>
  <c r="AN118" i="5"/>
  <c r="AS128" i="5"/>
  <c r="AU128" i="5"/>
  <c r="AS120" i="5"/>
  <c r="AU120" i="5"/>
  <c r="AI121" i="5"/>
  <c r="AM121" i="5"/>
  <c r="AR131" i="5"/>
  <c r="AN131" i="5"/>
  <c r="AR126" i="5"/>
  <c r="AN126" i="5"/>
  <c r="AI117" i="5"/>
  <c r="AM117" i="5"/>
  <c r="AR119" i="5"/>
  <c r="AN119" i="5"/>
  <c r="AR127" i="5"/>
  <c r="AN127" i="5"/>
  <c r="AR115" i="5"/>
  <c r="AN115" i="5"/>
  <c r="AR123" i="5"/>
  <c r="AN123" i="5"/>
  <c r="AI113" i="5"/>
  <c r="AM113" i="5"/>
  <c r="AI130" i="5"/>
  <c r="AM130" i="5"/>
  <c r="AM80" i="5"/>
  <c r="AI80" i="5"/>
  <c r="AH15" i="5"/>
  <c r="AR99" i="5"/>
  <c r="AN99" i="5"/>
  <c r="AI81" i="5"/>
  <c r="AM81" i="5"/>
  <c r="AR87" i="5"/>
  <c r="AN87" i="5"/>
  <c r="AU98" i="5"/>
  <c r="AS98" i="5"/>
  <c r="AR90" i="5"/>
  <c r="AN90" i="5"/>
  <c r="AR91" i="5"/>
  <c r="AN91" i="5"/>
  <c r="AI85" i="5"/>
  <c r="AM85" i="5"/>
  <c r="AS84" i="5"/>
  <c r="AU84" i="5"/>
  <c r="AH16" i="5"/>
  <c r="AR83" i="5"/>
  <c r="AN83" i="5"/>
  <c r="AI93" i="5"/>
  <c r="AM93" i="5"/>
  <c r="AR95" i="5"/>
  <c r="AN95" i="5"/>
  <c r="AR82" i="5"/>
  <c r="AN82" i="5"/>
  <c r="AM17" i="5"/>
  <c r="AN97" i="5"/>
  <c r="AR97" i="5"/>
  <c r="AR94" i="5"/>
  <c r="AN94" i="5"/>
  <c r="AI89" i="5"/>
  <c r="AM89" i="5"/>
  <c r="AR79" i="5"/>
  <c r="AN79" i="5"/>
  <c r="AR65" i="5"/>
  <c r="AN65" i="5"/>
  <c r="AN60" i="5"/>
  <c r="AR60" i="5"/>
  <c r="AM63" i="5"/>
  <c r="AI63" i="5"/>
  <c r="AH30" i="5"/>
  <c r="AM66" i="5"/>
  <c r="AI66" i="5"/>
  <c r="AH33" i="5"/>
  <c r="S226" i="13" s="1"/>
  <c r="T226" i="13" s="1"/>
  <c r="AM57" i="5"/>
  <c r="AI57" i="5"/>
  <c r="AN49" i="5"/>
  <c r="AR49" i="5"/>
  <c r="AM51" i="5"/>
  <c r="AI51" i="5"/>
  <c r="AH18" i="5"/>
  <c r="AI67" i="5"/>
  <c r="AH34" i="5"/>
  <c r="AM67" i="5"/>
  <c r="AM61" i="5"/>
  <c r="AI61" i="5"/>
  <c r="AI59" i="5"/>
  <c r="AH26" i="5"/>
  <c r="AM59" i="5"/>
  <c r="AI53" i="5"/>
  <c r="AH20" i="5"/>
  <c r="S213" i="13" s="1"/>
  <c r="AM53" i="5"/>
  <c r="AR55" i="5"/>
  <c r="AN55" i="5"/>
  <c r="AM22" i="5"/>
  <c r="AE245" i="4"/>
  <c r="AC245" i="4"/>
  <c r="AE249" i="4"/>
  <c r="AC249" i="4"/>
  <c r="AC242" i="4"/>
  <c r="AE242" i="4"/>
  <c r="AF248" i="4"/>
  <c r="AH248" i="4"/>
  <c r="AC254" i="4"/>
  <c r="AE254" i="4"/>
  <c r="AC246" i="4"/>
  <c r="AE246" i="4"/>
  <c r="AH247" i="4"/>
  <c r="AF247" i="4"/>
  <c r="AE257" i="4"/>
  <c r="AC257" i="4"/>
  <c r="AH251" i="4"/>
  <c r="AF251" i="4"/>
  <c r="AE241" i="4"/>
  <c r="AC241" i="4"/>
  <c r="AE253" i="4"/>
  <c r="AC253" i="4"/>
  <c r="AC250" i="4"/>
  <c r="AE250" i="4"/>
  <c r="AC240" i="4"/>
  <c r="AE240" i="4"/>
  <c r="AF256" i="4"/>
  <c r="AH256" i="4"/>
  <c r="AF244" i="4"/>
  <c r="AH244" i="4"/>
  <c r="AH255" i="4"/>
  <c r="AF255" i="4"/>
  <c r="AC258" i="4"/>
  <c r="AE258" i="4"/>
  <c r="AH243" i="4"/>
  <c r="AF243" i="4"/>
  <c r="AF252" i="4"/>
  <c r="AH252" i="4"/>
  <c r="AF259" i="4"/>
  <c r="AH259" i="4"/>
  <c r="AE209" i="4"/>
  <c r="AC209" i="4"/>
  <c r="AH226" i="4"/>
  <c r="AF226" i="4"/>
  <c r="AC216" i="4"/>
  <c r="AE216" i="4"/>
  <c r="AC227" i="4"/>
  <c r="AE227" i="4"/>
  <c r="AE221" i="4"/>
  <c r="AC221" i="4"/>
  <c r="AH223" i="4"/>
  <c r="AF223" i="4"/>
  <c r="AF220" i="4"/>
  <c r="AH220" i="4"/>
  <c r="AH215" i="4"/>
  <c r="AF215" i="4"/>
  <c r="AE213" i="4"/>
  <c r="AC213" i="4"/>
  <c r="AC222" i="4"/>
  <c r="AE222" i="4"/>
  <c r="AC214" i="4"/>
  <c r="AE214" i="4"/>
  <c r="AC210" i="4"/>
  <c r="AE210" i="4"/>
  <c r="AH211" i="4"/>
  <c r="AF211" i="4"/>
  <c r="AH219" i="4"/>
  <c r="AF219" i="4"/>
  <c r="AC218" i="4"/>
  <c r="AE218" i="4"/>
  <c r="AC212" i="4"/>
  <c r="AE212" i="4"/>
  <c r="AE217" i="4"/>
  <c r="AC217" i="4"/>
  <c r="AC224" i="4"/>
  <c r="AE224" i="4"/>
  <c r="AC208" i="4"/>
  <c r="AE208" i="4"/>
  <c r="AH183" i="4"/>
  <c r="AF183" i="4"/>
  <c r="AC182" i="4"/>
  <c r="AE182" i="4"/>
  <c r="AC178" i="4"/>
  <c r="AE178" i="4"/>
  <c r="AE185" i="4"/>
  <c r="AC185" i="4"/>
  <c r="AE193" i="4"/>
  <c r="AC193" i="4"/>
  <c r="AH179" i="4"/>
  <c r="AF179" i="4"/>
  <c r="AC194" i="4"/>
  <c r="AE194" i="4"/>
  <c r="AF184" i="4"/>
  <c r="AH184" i="4"/>
  <c r="AC186" i="4"/>
  <c r="AE186" i="4"/>
  <c r="AC190" i="4"/>
  <c r="AE190" i="4"/>
  <c r="AC176" i="4"/>
  <c r="AE176" i="4"/>
  <c r="AE189" i="4"/>
  <c r="AC189" i="4"/>
  <c r="AE181" i="4"/>
  <c r="AC181" i="4"/>
  <c r="AC192" i="4"/>
  <c r="AE192" i="4"/>
  <c r="AH187" i="4"/>
  <c r="AF187" i="4"/>
  <c r="AF180" i="4"/>
  <c r="AH180" i="4"/>
  <c r="AF188" i="4"/>
  <c r="AH188" i="4"/>
  <c r="AE177" i="4"/>
  <c r="AC177" i="4"/>
  <c r="AC195" i="4"/>
  <c r="AE195" i="4"/>
  <c r="AH148" i="4"/>
  <c r="AF148" i="4"/>
  <c r="AE149" i="4"/>
  <c r="AC149" i="4"/>
  <c r="AF162" i="4"/>
  <c r="AH162" i="4"/>
  <c r="AF144" i="4"/>
  <c r="AH144" i="4"/>
  <c r="AK157" i="4"/>
  <c r="AI157" i="4"/>
  <c r="AC150" i="4"/>
  <c r="AE150" i="4"/>
  <c r="AC160" i="4"/>
  <c r="AE160" i="4"/>
  <c r="AF145" i="4"/>
  <c r="AH145" i="4"/>
  <c r="AE154" i="4"/>
  <c r="AC154" i="4"/>
  <c r="AH155" i="4"/>
  <c r="AF155" i="4"/>
  <c r="AF156" i="4"/>
  <c r="AH156" i="4"/>
  <c r="AF152" i="4"/>
  <c r="AH152" i="4"/>
  <c r="AC158" i="4"/>
  <c r="AE158" i="4"/>
  <c r="AE163" i="4"/>
  <c r="AC163" i="4"/>
  <c r="AE153" i="4"/>
  <c r="AC153" i="4"/>
  <c r="AE146" i="4"/>
  <c r="AC146" i="4"/>
  <c r="AH161" i="4"/>
  <c r="AF161" i="4"/>
  <c r="AC159" i="4"/>
  <c r="AE159" i="4"/>
  <c r="AE130" i="4"/>
  <c r="AC130" i="4"/>
  <c r="AF124" i="4"/>
  <c r="AH124" i="4"/>
  <c r="AC114" i="4"/>
  <c r="AE114" i="4"/>
  <c r="AE121" i="4"/>
  <c r="AC121" i="4"/>
  <c r="AH115" i="4"/>
  <c r="AF115" i="4"/>
  <c r="AH119" i="4"/>
  <c r="AF119" i="4"/>
  <c r="AC116" i="4"/>
  <c r="AE116" i="4"/>
  <c r="AC112" i="4"/>
  <c r="AE112" i="4"/>
  <c r="AC128" i="4"/>
  <c r="AE128" i="4"/>
  <c r="AE113" i="4"/>
  <c r="AC113" i="4"/>
  <c r="AE117" i="4"/>
  <c r="AC117" i="4"/>
  <c r="AC122" i="4"/>
  <c r="AE122" i="4"/>
  <c r="AH123" i="4"/>
  <c r="AF123" i="4"/>
  <c r="AF120" i="4"/>
  <c r="AH120" i="4"/>
  <c r="AC118" i="4"/>
  <c r="AE118" i="4"/>
  <c r="AC131" i="4"/>
  <c r="AE131" i="4"/>
  <c r="AC129" i="4"/>
  <c r="AE129" i="4"/>
  <c r="AF88" i="4"/>
  <c r="AH88" i="4"/>
  <c r="AC90" i="4"/>
  <c r="AE90" i="4"/>
  <c r="AC94" i="4"/>
  <c r="AE94" i="4"/>
  <c r="AC86" i="4"/>
  <c r="AE86" i="4"/>
  <c r="AE93" i="4"/>
  <c r="AC93" i="4"/>
  <c r="AC96" i="4"/>
  <c r="AE96" i="4"/>
  <c r="AH83" i="4"/>
  <c r="AF83" i="4"/>
  <c r="AE81" i="4"/>
  <c r="AC81" i="4"/>
  <c r="AH87" i="4"/>
  <c r="AF87" i="4"/>
  <c r="AC82" i="4"/>
  <c r="AE82" i="4"/>
  <c r="AF84" i="4"/>
  <c r="AH84" i="4"/>
  <c r="AC80" i="4"/>
  <c r="AE80" i="4"/>
  <c r="AH91" i="4"/>
  <c r="AF91" i="4"/>
  <c r="AE97" i="4"/>
  <c r="AC97" i="4"/>
  <c r="AE89" i="4"/>
  <c r="AC89" i="4"/>
  <c r="AF92" i="4"/>
  <c r="AH92" i="4"/>
  <c r="AE85" i="4"/>
  <c r="AC85" i="4"/>
  <c r="AF99" i="4"/>
  <c r="AH99" i="4"/>
  <c r="AC98" i="4"/>
  <c r="AE98" i="4"/>
  <c r="AE66" i="4"/>
  <c r="AC66" i="4"/>
  <c r="AC48" i="4"/>
  <c r="AE48" i="4"/>
  <c r="U80" i="13" s="1"/>
  <c r="AH65" i="4"/>
  <c r="AF65" i="4"/>
  <c r="AF52" i="4"/>
  <c r="AH52" i="4"/>
  <c r="AE57" i="4"/>
  <c r="AC57" i="4"/>
  <c r="AE49" i="4"/>
  <c r="U81" i="13" s="1"/>
  <c r="AC49" i="4"/>
  <c r="AE61" i="4"/>
  <c r="U61" i="13" s="1"/>
  <c r="AC61" i="4"/>
  <c r="AC58" i="4"/>
  <c r="AE58" i="4"/>
  <c r="AF64" i="4"/>
  <c r="AH64" i="4"/>
  <c r="AE67" i="4"/>
  <c r="U99" i="13" s="1"/>
  <c r="AC67" i="4"/>
  <c r="AE53" i="4"/>
  <c r="AC53" i="4"/>
  <c r="AC50" i="4"/>
  <c r="AE50" i="4"/>
  <c r="AH63" i="4"/>
  <c r="AF63" i="4"/>
  <c r="AC54" i="4"/>
  <c r="AE54" i="4"/>
  <c r="AM25" i="5"/>
  <c r="AH32" i="5"/>
  <c r="AH28" i="5"/>
  <c r="AH24" i="5"/>
  <c r="S217" i="13" s="1"/>
  <c r="Q207" i="5"/>
  <c r="X207" i="5"/>
  <c r="X232" i="5" s="1"/>
  <c r="Y232" i="5" s="1"/>
  <c r="S207" i="5"/>
  <c r="AQ234" i="7" l="1"/>
  <c r="AH222" i="6"/>
  <c r="T126" i="13"/>
  <c r="AE62" i="4"/>
  <c r="U94" i="13" s="1"/>
  <c r="V94" i="13" s="1"/>
  <c r="U86" i="13"/>
  <c r="V86" i="13" s="1"/>
  <c r="S220" i="13"/>
  <c r="T220" i="13" s="1"/>
  <c r="W96" i="13"/>
  <c r="U89" i="13"/>
  <c r="V89" i="13" s="1"/>
  <c r="U93" i="13"/>
  <c r="U85" i="13"/>
  <c r="V85" i="13" s="1"/>
  <c r="U98" i="13"/>
  <c r="V98" i="13" s="1"/>
  <c r="AF56" i="4"/>
  <c r="U90" i="13"/>
  <c r="V90" i="13" s="1"/>
  <c r="AE60" i="4"/>
  <c r="AC60" i="4"/>
  <c r="S60" i="13"/>
  <c r="T60" i="13" s="1"/>
  <c r="S92" i="13"/>
  <c r="T92" i="13" s="1"/>
  <c r="AC62" i="4"/>
  <c r="W84" i="13"/>
  <c r="S62" i="13"/>
  <c r="T62" i="13" s="1"/>
  <c r="W95" i="13"/>
  <c r="U82" i="13"/>
  <c r="V82" i="13" s="1"/>
  <c r="S190" i="13"/>
  <c r="T190" i="13" s="1"/>
  <c r="U88" i="13"/>
  <c r="V88" i="13" s="1"/>
  <c r="AC14" i="4"/>
  <c r="AE14" i="4"/>
  <c r="AI16" i="4"/>
  <c r="AK16" i="4"/>
  <c r="AH192" i="6"/>
  <c r="AK192" i="6" s="1"/>
  <c r="AF192" i="6"/>
  <c r="AC34" i="6"/>
  <c r="AF222" i="6"/>
  <c r="AM219" i="7"/>
  <c r="AH219" i="7"/>
  <c r="AD219" i="7"/>
  <c r="AD20" i="7" s="1"/>
  <c r="Y219" i="7"/>
  <c r="Y151" i="7"/>
  <c r="AP150" i="7"/>
  <c r="AH151" i="7"/>
  <c r="AK150" i="7"/>
  <c r="AD151" i="7"/>
  <c r="AD18" i="7" s="1"/>
  <c r="AC22" i="6"/>
  <c r="AE87" i="7"/>
  <c r="AM34" i="29"/>
  <c r="AN34" i="29" s="1"/>
  <c r="AR62" i="29"/>
  <c r="AS62" i="29" s="1"/>
  <c r="AM33" i="29"/>
  <c r="AN33" i="29" s="1"/>
  <c r="AK116" i="7"/>
  <c r="AH199" i="7"/>
  <c r="AJ199" i="7" s="1"/>
  <c r="F180" i="18"/>
  <c r="AE199" i="7"/>
  <c r="AR227" i="7"/>
  <c r="AS227" i="7"/>
  <c r="AQ196" i="7"/>
  <c r="AS196" i="7"/>
  <c r="AF126" i="6"/>
  <c r="AS55" i="29"/>
  <c r="AU55" i="29"/>
  <c r="AM104" i="5"/>
  <c r="AN104" i="5" s="1"/>
  <c r="AI22" i="5"/>
  <c r="AS195" i="5"/>
  <c r="AU195" i="5"/>
  <c r="V56" i="13"/>
  <c r="AH56" i="4"/>
  <c r="W56" i="13" s="1"/>
  <c r="AE39" i="4"/>
  <c r="AI154" i="6"/>
  <c r="AF125" i="6"/>
  <c r="AI29" i="5"/>
  <c r="AR147" i="5"/>
  <c r="AN147" i="5"/>
  <c r="AC30" i="6"/>
  <c r="S188" i="13"/>
  <c r="T188" i="13" s="1"/>
  <c r="F215" i="22"/>
  <c r="H147" i="22"/>
  <c r="I147" i="22" s="1"/>
  <c r="J147" i="22" s="1"/>
  <c r="K147" i="22" s="1"/>
  <c r="L147" i="22" s="1"/>
  <c r="M147" i="22" s="1"/>
  <c r="N147" i="22" s="1"/>
  <c r="O147" i="22" s="1"/>
  <c r="P147" i="22" s="1"/>
  <c r="Q147" i="22" s="1"/>
  <c r="R147" i="22" s="1"/>
  <c r="S147" i="22" s="1"/>
  <c r="T147" i="22" s="1"/>
  <c r="U147" i="22" s="1"/>
  <c r="V147" i="22" s="1"/>
  <c r="W147" i="22" s="1"/>
  <c r="X147" i="22" s="1"/>
  <c r="Y147" i="22" s="1"/>
  <c r="Z147" i="22" s="1"/>
  <c r="AA147" i="22" s="1"/>
  <c r="AB147" i="22" s="1"/>
  <c r="G181" i="22"/>
  <c r="D173" i="22"/>
  <c r="C15" i="24" s="1"/>
  <c r="D283" i="22"/>
  <c r="E249" i="22"/>
  <c r="AG18" i="7"/>
  <c r="AK62" i="7"/>
  <c r="AS221" i="7"/>
  <c r="AQ221" i="7"/>
  <c r="AG28" i="7"/>
  <c r="AS230" i="7"/>
  <c r="AQ230" i="7"/>
  <c r="AS225" i="7"/>
  <c r="AQ225" i="7"/>
  <c r="AQ231" i="7"/>
  <c r="AS231" i="7"/>
  <c r="AS233" i="7"/>
  <c r="AQ233" i="7"/>
  <c r="AS215" i="7"/>
  <c r="AQ215" i="7"/>
  <c r="AS217" i="7"/>
  <c r="AQ217" i="7"/>
  <c r="AQ223" i="7"/>
  <c r="AS223" i="7"/>
  <c r="AQ229" i="7"/>
  <c r="AS229" i="7"/>
  <c r="AR217" i="7"/>
  <c r="AM62" i="7"/>
  <c r="AN62" i="7" s="1"/>
  <c r="AP62" i="7" s="1"/>
  <c r="AS62" i="7" s="1"/>
  <c r="AH60" i="6"/>
  <c r="AF60" i="6"/>
  <c r="AR221" i="7"/>
  <c r="AN21" i="29"/>
  <c r="AS59" i="29"/>
  <c r="AU59" i="29"/>
  <c r="AR63" i="29"/>
  <c r="AN63" i="29"/>
  <c r="AM30" i="29"/>
  <c r="AN30" i="29" s="1"/>
  <c r="AN131" i="29"/>
  <c r="AR131" i="29"/>
  <c r="AN54" i="29"/>
  <c r="AR54" i="29"/>
  <c r="AR21" i="29" s="1"/>
  <c r="AU21" i="29" s="1"/>
  <c r="AS48" i="29"/>
  <c r="AU48" i="29"/>
  <c r="S222" i="13"/>
  <c r="T222" i="13" s="1"/>
  <c r="AM29" i="5"/>
  <c r="U126" i="13" s="1"/>
  <c r="V126" i="13" s="1"/>
  <c r="AN116" i="5"/>
  <c r="AR116" i="5"/>
  <c r="AU160" i="5"/>
  <c r="AS160" i="5"/>
  <c r="AN62" i="5"/>
  <c r="AR62" i="5"/>
  <c r="AR208" i="5"/>
  <c r="AN208" i="5"/>
  <c r="AR225" i="5"/>
  <c r="AN225" i="5"/>
  <c r="AF151" i="4"/>
  <c r="AH151" i="4"/>
  <c r="AK225" i="4"/>
  <c r="AI225" i="4"/>
  <c r="AK147" i="4"/>
  <c r="AI147" i="4"/>
  <c r="AF126" i="4"/>
  <c r="AH126" i="4"/>
  <c r="AS184" i="7"/>
  <c r="AQ184" i="7"/>
  <c r="AQ186" i="7"/>
  <c r="AS186" i="7"/>
  <c r="AS192" i="7"/>
  <c r="AQ192" i="7"/>
  <c r="AQ188" i="7"/>
  <c r="AS188" i="7"/>
  <c r="AQ190" i="7"/>
  <c r="AS190" i="7"/>
  <c r="AR190" i="7"/>
  <c r="AS182" i="7"/>
  <c r="AQ182" i="7"/>
  <c r="AR186" i="7"/>
  <c r="AM199" i="7"/>
  <c r="AH195" i="6"/>
  <c r="AF195" i="6"/>
  <c r="AR184" i="7"/>
  <c r="AR182" i="7"/>
  <c r="AS194" i="7"/>
  <c r="AQ194" i="7"/>
  <c r="AQ201" i="7"/>
  <c r="AS201" i="7"/>
  <c r="AR201" i="7"/>
  <c r="AG22" i="7"/>
  <c r="AS164" i="7"/>
  <c r="AQ164" i="7"/>
  <c r="AS161" i="7"/>
  <c r="AQ161" i="7"/>
  <c r="AQ165" i="7"/>
  <c r="AS165" i="7"/>
  <c r="AM155" i="7"/>
  <c r="AN155" i="7" s="1"/>
  <c r="AP155" i="7" s="1"/>
  <c r="AR155" i="7" s="1"/>
  <c r="AF152" i="6"/>
  <c r="AH152" i="6"/>
  <c r="AR164" i="7"/>
  <c r="AS162" i="7"/>
  <c r="AQ162" i="7"/>
  <c r="AK155" i="7"/>
  <c r="AM151" i="7"/>
  <c r="AF148" i="6"/>
  <c r="AH148" i="6"/>
  <c r="AQ163" i="7"/>
  <c r="AS163" i="7"/>
  <c r="AS149" i="7"/>
  <c r="AQ149" i="7"/>
  <c r="AS167" i="7"/>
  <c r="AQ167" i="7"/>
  <c r="AR161" i="7"/>
  <c r="AR149" i="7"/>
  <c r="AC27" i="6"/>
  <c r="S194" i="13"/>
  <c r="T194" i="13" s="1"/>
  <c r="S185" i="13"/>
  <c r="T185" i="13" s="1"/>
  <c r="AG33" i="7"/>
  <c r="S189" i="13"/>
  <c r="T189" i="13" s="1"/>
  <c r="AE31" i="7"/>
  <c r="S191" i="13"/>
  <c r="T191" i="13" s="1"/>
  <c r="AK66" i="7"/>
  <c r="AN67" i="7"/>
  <c r="AN56" i="7"/>
  <c r="AN54" i="7"/>
  <c r="AN69" i="7"/>
  <c r="AN52" i="7"/>
  <c r="S181" i="13"/>
  <c r="T181" i="13" s="1"/>
  <c r="AE50" i="7"/>
  <c r="AD16" i="7"/>
  <c r="Y22" i="7"/>
  <c r="Q182" i="13"/>
  <c r="R182" i="13" s="1"/>
  <c r="AP57" i="7"/>
  <c r="AR57" i="7" s="1"/>
  <c r="AP64" i="7"/>
  <c r="AR64" i="7" s="1"/>
  <c r="AE52" i="7"/>
  <c r="AE54" i="7"/>
  <c r="AK55" i="7"/>
  <c r="AK59" i="7"/>
  <c r="Y16" i="7"/>
  <c r="Q176" i="13"/>
  <c r="R176" i="13" s="1"/>
  <c r="AE32" i="7"/>
  <c r="S192" i="13"/>
  <c r="T192" i="13" s="1"/>
  <c r="AP63" i="7"/>
  <c r="AR63" i="7" s="1"/>
  <c r="AJ54" i="7"/>
  <c r="AK63" i="7"/>
  <c r="AK68" i="7"/>
  <c r="AE60" i="7"/>
  <c r="AD26" i="7"/>
  <c r="AN60" i="7"/>
  <c r="AK65" i="7"/>
  <c r="AP59" i="7"/>
  <c r="AP51" i="7"/>
  <c r="AR51" i="7" s="1"/>
  <c r="AJ50" i="7"/>
  <c r="AK51" i="7"/>
  <c r="AE56" i="7"/>
  <c r="AD22" i="7"/>
  <c r="AK64" i="7"/>
  <c r="AP65" i="7"/>
  <c r="AR65" i="7" s="1"/>
  <c r="AK53" i="7"/>
  <c r="Y20" i="7"/>
  <c r="Q180" i="13"/>
  <c r="R180" i="13" s="1"/>
  <c r="AE30" i="7"/>
  <c r="AJ58" i="7"/>
  <c r="AP61" i="7"/>
  <c r="AR61" i="7" s="1"/>
  <c r="Y24" i="7"/>
  <c r="Q184" i="13"/>
  <c r="R184" i="13" s="1"/>
  <c r="AP53" i="7"/>
  <c r="AJ52" i="7"/>
  <c r="AP55" i="7"/>
  <c r="AK61" i="7"/>
  <c r="AN58" i="7"/>
  <c r="AN50" i="7"/>
  <c r="S177" i="13"/>
  <c r="T177" i="13" s="1"/>
  <c r="Y33" i="7"/>
  <c r="Q193" i="13"/>
  <c r="R193" i="13" s="1"/>
  <c r="AK57" i="7"/>
  <c r="Y35" i="7"/>
  <c r="Q195" i="13"/>
  <c r="R195" i="13" s="1"/>
  <c r="AE58" i="7"/>
  <c r="AD24" i="7"/>
  <c r="AJ60" i="7"/>
  <c r="AJ67" i="7"/>
  <c r="AP68" i="7"/>
  <c r="AE69" i="7"/>
  <c r="AD35" i="7"/>
  <c r="AD33" i="7"/>
  <c r="AE67" i="7"/>
  <c r="Y26" i="7"/>
  <c r="Q186" i="13"/>
  <c r="R186" i="13" s="1"/>
  <c r="Y18" i="7"/>
  <c r="Q178" i="13"/>
  <c r="R178" i="13" s="1"/>
  <c r="AJ69" i="7"/>
  <c r="AP66" i="7"/>
  <c r="AJ56" i="7"/>
  <c r="S29" i="13"/>
  <c r="T29" i="13" s="1"/>
  <c r="AC29" i="6"/>
  <c r="T31" i="13"/>
  <c r="AM32" i="29"/>
  <c r="AN32" i="29" s="1"/>
  <c r="AM27" i="29"/>
  <c r="AN27" i="29" s="1"/>
  <c r="AM19" i="29"/>
  <c r="AN19" i="29" s="1"/>
  <c r="AR156" i="29"/>
  <c r="AN156" i="29"/>
  <c r="AN148" i="29"/>
  <c r="AR148" i="29"/>
  <c r="AN161" i="29"/>
  <c r="AR161" i="29"/>
  <c r="AM20" i="29"/>
  <c r="AN20" i="29" s="1"/>
  <c r="AM15" i="29"/>
  <c r="AN15" i="29" s="1"/>
  <c r="AR17" i="29"/>
  <c r="AS17" i="29" s="1"/>
  <c r="AM28" i="29"/>
  <c r="AN28" i="29" s="1"/>
  <c r="AM24" i="29"/>
  <c r="AN24" i="29" s="1"/>
  <c r="AM16" i="29"/>
  <c r="AN16" i="29" s="1"/>
  <c r="AR25" i="29"/>
  <c r="AS58" i="29"/>
  <c r="AU58" i="29"/>
  <c r="AM27" i="5"/>
  <c r="T214" i="13"/>
  <c r="AN31" i="5"/>
  <c r="U128" i="13"/>
  <c r="V128" i="13" s="1"/>
  <c r="AI30" i="5"/>
  <c r="S127" i="13"/>
  <c r="T127" i="13" s="1"/>
  <c r="S223" i="13"/>
  <c r="T223" i="13" s="1"/>
  <c r="AI33" i="5"/>
  <c r="S130" i="13"/>
  <c r="T130" i="13" s="1"/>
  <c r="U224" i="13"/>
  <c r="V224" i="13" s="1"/>
  <c r="AI34" i="5"/>
  <c r="S131" i="13"/>
  <c r="T131" i="13" s="1"/>
  <c r="AI32" i="5"/>
  <c r="S129" i="13"/>
  <c r="T129" i="13" s="1"/>
  <c r="S225" i="13"/>
  <c r="T225" i="13" s="1"/>
  <c r="S227" i="13"/>
  <c r="T227" i="13" s="1"/>
  <c r="AN212" i="5"/>
  <c r="AM19" i="5"/>
  <c r="AR212" i="5"/>
  <c r="AI19" i="5"/>
  <c r="S116" i="13"/>
  <c r="T116" i="13" s="1"/>
  <c r="S212" i="13"/>
  <c r="T212" i="13" s="1"/>
  <c r="T118" i="13"/>
  <c r="T217" i="13"/>
  <c r="AI27" i="5"/>
  <c r="S120" i="13"/>
  <c r="T120" i="13" s="1"/>
  <c r="AI23" i="5"/>
  <c r="AR144" i="5"/>
  <c r="AN144" i="5"/>
  <c r="AN156" i="5"/>
  <c r="AR156" i="5"/>
  <c r="AS149" i="5"/>
  <c r="AU149" i="5"/>
  <c r="AR152" i="5"/>
  <c r="AN152" i="5"/>
  <c r="S124" i="13"/>
  <c r="T124" i="13" s="1"/>
  <c r="AN153" i="5"/>
  <c r="AR153" i="5"/>
  <c r="AN88" i="5"/>
  <c r="AR88" i="5"/>
  <c r="AN86" i="5"/>
  <c r="AR86" i="5"/>
  <c r="AN92" i="5"/>
  <c r="AR92" i="5"/>
  <c r="T213" i="13"/>
  <c r="AI28" i="5"/>
  <c r="S125" i="13"/>
  <c r="T125" i="13" s="1"/>
  <c r="S221" i="13"/>
  <c r="T221" i="13" s="1"/>
  <c r="AI24" i="5"/>
  <c r="S121" i="13"/>
  <c r="T121" i="13" s="1"/>
  <c r="AN21" i="5"/>
  <c r="U118" i="13"/>
  <c r="V118" i="13" s="1"/>
  <c r="AI18" i="5"/>
  <c r="S115" i="13"/>
  <c r="T115" i="13" s="1"/>
  <c r="AI16" i="5"/>
  <c r="S113" i="13"/>
  <c r="T113" i="13" s="1"/>
  <c r="S209" i="13"/>
  <c r="T209" i="13" s="1"/>
  <c r="AI26" i="5"/>
  <c r="S123" i="13"/>
  <c r="T123" i="13" s="1"/>
  <c r="AN17" i="5"/>
  <c r="U114" i="13"/>
  <c r="V114" i="13" s="1"/>
  <c r="AN25" i="5"/>
  <c r="U122" i="13"/>
  <c r="V122" i="13" s="1"/>
  <c r="AN22" i="5"/>
  <c r="U119" i="13"/>
  <c r="V119" i="13" s="1"/>
  <c r="AI20" i="5"/>
  <c r="S117" i="13"/>
  <c r="T117" i="13" s="1"/>
  <c r="AI15" i="5"/>
  <c r="S112" i="13"/>
  <c r="T112" i="13" s="1"/>
  <c r="S208" i="13"/>
  <c r="T208" i="13" s="1"/>
  <c r="W65" i="13"/>
  <c r="W63" i="13"/>
  <c r="V99" i="13"/>
  <c r="U67" i="13"/>
  <c r="V67" i="13" s="1"/>
  <c r="U66" i="13"/>
  <c r="V66" i="13" s="1"/>
  <c r="W64" i="13"/>
  <c r="W52" i="13"/>
  <c r="U48" i="13"/>
  <c r="V48" i="13" s="1"/>
  <c r="V80" i="13"/>
  <c r="U53" i="13"/>
  <c r="V53" i="13" s="1"/>
  <c r="V81" i="13"/>
  <c r="U49" i="13"/>
  <c r="V49" i="13" s="1"/>
  <c r="S183" i="13"/>
  <c r="T183" i="13" s="1"/>
  <c r="S215" i="13"/>
  <c r="T215" i="13" s="1"/>
  <c r="T87" i="13"/>
  <c r="S55" i="13"/>
  <c r="T55" i="13" s="1"/>
  <c r="AC55" i="4"/>
  <c r="AE55" i="4"/>
  <c r="U87" i="13" s="1"/>
  <c r="S219" i="13"/>
  <c r="T219" i="13" s="1"/>
  <c r="S187" i="13"/>
  <c r="T187" i="13" s="1"/>
  <c r="T91" i="13"/>
  <c r="S59" i="13"/>
  <c r="T59" i="13" s="1"/>
  <c r="AC59" i="4"/>
  <c r="AE59" i="4"/>
  <c r="U91" i="13" s="1"/>
  <c r="U214" i="13"/>
  <c r="V214" i="13" s="1"/>
  <c r="U54" i="13"/>
  <c r="V54" i="13" s="1"/>
  <c r="U210" i="13"/>
  <c r="V210" i="13" s="1"/>
  <c r="U50" i="13"/>
  <c r="V50" i="13" s="1"/>
  <c r="U218" i="13"/>
  <c r="V218" i="13" s="1"/>
  <c r="U58" i="13"/>
  <c r="V58" i="13" s="1"/>
  <c r="V93" i="13"/>
  <c r="V61" i="13"/>
  <c r="U57" i="13"/>
  <c r="V57" i="13" s="1"/>
  <c r="S211" i="13"/>
  <c r="T211" i="13" s="1"/>
  <c r="S179" i="13"/>
  <c r="T179" i="13" s="1"/>
  <c r="S51" i="13"/>
  <c r="T51" i="13" s="1"/>
  <c r="T83" i="13"/>
  <c r="AC51" i="4"/>
  <c r="AE51" i="4"/>
  <c r="U83" i="13" s="1"/>
  <c r="AH22" i="4"/>
  <c r="AF22" i="4"/>
  <c r="AI18" i="4"/>
  <c r="AK18" i="4"/>
  <c r="AI15" i="4"/>
  <c r="AK15" i="4"/>
  <c r="AI23" i="4"/>
  <c r="AK23" i="4"/>
  <c r="AF25" i="4"/>
  <c r="AH25" i="4"/>
  <c r="AI31" i="4"/>
  <c r="AK31" i="4"/>
  <c r="AF24" i="4"/>
  <c r="AH24" i="4"/>
  <c r="AF28" i="4"/>
  <c r="AH28" i="4"/>
  <c r="AF20" i="4"/>
  <c r="AH20" i="4"/>
  <c r="AF33" i="4"/>
  <c r="AH33" i="4"/>
  <c r="AI19" i="4"/>
  <c r="AK19" i="4"/>
  <c r="AF29" i="4"/>
  <c r="AH29" i="4"/>
  <c r="AI27" i="4"/>
  <c r="AK27" i="4"/>
  <c r="AF21" i="4"/>
  <c r="AH21" i="4"/>
  <c r="AI30" i="4"/>
  <c r="AK30" i="4"/>
  <c r="AF17" i="4"/>
  <c r="AH17" i="4"/>
  <c r="AI26" i="4"/>
  <c r="AK26" i="4"/>
  <c r="AK34" i="4"/>
  <c r="AI34" i="4"/>
  <c r="AF32" i="4"/>
  <c r="AH32" i="4"/>
  <c r="W97" i="13" s="1"/>
  <c r="AF226" i="6"/>
  <c r="AH226" i="6"/>
  <c r="AF228" i="6"/>
  <c r="AH228" i="6"/>
  <c r="AF224" i="6"/>
  <c r="AH224" i="6"/>
  <c r="AI221" i="6"/>
  <c r="AK221" i="6"/>
  <c r="AI219" i="6"/>
  <c r="AK219" i="6"/>
  <c r="AI227" i="6"/>
  <c r="AK227" i="6"/>
  <c r="AI215" i="6"/>
  <c r="AK215" i="6"/>
  <c r="AH225" i="6"/>
  <c r="AF225" i="6"/>
  <c r="AI213" i="6"/>
  <c r="AK213" i="6"/>
  <c r="AI217" i="6"/>
  <c r="AK217" i="6"/>
  <c r="AI223" i="6"/>
  <c r="AK223" i="6"/>
  <c r="AF214" i="6"/>
  <c r="AH214" i="6"/>
  <c r="AK222" i="6"/>
  <c r="AI222" i="6"/>
  <c r="AF212" i="6"/>
  <c r="AH212" i="6"/>
  <c r="AF218" i="6"/>
  <c r="AH218" i="6"/>
  <c r="AF220" i="6"/>
  <c r="AH220" i="6"/>
  <c r="AI229" i="6"/>
  <c r="AK229" i="6"/>
  <c r="AF216" i="6"/>
  <c r="AH216" i="6"/>
  <c r="AI211" i="6"/>
  <c r="AK211" i="6"/>
  <c r="AF210" i="6"/>
  <c r="AH210" i="6"/>
  <c r="AF190" i="6"/>
  <c r="AH190" i="6"/>
  <c r="AF180" i="6"/>
  <c r="AH180" i="6"/>
  <c r="AI185" i="6"/>
  <c r="AK185" i="6"/>
  <c r="AF197" i="6"/>
  <c r="AH197" i="6"/>
  <c r="AI181" i="6"/>
  <c r="AK181" i="6"/>
  <c r="AF182" i="6"/>
  <c r="AH182" i="6"/>
  <c r="AI179" i="6"/>
  <c r="AK179" i="6"/>
  <c r="AI183" i="6"/>
  <c r="AK183" i="6"/>
  <c r="AF188" i="6"/>
  <c r="AH188" i="6"/>
  <c r="AK193" i="6"/>
  <c r="AI193" i="6"/>
  <c r="AI194" i="6"/>
  <c r="AK194" i="6"/>
  <c r="AF184" i="6"/>
  <c r="AH184" i="6"/>
  <c r="AI187" i="6"/>
  <c r="AK187" i="6"/>
  <c r="AI191" i="6"/>
  <c r="AK191" i="6"/>
  <c r="AF186" i="6"/>
  <c r="AH186" i="6"/>
  <c r="AF178" i="6"/>
  <c r="AH178" i="6"/>
  <c r="AI189" i="6"/>
  <c r="AK189" i="6"/>
  <c r="AI196" i="6"/>
  <c r="AK196" i="6"/>
  <c r="AF159" i="6"/>
  <c r="AH159" i="6"/>
  <c r="AK156" i="6"/>
  <c r="AI156" i="6"/>
  <c r="AF158" i="6"/>
  <c r="AH158" i="6"/>
  <c r="AI165" i="6"/>
  <c r="AK165" i="6"/>
  <c r="AF162" i="6"/>
  <c r="AH162" i="6"/>
  <c r="AI151" i="6"/>
  <c r="AK151" i="6"/>
  <c r="AI147" i="6"/>
  <c r="AK147" i="6"/>
  <c r="AH161" i="6"/>
  <c r="AF161" i="6"/>
  <c r="AI149" i="6"/>
  <c r="AK149" i="6"/>
  <c r="AI163" i="6"/>
  <c r="AK163" i="6"/>
  <c r="AI157" i="6"/>
  <c r="AK157" i="6"/>
  <c r="AF160" i="6"/>
  <c r="AH160" i="6"/>
  <c r="AF146" i="6"/>
  <c r="AH146" i="6"/>
  <c r="AF164" i="6"/>
  <c r="AH164" i="6"/>
  <c r="AI153" i="6"/>
  <c r="AK153" i="6"/>
  <c r="AF124" i="6"/>
  <c r="AF128" i="6"/>
  <c r="AF118" i="6"/>
  <c r="AF123" i="6"/>
  <c r="AF129" i="6"/>
  <c r="AF132" i="6"/>
  <c r="AF114" i="6"/>
  <c r="AF122" i="6"/>
  <c r="AF120" i="6"/>
  <c r="AF130" i="6"/>
  <c r="AF116" i="6"/>
  <c r="AC23" i="6"/>
  <c r="AC15" i="6"/>
  <c r="AF65" i="6"/>
  <c r="AH65" i="6"/>
  <c r="AK66" i="6"/>
  <c r="AI66" i="6"/>
  <c r="AI51" i="6"/>
  <c r="AK51" i="6"/>
  <c r="AK64" i="6"/>
  <c r="AI64" i="6"/>
  <c r="AF54" i="6"/>
  <c r="AH54" i="6"/>
  <c r="AF52" i="6"/>
  <c r="AH52" i="6"/>
  <c r="AF67" i="6"/>
  <c r="AH67" i="6"/>
  <c r="AI53" i="6"/>
  <c r="AK53" i="6"/>
  <c r="AI61" i="6"/>
  <c r="AK61" i="6"/>
  <c r="AI59" i="6"/>
  <c r="AK59" i="6"/>
  <c r="AC17" i="6"/>
  <c r="AC32" i="6"/>
  <c r="AK62" i="6"/>
  <c r="AI62" i="6"/>
  <c r="AI57" i="6"/>
  <c r="AK57" i="6"/>
  <c r="AC25" i="6"/>
  <c r="AF58" i="6"/>
  <c r="AH58" i="6"/>
  <c r="AC19" i="6"/>
  <c r="AC21" i="6"/>
  <c r="AK63" i="6"/>
  <c r="AI63" i="6"/>
  <c r="AF56" i="6"/>
  <c r="AH56" i="6"/>
  <c r="AF48" i="6"/>
  <c r="AH48" i="6"/>
  <c r="AI55" i="6"/>
  <c r="AK55" i="6"/>
  <c r="AI49" i="6"/>
  <c r="AK49" i="6"/>
  <c r="AF50" i="6"/>
  <c r="AH50" i="6"/>
  <c r="AN64" i="29"/>
  <c r="AR64" i="29"/>
  <c r="AR31" i="29" s="1"/>
  <c r="AN49" i="29"/>
  <c r="AR49" i="29"/>
  <c r="AN60" i="29"/>
  <c r="AR60" i="29"/>
  <c r="AN56" i="29"/>
  <c r="AR56" i="29"/>
  <c r="AR23" i="29" s="1"/>
  <c r="AN67" i="29"/>
  <c r="AR67" i="29"/>
  <c r="AS51" i="29"/>
  <c r="AU51" i="29"/>
  <c r="AS65" i="29"/>
  <c r="AU65" i="29"/>
  <c r="AN81" i="29"/>
  <c r="AR81" i="29"/>
  <c r="AN85" i="29"/>
  <c r="AR85" i="29"/>
  <c r="AR97" i="29"/>
  <c r="AN97" i="29"/>
  <c r="AS87" i="29"/>
  <c r="AU87" i="29"/>
  <c r="AN80" i="29"/>
  <c r="AR80" i="29"/>
  <c r="AU82" i="29"/>
  <c r="AS82" i="29"/>
  <c r="AU94" i="29"/>
  <c r="AS94" i="29"/>
  <c r="AS83" i="29"/>
  <c r="AU83" i="29"/>
  <c r="AU86" i="29"/>
  <c r="AS86" i="29"/>
  <c r="AU90" i="29"/>
  <c r="AS90" i="29"/>
  <c r="AN93" i="29"/>
  <c r="AR93" i="29"/>
  <c r="AN89" i="29"/>
  <c r="AR89" i="29"/>
  <c r="AS95" i="29"/>
  <c r="AU95" i="29"/>
  <c r="AN98" i="29"/>
  <c r="AR98" i="29"/>
  <c r="AS96" i="29"/>
  <c r="AU96" i="29"/>
  <c r="AN84" i="29"/>
  <c r="AR84" i="29"/>
  <c r="AS91" i="29"/>
  <c r="AU91" i="29"/>
  <c r="AU99" i="29"/>
  <c r="AS99" i="29"/>
  <c r="AN121" i="29"/>
  <c r="AR121" i="29"/>
  <c r="AS115" i="29"/>
  <c r="AU115" i="29"/>
  <c r="AS130" i="29"/>
  <c r="AU130" i="29"/>
  <c r="AU129" i="29"/>
  <c r="AS129" i="29"/>
  <c r="AN125" i="29"/>
  <c r="AR125" i="29"/>
  <c r="AN113" i="29"/>
  <c r="AR113" i="29"/>
  <c r="AN117" i="29"/>
  <c r="AR117" i="29"/>
  <c r="AS119" i="29"/>
  <c r="AU119" i="29"/>
  <c r="AN112" i="29"/>
  <c r="AR112" i="29"/>
  <c r="AS127" i="29"/>
  <c r="AU127" i="29"/>
  <c r="AS123" i="29"/>
  <c r="AU123" i="29"/>
  <c r="AU114" i="29"/>
  <c r="AS114" i="29"/>
  <c r="AS160" i="29"/>
  <c r="AU160" i="29"/>
  <c r="AS159" i="29"/>
  <c r="AU159" i="29"/>
  <c r="AS151" i="29"/>
  <c r="AU151" i="29"/>
  <c r="AN144" i="29"/>
  <c r="AR144" i="29"/>
  <c r="AU163" i="29"/>
  <c r="AS163" i="29"/>
  <c r="AU158" i="29"/>
  <c r="AS158" i="29"/>
  <c r="AS147" i="29"/>
  <c r="AU147" i="29"/>
  <c r="AU150" i="29"/>
  <c r="AS150" i="29"/>
  <c r="AN149" i="29"/>
  <c r="AR149" i="29"/>
  <c r="AN162" i="29"/>
  <c r="AR162" i="29"/>
  <c r="AN157" i="29"/>
  <c r="AR157" i="29"/>
  <c r="AN145" i="29"/>
  <c r="AR145" i="29"/>
  <c r="AN153" i="29"/>
  <c r="AR153" i="29"/>
  <c r="AU146" i="29"/>
  <c r="AS146" i="29"/>
  <c r="AU154" i="29"/>
  <c r="AS154" i="29"/>
  <c r="AS155" i="29"/>
  <c r="AU155" i="29"/>
  <c r="AN193" i="29"/>
  <c r="AR193" i="29"/>
  <c r="AN181" i="29"/>
  <c r="AR181" i="29"/>
  <c r="AN189" i="29"/>
  <c r="AR189" i="29"/>
  <c r="AN177" i="29"/>
  <c r="AR177" i="29"/>
  <c r="AR191" i="29"/>
  <c r="AN191" i="29"/>
  <c r="AS187" i="29"/>
  <c r="AU187" i="29"/>
  <c r="AS183" i="29"/>
  <c r="AU183" i="29"/>
  <c r="AN185" i="29"/>
  <c r="AR185" i="29"/>
  <c r="AS179" i="29"/>
  <c r="AU179" i="29"/>
  <c r="AU194" i="29"/>
  <c r="AS194" i="29"/>
  <c r="AU182" i="29"/>
  <c r="AS182" i="29"/>
  <c r="AS195" i="29"/>
  <c r="AU195" i="29"/>
  <c r="AN176" i="29"/>
  <c r="AR176" i="29"/>
  <c r="AS209" i="29"/>
  <c r="AU209" i="29"/>
  <c r="AU212" i="29"/>
  <c r="AS212" i="29"/>
  <c r="AN223" i="29"/>
  <c r="AR223" i="29"/>
  <c r="AS217" i="29"/>
  <c r="AU217" i="29"/>
  <c r="AU220" i="29"/>
  <c r="AS220" i="29"/>
  <c r="AS221" i="29"/>
  <c r="AU221" i="29"/>
  <c r="AN211" i="29"/>
  <c r="AR211" i="29"/>
  <c r="AR18" i="29" s="1"/>
  <c r="AS18" i="29" s="1"/>
  <c r="AU225" i="29"/>
  <c r="AS225" i="29"/>
  <c r="AN219" i="29"/>
  <c r="AR219" i="29"/>
  <c r="AR26" i="29" s="1"/>
  <c r="AU26" i="29" s="1"/>
  <c r="AN215" i="29"/>
  <c r="AR215" i="29"/>
  <c r="AR22" i="29" s="1"/>
  <c r="AS22" i="29" s="1"/>
  <c r="AU226" i="29"/>
  <c r="AS226" i="29"/>
  <c r="AS213" i="29"/>
  <c r="AU213" i="29"/>
  <c r="AU216" i="29"/>
  <c r="AS216" i="29"/>
  <c r="AN227" i="29"/>
  <c r="AR227" i="29"/>
  <c r="AU208" i="29"/>
  <c r="AS208" i="29"/>
  <c r="AN226" i="5"/>
  <c r="AR226" i="5"/>
  <c r="AS211" i="5"/>
  <c r="AU211" i="5"/>
  <c r="AS218" i="5"/>
  <c r="AU218" i="5"/>
  <c r="AS214" i="5"/>
  <c r="AU214" i="5"/>
  <c r="AN216" i="5"/>
  <c r="AR216" i="5"/>
  <c r="AN220" i="5"/>
  <c r="AR220" i="5"/>
  <c r="AN209" i="5"/>
  <c r="AR209" i="5"/>
  <c r="AN224" i="5"/>
  <c r="AR224" i="5"/>
  <c r="AR31" i="5" s="1"/>
  <c r="W128" i="13" s="1"/>
  <c r="AN213" i="5"/>
  <c r="AR213" i="5"/>
  <c r="AM23" i="5"/>
  <c r="AU227" i="5"/>
  <c r="AS227" i="5"/>
  <c r="AS222" i="5"/>
  <c r="AU222" i="5"/>
  <c r="AN185" i="5"/>
  <c r="AR185" i="5"/>
  <c r="AN181" i="5"/>
  <c r="AR181" i="5"/>
  <c r="AR193" i="5"/>
  <c r="AN193" i="5"/>
  <c r="AS183" i="5"/>
  <c r="AU183" i="5"/>
  <c r="AS194" i="5"/>
  <c r="AU194" i="5"/>
  <c r="AS187" i="5"/>
  <c r="AU187" i="5"/>
  <c r="AS179" i="5"/>
  <c r="AU179" i="5"/>
  <c r="AN177" i="5"/>
  <c r="AR177" i="5"/>
  <c r="AN189" i="5"/>
  <c r="AR189" i="5"/>
  <c r="AS191" i="5"/>
  <c r="AU191" i="5"/>
  <c r="AN163" i="5"/>
  <c r="AR163" i="5"/>
  <c r="AR155" i="5"/>
  <c r="AN155" i="5"/>
  <c r="AN145" i="5"/>
  <c r="AR145" i="5"/>
  <c r="AS151" i="5"/>
  <c r="AU151" i="5"/>
  <c r="AU157" i="5"/>
  <c r="AS157" i="5"/>
  <c r="AM16" i="5"/>
  <c r="U209" i="13" s="1"/>
  <c r="AN158" i="5"/>
  <c r="AR158" i="5"/>
  <c r="AU146" i="5"/>
  <c r="AS146" i="5"/>
  <c r="AS159" i="5"/>
  <c r="AU159" i="5"/>
  <c r="AS161" i="5"/>
  <c r="AU161" i="5"/>
  <c r="AS123" i="5"/>
  <c r="AU123" i="5"/>
  <c r="AS127" i="5"/>
  <c r="AU127" i="5"/>
  <c r="AU126" i="5"/>
  <c r="AS126" i="5"/>
  <c r="AS129" i="5"/>
  <c r="AU129" i="5"/>
  <c r="AN113" i="5"/>
  <c r="AR113" i="5"/>
  <c r="AN112" i="5"/>
  <c r="AR112" i="5"/>
  <c r="AU122" i="5"/>
  <c r="AS122" i="5"/>
  <c r="AS115" i="5"/>
  <c r="AU115" i="5"/>
  <c r="AS119" i="5"/>
  <c r="AU119" i="5"/>
  <c r="AU131" i="5"/>
  <c r="AS131" i="5"/>
  <c r="AN125" i="5"/>
  <c r="AR125" i="5"/>
  <c r="AN130" i="5"/>
  <c r="AR130" i="5"/>
  <c r="AN117" i="5"/>
  <c r="AR117" i="5"/>
  <c r="AN121" i="5"/>
  <c r="AR121" i="5"/>
  <c r="AU118" i="5"/>
  <c r="AS118" i="5"/>
  <c r="AU114" i="5"/>
  <c r="AS114" i="5"/>
  <c r="AN85" i="5"/>
  <c r="AR85" i="5"/>
  <c r="AS99" i="5"/>
  <c r="AU99" i="5"/>
  <c r="AN81" i="5"/>
  <c r="AR81" i="5"/>
  <c r="AU82" i="5"/>
  <c r="AS82" i="5"/>
  <c r="AR17" i="5"/>
  <c r="W114" i="13" s="1"/>
  <c r="AU90" i="5"/>
  <c r="AS90" i="5"/>
  <c r="AN89" i="5"/>
  <c r="AR89" i="5"/>
  <c r="AS97" i="5"/>
  <c r="AU97" i="5"/>
  <c r="AS95" i="5"/>
  <c r="AU95" i="5"/>
  <c r="AN93" i="5"/>
  <c r="AR93" i="5"/>
  <c r="AS87" i="5"/>
  <c r="AU87" i="5"/>
  <c r="AU94" i="5"/>
  <c r="AS94" i="5"/>
  <c r="AS83" i="5"/>
  <c r="AU83" i="5"/>
  <c r="AS91" i="5"/>
  <c r="AU91" i="5"/>
  <c r="AN80" i="5"/>
  <c r="AR80" i="5"/>
  <c r="AM15" i="5"/>
  <c r="U208" i="13" s="1"/>
  <c r="AS79" i="5"/>
  <c r="AU79" i="5"/>
  <c r="AR51" i="5"/>
  <c r="AN51" i="5"/>
  <c r="AM18" i="5"/>
  <c r="AS55" i="5"/>
  <c r="AR22" i="5"/>
  <c r="W119" i="13" s="1"/>
  <c r="AU55" i="5"/>
  <c r="AR59" i="5"/>
  <c r="AN59" i="5"/>
  <c r="AM26" i="5"/>
  <c r="AN66" i="5"/>
  <c r="AR66" i="5"/>
  <c r="AM33" i="5"/>
  <c r="U226" i="13" s="1"/>
  <c r="AR63" i="5"/>
  <c r="AN63" i="5"/>
  <c r="AM30" i="5"/>
  <c r="AN53" i="5"/>
  <c r="AR53" i="5"/>
  <c r="AM20" i="5"/>
  <c r="AN61" i="5"/>
  <c r="AR61" i="5"/>
  <c r="AS49" i="5"/>
  <c r="AU49" i="5"/>
  <c r="AN57" i="5"/>
  <c r="AR57" i="5"/>
  <c r="AS60" i="5"/>
  <c r="AU60" i="5"/>
  <c r="AN67" i="5"/>
  <c r="AR67" i="5"/>
  <c r="AM34" i="5"/>
  <c r="AS65" i="5"/>
  <c r="AU65" i="5"/>
  <c r="AK256" i="4"/>
  <c r="AI256" i="4"/>
  <c r="AF246" i="4"/>
  <c r="AH246" i="4"/>
  <c r="AI248" i="4"/>
  <c r="AK248" i="4"/>
  <c r="AF241" i="4"/>
  <c r="AH241" i="4"/>
  <c r="AI252" i="4"/>
  <c r="AK252" i="4"/>
  <c r="AH258" i="4"/>
  <c r="AF258" i="4"/>
  <c r="AI244" i="4"/>
  <c r="AK244" i="4"/>
  <c r="AF240" i="4"/>
  <c r="AH240" i="4"/>
  <c r="AF254" i="4"/>
  <c r="AH254" i="4"/>
  <c r="AF242" i="4"/>
  <c r="AH242" i="4"/>
  <c r="AI259" i="4"/>
  <c r="AK259" i="4"/>
  <c r="AF250" i="4"/>
  <c r="AH250" i="4"/>
  <c r="AI243" i="4"/>
  <c r="AK243" i="4"/>
  <c r="AI255" i="4"/>
  <c r="AK255" i="4"/>
  <c r="AF257" i="4"/>
  <c r="AH257" i="4"/>
  <c r="AF249" i="4"/>
  <c r="AH249" i="4"/>
  <c r="AF253" i="4"/>
  <c r="AH253" i="4"/>
  <c r="AI251" i="4"/>
  <c r="AK251" i="4"/>
  <c r="AI247" i="4"/>
  <c r="AK247" i="4"/>
  <c r="AF245" i="4"/>
  <c r="AH245" i="4"/>
  <c r="AF212" i="4"/>
  <c r="AH212" i="4"/>
  <c r="AF210" i="4"/>
  <c r="AH210" i="4"/>
  <c r="AI219" i="4"/>
  <c r="AK219" i="4"/>
  <c r="AI215" i="4"/>
  <c r="AK215" i="4"/>
  <c r="AI223" i="4"/>
  <c r="AK223" i="4"/>
  <c r="AI226" i="4"/>
  <c r="AK226" i="4"/>
  <c r="AF208" i="4"/>
  <c r="AH208" i="4"/>
  <c r="AF218" i="4"/>
  <c r="AH218" i="4"/>
  <c r="AF214" i="4"/>
  <c r="AH214" i="4"/>
  <c r="AI220" i="4"/>
  <c r="AK220" i="4"/>
  <c r="AF216" i="4"/>
  <c r="AH216" i="4"/>
  <c r="AF224" i="4"/>
  <c r="AH224" i="4"/>
  <c r="AF222" i="4"/>
  <c r="AH222" i="4"/>
  <c r="AH227" i="4"/>
  <c r="AF227" i="4"/>
  <c r="AF217" i="4"/>
  <c r="AH217" i="4"/>
  <c r="AI211" i="4"/>
  <c r="AK211" i="4"/>
  <c r="AF213" i="4"/>
  <c r="AH213" i="4"/>
  <c r="AF221" i="4"/>
  <c r="AH221" i="4"/>
  <c r="AF209" i="4"/>
  <c r="AH209" i="4"/>
  <c r="AI180" i="4"/>
  <c r="AK180" i="4"/>
  <c r="AF192" i="4"/>
  <c r="AH192" i="4"/>
  <c r="AF190" i="4"/>
  <c r="AH190" i="4"/>
  <c r="AI184" i="4"/>
  <c r="AK184" i="4"/>
  <c r="AF182" i="4"/>
  <c r="AH182" i="4"/>
  <c r="AF177" i="4"/>
  <c r="AH177" i="4"/>
  <c r="AF189" i="4"/>
  <c r="AH189" i="4"/>
  <c r="AI179" i="4"/>
  <c r="AK179" i="4"/>
  <c r="AF185" i="4"/>
  <c r="AH185" i="4"/>
  <c r="AH195" i="4"/>
  <c r="AF195" i="4"/>
  <c r="AI188" i="4"/>
  <c r="AK188" i="4"/>
  <c r="AF176" i="4"/>
  <c r="AH176" i="4"/>
  <c r="AF186" i="4"/>
  <c r="AH186" i="4"/>
  <c r="AF194" i="4"/>
  <c r="AH194" i="4"/>
  <c r="AF178" i="4"/>
  <c r="AH178" i="4"/>
  <c r="AI187" i="4"/>
  <c r="AK187" i="4"/>
  <c r="AF181" i="4"/>
  <c r="AH181" i="4"/>
  <c r="AF193" i="4"/>
  <c r="AH193" i="4"/>
  <c r="AI183" i="4"/>
  <c r="AK183" i="4"/>
  <c r="AH159" i="4"/>
  <c r="AF159" i="4"/>
  <c r="AI152" i="4"/>
  <c r="AK152" i="4"/>
  <c r="AK145" i="4"/>
  <c r="AI145" i="4"/>
  <c r="AF146" i="4"/>
  <c r="AH146" i="4"/>
  <c r="AF163" i="4"/>
  <c r="AH163" i="4"/>
  <c r="AI155" i="4"/>
  <c r="AK155" i="4"/>
  <c r="AF149" i="4"/>
  <c r="AH149" i="4"/>
  <c r="AF150" i="4"/>
  <c r="AH150" i="4"/>
  <c r="AF158" i="4"/>
  <c r="AH158" i="4"/>
  <c r="AI156" i="4"/>
  <c r="AK156" i="4"/>
  <c r="AH160" i="4"/>
  <c r="AF160" i="4"/>
  <c r="AI162" i="4"/>
  <c r="AK162" i="4"/>
  <c r="AI144" i="4"/>
  <c r="AK144" i="4"/>
  <c r="AI161" i="4"/>
  <c r="AK161" i="4"/>
  <c r="AF153" i="4"/>
  <c r="AH153" i="4"/>
  <c r="AF154" i="4"/>
  <c r="AH154" i="4"/>
  <c r="AI148" i="4"/>
  <c r="AK148" i="4"/>
  <c r="AI123" i="4"/>
  <c r="AK123" i="4"/>
  <c r="AF117" i="4"/>
  <c r="AH117" i="4"/>
  <c r="AI115" i="4"/>
  <c r="AK115" i="4"/>
  <c r="AF130" i="4"/>
  <c r="AH130" i="4"/>
  <c r="AF118" i="4"/>
  <c r="AH118" i="4"/>
  <c r="AF116" i="4"/>
  <c r="AH116" i="4"/>
  <c r="AF114" i="4"/>
  <c r="AH114" i="4"/>
  <c r="AF131" i="4"/>
  <c r="AH131" i="4"/>
  <c r="AI120" i="4"/>
  <c r="AK120" i="4"/>
  <c r="AF122" i="4"/>
  <c r="AH122" i="4"/>
  <c r="AF112" i="4"/>
  <c r="AH112" i="4"/>
  <c r="AI124" i="4"/>
  <c r="AK124" i="4"/>
  <c r="AF129" i="4"/>
  <c r="AH129" i="4"/>
  <c r="AF128" i="4"/>
  <c r="AH128" i="4"/>
  <c r="AF113" i="4"/>
  <c r="AH113" i="4"/>
  <c r="AI119" i="4"/>
  <c r="AK119" i="4"/>
  <c r="AF121" i="4"/>
  <c r="AH121" i="4"/>
  <c r="AI99" i="4"/>
  <c r="AK99" i="4"/>
  <c r="AI92" i="4"/>
  <c r="AK92" i="4"/>
  <c r="AF80" i="4"/>
  <c r="AH80" i="4"/>
  <c r="AF82" i="4"/>
  <c r="AH82" i="4"/>
  <c r="AF90" i="4"/>
  <c r="AH90" i="4"/>
  <c r="AF97" i="4"/>
  <c r="AH97" i="4"/>
  <c r="AF81" i="4"/>
  <c r="AH81" i="4"/>
  <c r="AH96" i="4"/>
  <c r="AF96" i="4"/>
  <c r="AH98" i="4"/>
  <c r="AF98" i="4"/>
  <c r="AI84" i="4"/>
  <c r="AK84" i="4"/>
  <c r="AF94" i="4"/>
  <c r="AH94" i="4"/>
  <c r="AI88" i="4"/>
  <c r="AK88" i="4"/>
  <c r="AF86" i="4"/>
  <c r="AH86" i="4"/>
  <c r="AF85" i="4"/>
  <c r="AH85" i="4"/>
  <c r="AF89" i="4"/>
  <c r="AH89" i="4"/>
  <c r="AI91" i="4"/>
  <c r="AK91" i="4"/>
  <c r="AI87" i="4"/>
  <c r="AK87" i="4"/>
  <c r="AI83" i="4"/>
  <c r="AK83" i="4"/>
  <c r="AH93" i="4"/>
  <c r="AF93" i="4"/>
  <c r="AF54" i="4"/>
  <c r="AH54" i="4"/>
  <c r="AF58" i="4"/>
  <c r="AH58" i="4"/>
  <c r="AF67" i="4"/>
  <c r="AH67" i="4"/>
  <c r="W99" i="13" s="1"/>
  <c r="AF61" i="4"/>
  <c r="AH61" i="4"/>
  <c r="W61" i="13" s="1"/>
  <c r="AF57" i="4"/>
  <c r="AH57" i="4"/>
  <c r="AI65" i="4"/>
  <c r="AK65" i="4"/>
  <c r="AF66" i="4"/>
  <c r="AH66" i="4"/>
  <c r="AI64" i="4"/>
  <c r="AK64" i="4"/>
  <c r="AI52" i="4"/>
  <c r="AK52" i="4"/>
  <c r="AF48" i="4"/>
  <c r="AH48" i="4"/>
  <c r="W80" i="13" s="1"/>
  <c r="AF50" i="4"/>
  <c r="AH50" i="4"/>
  <c r="AI56" i="4"/>
  <c r="AI63" i="4"/>
  <c r="AK63" i="4"/>
  <c r="AF53" i="4"/>
  <c r="AH53" i="4"/>
  <c r="AF49" i="4"/>
  <c r="AH49" i="4"/>
  <c r="W81" i="13" s="1"/>
  <c r="E56" i="18"/>
  <c r="E57" i="18"/>
  <c r="E49" i="18"/>
  <c r="E52" i="18"/>
  <c r="E48" i="18"/>
  <c r="E59" i="18"/>
  <c r="E53" i="18"/>
  <c r="E43" i="18"/>
  <c r="E51" i="18"/>
  <c r="E44" i="18"/>
  <c r="E55" i="18"/>
  <c r="F61" i="18"/>
  <c r="E45" i="18"/>
  <c r="E62" i="18"/>
  <c r="E61" i="18"/>
  <c r="E58" i="18"/>
  <c r="AM24" i="5"/>
  <c r="U217" i="13" s="1"/>
  <c r="V217" i="13" s="1"/>
  <c r="AM32" i="5"/>
  <c r="AM28" i="5"/>
  <c r="AR25" i="5"/>
  <c r="W122" i="13" s="1"/>
  <c r="AC39" i="4"/>
  <c r="AF14" i="4"/>
  <c r="AH14" i="4"/>
  <c r="AC207" i="5"/>
  <c r="AC232" i="5" s="1"/>
  <c r="AD232" i="5" s="1"/>
  <c r="Y207" i="5"/>
  <c r="AH62" i="4" l="1"/>
  <c r="AF62" i="4"/>
  <c r="U62" i="13"/>
  <c r="V62" i="13" s="1"/>
  <c r="AI192" i="6"/>
  <c r="AU62" i="29"/>
  <c r="U220" i="13"/>
  <c r="V220" i="13" s="1"/>
  <c r="W94" i="13"/>
  <c r="W93" i="13"/>
  <c r="W82" i="13"/>
  <c r="W86" i="13"/>
  <c r="W98" i="13"/>
  <c r="W88" i="13"/>
  <c r="X88" i="13" s="1"/>
  <c r="AK56" i="4"/>
  <c r="W85" i="13"/>
  <c r="W89" i="13"/>
  <c r="W90" i="13"/>
  <c r="AF60" i="4"/>
  <c r="U60" i="13"/>
  <c r="V60" i="13" s="1"/>
  <c r="AH60" i="4"/>
  <c r="U92" i="13"/>
  <c r="V92" i="13" s="1"/>
  <c r="AJ219" i="7"/>
  <c r="AE219" i="7"/>
  <c r="AN219" i="7"/>
  <c r="AN151" i="7"/>
  <c r="AS150" i="7"/>
  <c r="AR150" i="7"/>
  <c r="AQ150" i="7"/>
  <c r="AE151" i="7"/>
  <c r="AJ151" i="7"/>
  <c r="AR29" i="29"/>
  <c r="AS29" i="29" s="1"/>
  <c r="AR34" i="29"/>
  <c r="AU34" i="29" s="1"/>
  <c r="AR33" i="29"/>
  <c r="AS33" i="29" s="1"/>
  <c r="D317" i="22"/>
  <c r="AN199" i="7"/>
  <c r="AP199" i="7" s="1"/>
  <c r="S193" i="13"/>
  <c r="T193" i="13" s="1"/>
  <c r="AK199" i="7"/>
  <c r="AR104" i="5"/>
  <c r="AS104" i="5" s="1"/>
  <c r="AH39" i="4"/>
  <c r="AR27" i="29"/>
  <c r="AS27" i="29" s="1"/>
  <c r="AN29" i="5"/>
  <c r="AR29" i="5"/>
  <c r="W222" i="13" s="1"/>
  <c r="Y222" i="13" s="1"/>
  <c r="AU147" i="5"/>
  <c r="AS147" i="5"/>
  <c r="U222" i="13"/>
  <c r="V222" i="13" s="1"/>
  <c r="E283" i="22"/>
  <c r="H181" i="22"/>
  <c r="I181" i="22" s="1"/>
  <c r="J181" i="22" s="1"/>
  <c r="K181" i="22" s="1"/>
  <c r="L181" i="22" s="1"/>
  <c r="M181" i="22" s="1"/>
  <c r="N181" i="22" s="1"/>
  <c r="O181" i="22" s="1"/>
  <c r="P181" i="22" s="1"/>
  <c r="Q181" i="22" s="1"/>
  <c r="R181" i="22" s="1"/>
  <c r="S181" i="22" s="1"/>
  <c r="T181" i="22" s="1"/>
  <c r="U181" i="22" s="1"/>
  <c r="V181" i="22" s="1"/>
  <c r="W181" i="22" s="1"/>
  <c r="X181" i="22" s="1"/>
  <c r="Y181" i="22" s="1"/>
  <c r="Z181" i="22" s="1"/>
  <c r="AA181" i="22" s="1"/>
  <c r="AB181" i="22" s="1"/>
  <c r="G215" i="22"/>
  <c r="D207" i="22"/>
  <c r="C16" i="24" s="1"/>
  <c r="F249" i="22"/>
  <c r="AQ62" i="7"/>
  <c r="AR62" i="7"/>
  <c r="AK60" i="6"/>
  <c r="AI60" i="6"/>
  <c r="AS21" i="29"/>
  <c r="AU63" i="29"/>
  <c r="AS63" i="29"/>
  <c r="AR30" i="29"/>
  <c r="AS30" i="29" s="1"/>
  <c r="AS131" i="29"/>
  <c r="AU131" i="29"/>
  <c r="AS54" i="29"/>
  <c r="AU54" i="29"/>
  <c r="U124" i="13"/>
  <c r="V124" i="13" s="1"/>
  <c r="AR27" i="5"/>
  <c r="W124" i="13" s="1"/>
  <c r="Y124" i="13" s="1"/>
  <c r="AS208" i="5"/>
  <c r="AU208" i="5"/>
  <c r="AU62" i="5"/>
  <c r="AS62" i="5"/>
  <c r="AU116" i="5"/>
  <c r="AS116" i="5"/>
  <c r="AU225" i="5"/>
  <c r="AS225" i="5"/>
  <c r="AK151" i="4"/>
  <c r="AI151" i="4"/>
  <c r="AK126" i="4"/>
  <c r="AI126" i="4"/>
  <c r="AK195" i="6"/>
  <c r="AI195" i="6"/>
  <c r="AK148" i="6"/>
  <c r="AI148" i="6"/>
  <c r="AS155" i="7"/>
  <c r="AQ155" i="7"/>
  <c r="AK152" i="6"/>
  <c r="AI152" i="6"/>
  <c r="AE33" i="7"/>
  <c r="AE22" i="7"/>
  <c r="S182" i="13"/>
  <c r="T182" i="13" s="1"/>
  <c r="AE20" i="7"/>
  <c r="S180" i="13"/>
  <c r="T180" i="13" s="1"/>
  <c r="AQ57" i="7"/>
  <c r="AS57" i="7"/>
  <c r="AE16" i="7"/>
  <c r="S176" i="13"/>
  <c r="T176" i="13" s="1"/>
  <c r="AP52" i="7"/>
  <c r="AR52" i="7" s="1"/>
  <c r="AK56" i="7"/>
  <c r="AK69" i="7"/>
  <c r="AP50" i="7"/>
  <c r="AK52" i="7"/>
  <c r="AK50" i="7"/>
  <c r="AS59" i="7"/>
  <c r="AQ59" i="7"/>
  <c r="AP60" i="7"/>
  <c r="AK54" i="7"/>
  <c r="AP54" i="7"/>
  <c r="AP67" i="7"/>
  <c r="AR67" i="7" s="1"/>
  <c r="AP56" i="7"/>
  <c r="AQ66" i="7"/>
  <c r="AS66" i="7"/>
  <c r="AR66" i="7"/>
  <c r="AE35" i="7"/>
  <c r="S195" i="13"/>
  <c r="T195" i="13" s="1"/>
  <c r="AS68" i="7"/>
  <c r="AQ68" i="7"/>
  <c r="AR68" i="7"/>
  <c r="AK60" i="7"/>
  <c r="AK58" i="7"/>
  <c r="AE18" i="7"/>
  <c r="S178" i="13"/>
  <c r="T178" i="13" s="1"/>
  <c r="AS64" i="7"/>
  <c r="AQ64" i="7"/>
  <c r="AK67" i="7"/>
  <c r="AQ61" i="7"/>
  <c r="AS61" i="7"/>
  <c r="AE26" i="7"/>
  <c r="S186" i="13"/>
  <c r="T186" i="13" s="1"/>
  <c r="AE24" i="7"/>
  <c r="S184" i="13"/>
  <c r="T184" i="13" s="1"/>
  <c r="AP58" i="7"/>
  <c r="AS55" i="7"/>
  <c r="AQ55" i="7"/>
  <c r="AR55" i="7"/>
  <c r="AQ53" i="7"/>
  <c r="AS53" i="7"/>
  <c r="AR53" i="7"/>
  <c r="AQ65" i="7"/>
  <c r="AS65" i="7"/>
  <c r="AS51" i="7"/>
  <c r="AQ51" i="7"/>
  <c r="AS63" i="7"/>
  <c r="AQ63" i="7"/>
  <c r="AR59" i="7"/>
  <c r="AP69" i="7"/>
  <c r="AR32" i="29"/>
  <c r="AS32" i="29" s="1"/>
  <c r="AR19" i="29"/>
  <c r="AU19" i="29" s="1"/>
  <c r="AS26" i="29"/>
  <c r="AU17" i="29"/>
  <c r="AU156" i="29"/>
  <c r="AS156" i="29"/>
  <c r="AU22" i="29"/>
  <c r="AS148" i="29"/>
  <c r="AU148" i="29"/>
  <c r="AR24" i="29"/>
  <c r="AU24" i="29" s="1"/>
  <c r="AU161" i="29"/>
  <c r="AS161" i="29"/>
  <c r="AU18" i="29"/>
  <c r="AR28" i="29"/>
  <c r="AS28" i="29" s="1"/>
  <c r="AR15" i="29"/>
  <c r="AU15" i="29" s="1"/>
  <c r="AR20" i="29"/>
  <c r="AS20" i="29" s="1"/>
  <c r="AR16" i="29"/>
  <c r="AU16" i="29" s="1"/>
  <c r="AS23" i="29"/>
  <c r="AU23" i="29"/>
  <c r="AU25" i="29"/>
  <c r="AS25" i="29"/>
  <c r="AS31" i="29"/>
  <c r="AU31" i="29"/>
  <c r="AN27" i="5"/>
  <c r="AR23" i="5"/>
  <c r="AU23" i="5" s="1"/>
  <c r="AN30" i="5"/>
  <c r="U127" i="13"/>
  <c r="V127" i="13" s="1"/>
  <c r="U223" i="13"/>
  <c r="V223" i="13" s="1"/>
  <c r="W224" i="13"/>
  <c r="X224" i="13" s="1"/>
  <c r="X128" i="13"/>
  <c r="Y128" i="13"/>
  <c r="AN32" i="5"/>
  <c r="U129" i="13"/>
  <c r="V129" i="13" s="1"/>
  <c r="U225" i="13"/>
  <c r="V225" i="13" s="1"/>
  <c r="AN34" i="5"/>
  <c r="U131" i="13"/>
  <c r="V131" i="13" s="1"/>
  <c r="U227" i="13"/>
  <c r="V227" i="13" s="1"/>
  <c r="AN33" i="5"/>
  <c r="U130" i="13"/>
  <c r="V130" i="13" s="1"/>
  <c r="AR19" i="5"/>
  <c r="AS212" i="5"/>
  <c r="AU212" i="5"/>
  <c r="U116" i="13"/>
  <c r="V116" i="13" s="1"/>
  <c r="AN19" i="5"/>
  <c r="U212" i="13"/>
  <c r="V212" i="13" s="1"/>
  <c r="AU153" i="5"/>
  <c r="AS153" i="5"/>
  <c r="AU152" i="5"/>
  <c r="AS152" i="5"/>
  <c r="AS156" i="5"/>
  <c r="AU156" i="5"/>
  <c r="V208" i="13"/>
  <c r="AS144" i="5"/>
  <c r="AU144" i="5"/>
  <c r="AU86" i="5"/>
  <c r="AS86" i="5"/>
  <c r="AR21" i="5"/>
  <c r="W118" i="13" s="1"/>
  <c r="Y118" i="13" s="1"/>
  <c r="AU92" i="5"/>
  <c r="AS92" i="5"/>
  <c r="AU88" i="5"/>
  <c r="AS88" i="5"/>
  <c r="X122" i="13"/>
  <c r="Y122" i="13"/>
  <c r="AN18" i="5"/>
  <c r="U115" i="13"/>
  <c r="V115" i="13" s="1"/>
  <c r="AN28" i="5"/>
  <c r="U125" i="13"/>
  <c r="V125" i="13" s="1"/>
  <c r="AN20" i="5"/>
  <c r="U117" i="13"/>
  <c r="V117" i="13" s="1"/>
  <c r="AN15" i="5"/>
  <c r="U112" i="13"/>
  <c r="V112" i="13" s="1"/>
  <c r="AN23" i="5"/>
  <c r="U120" i="13"/>
  <c r="V120" i="13" s="1"/>
  <c r="U216" i="13"/>
  <c r="V216" i="13" s="1"/>
  <c r="U221" i="13"/>
  <c r="V221" i="13" s="1"/>
  <c r="V209" i="13"/>
  <c r="U213" i="13"/>
  <c r="V213" i="13" s="1"/>
  <c r="AN26" i="5"/>
  <c r="U123" i="13"/>
  <c r="V123" i="13" s="1"/>
  <c r="X119" i="13"/>
  <c r="Y119" i="13"/>
  <c r="X114" i="13"/>
  <c r="Y114" i="13"/>
  <c r="AN16" i="5"/>
  <c r="U113" i="13"/>
  <c r="V113" i="13" s="1"/>
  <c r="AN24" i="5"/>
  <c r="U121" i="13"/>
  <c r="V121" i="13" s="1"/>
  <c r="Y96" i="13"/>
  <c r="X96" i="13"/>
  <c r="Y95" i="13"/>
  <c r="X95" i="13"/>
  <c r="V226" i="13"/>
  <c r="X63" i="13"/>
  <c r="Y63" i="13"/>
  <c r="X97" i="13"/>
  <c r="Y97" i="13"/>
  <c r="W66" i="13"/>
  <c r="W67" i="13"/>
  <c r="W62" i="13"/>
  <c r="X64" i="13"/>
  <c r="Y64" i="13"/>
  <c r="X65" i="13"/>
  <c r="Y65" i="13"/>
  <c r="W210" i="13"/>
  <c r="W50" i="13"/>
  <c r="W57" i="13"/>
  <c r="W218" i="13"/>
  <c r="W58" i="13"/>
  <c r="U219" i="13"/>
  <c r="V219" i="13" s="1"/>
  <c r="U59" i="13"/>
  <c r="V59" i="13" s="1"/>
  <c r="V91" i="13"/>
  <c r="AH59" i="4"/>
  <c r="W91" i="13" s="1"/>
  <c r="AF59" i="4"/>
  <c r="X52" i="13"/>
  <c r="Y52" i="13"/>
  <c r="X56" i="13"/>
  <c r="Y56" i="13"/>
  <c r="Y84" i="13"/>
  <c r="X84" i="13"/>
  <c r="W49" i="13"/>
  <c r="W53" i="13"/>
  <c r="W48" i="13"/>
  <c r="W54" i="13"/>
  <c r="U211" i="13"/>
  <c r="V211" i="13" s="1"/>
  <c r="U51" i="13"/>
  <c r="V51" i="13" s="1"/>
  <c r="V83" i="13"/>
  <c r="AH51" i="4"/>
  <c r="W83" i="13" s="1"/>
  <c r="AF51" i="4"/>
  <c r="U215" i="13"/>
  <c r="V215" i="13" s="1"/>
  <c r="V87" i="13"/>
  <c r="U55" i="13"/>
  <c r="V55" i="13" s="1"/>
  <c r="AH55" i="4"/>
  <c r="W87" i="13" s="1"/>
  <c r="AF55" i="4"/>
  <c r="AI22" i="4"/>
  <c r="AK22" i="4"/>
  <c r="AK17" i="4"/>
  <c r="AI17" i="4"/>
  <c r="AK21" i="4"/>
  <c r="AI21" i="4"/>
  <c r="AK29" i="4"/>
  <c r="AI29" i="4"/>
  <c r="AK33" i="4"/>
  <c r="AI33" i="4"/>
  <c r="AK28" i="4"/>
  <c r="AI28" i="4"/>
  <c r="AI32" i="4"/>
  <c r="AK32" i="4"/>
  <c r="AK20" i="4"/>
  <c r="AI20" i="4"/>
  <c r="AK24" i="4"/>
  <c r="AI24" i="4"/>
  <c r="AK25" i="4"/>
  <c r="AI25" i="4"/>
  <c r="AK228" i="6"/>
  <c r="AI228" i="6"/>
  <c r="AK218" i="6"/>
  <c r="AI218" i="6"/>
  <c r="AI225" i="6"/>
  <c r="AK225" i="6"/>
  <c r="AK224" i="6"/>
  <c r="AI224" i="6"/>
  <c r="AK226" i="6"/>
  <c r="AI226" i="6"/>
  <c r="AK210" i="6"/>
  <c r="AI210" i="6"/>
  <c r="AK216" i="6"/>
  <c r="AI216" i="6"/>
  <c r="AK220" i="6"/>
  <c r="AI220" i="6"/>
  <c r="AK212" i="6"/>
  <c r="AI212" i="6"/>
  <c r="AK214" i="6"/>
  <c r="AI214" i="6"/>
  <c r="AK186" i="6"/>
  <c r="AI186" i="6"/>
  <c r="AK180" i="6"/>
  <c r="AI180" i="6"/>
  <c r="AK182" i="6"/>
  <c r="AI182" i="6"/>
  <c r="AK178" i="6"/>
  <c r="AI178" i="6"/>
  <c r="AK184" i="6"/>
  <c r="AI184" i="6"/>
  <c r="AK188" i="6"/>
  <c r="AI188" i="6"/>
  <c r="AK190" i="6"/>
  <c r="AI190" i="6"/>
  <c r="AK197" i="6"/>
  <c r="AI197" i="6"/>
  <c r="AK160" i="6"/>
  <c r="AI160" i="6"/>
  <c r="AK146" i="6"/>
  <c r="AI146" i="6"/>
  <c r="AI161" i="6"/>
  <c r="AK161" i="6"/>
  <c r="AK158" i="6"/>
  <c r="AI158" i="6"/>
  <c r="AI159" i="6"/>
  <c r="AK159" i="6"/>
  <c r="AK162" i="6"/>
  <c r="AI162" i="6"/>
  <c r="AK164" i="6"/>
  <c r="AI164" i="6"/>
  <c r="AK50" i="6"/>
  <c r="AI50" i="6"/>
  <c r="AK56" i="6"/>
  <c r="AI56" i="6"/>
  <c r="AK52" i="6"/>
  <c r="AI52" i="6"/>
  <c r="AK58" i="6"/>
  <c r="AI58" i="6"/>
  <c r="AK67" i="6"/>
  <c r="AI67" i="6"/>
  <c r="AK54" i="6"/>
  <c r="AI54" i="6"/>
  <c r="AK48" i="6"/>
  <c r="AI48" i="6"/>
  <c r="AI65" i="6"/>
  <c r="AK65" i="6"/>
  <c r="AS56" i="29"/>
  <c r="AU56" i="29"/>
  <c r="AU67" i="29"/>
  <c r="AS67" i="29"/>
  <c r="AS60" i="29"/>
  <c r="AU60" i="29"/>
  <c r="AU64" i="29"/>
  <c r="AS64" i="29"/>
  <c r="AU49" i="29"/>
  <c r="AS49" i="29"/>
  <c r="AS84" i="29"/>
  <c r="AU84" i="29"/>
  <c r="AS98" i="29"/>
  <c r="AU98" i="29"/>
  <c r="AU89" i="29"/>
  <c r="AS89" i="29"/>
  <c r="AU85" i="29"/>
  <c r="AS85" i="29"/>
  <c r="AU93" i="29"/>
  <c r="AS93" i="29"/>
  <c r="AS80" i="29"/>
  <c r="AU80" i="29"/>
  <c r="AU81" i="29"/>
  <c r="AS81" i="29"/>
  <c r="AS97" i="29"/>
  <c r="AU97" i="29"/>
  <c r="AU113" i="29"/>
  <c r="AS113" i="29"/>
  <c r="AS112" i="29"/>
  <c r="AU112" i="29"/>
  <c r="AU117" i="29"/>
  <c r="AS117" i="29"/>
  <c r="AU125" i="29"/>
  <c r="AS125" i="29"/>
  <c r="AU121" i="29"/>
  <c r="AS121" i="29"/>
  <c r="AS162" i="29"/>
  <c r="AU162" i="29"/>
  <c r="AU153" i="29"/>
  <c r="AS153" i="29"/>
  <c r="AU157" i="29"/>
  <c r="AS157" i="29"/>
  <c r="AU149" i="29"/>
  <c r="AS149" i="29"/>
  <c r="AU145" i="29"/>
  <c r="AS145" i="29"/>
  <c r="AS144" i="29"/>
  <c r="AU144" i="29"/>
  <c r="AU185" i="29"/>
  <c r="AS185" i="29"/>
  <c r="AU181" i="29"/>
  <c r="AS181" i="29"/>
  <c r="AS176" i="29"/>
  <c r="AU176" i="29"/>
  <c r="AS189" i="29"/>
  <c r="AU189" i="29"/>
  <c r="AU193" i="29"/>
  <c r="AS193" i="29"/>
  <c r="AU177" i="29"/>
  <c r="AS177" i="29"/>
  <c r="AU191" i="29"/>
  <c r="AS191" i="29"/>
  <c r="AS227" i="29"/>
  <c r="AU227" i="29"/>
  <c r="AU215" i="29"/>
  <c r="AS215" i="29"/>
  <c r="AU219" i="29"/>
  <c r="AS219" i="29"/>
  <c r="AU211" i="29"/>
  <c r="AS211" i="29"/>
  <c r="AU223" i="29"/>
  <c r="AS223" i="29"/>
  <c r="AU220" i="5"/>
  <c r="AS220" i="5"/>
  <c r="AU213" i="5"/>
  <c r="AS213" i="5"/>
  <c r="AU209" i="5"/>
  <c r="AS209" i="5"/>
  <c r="AS216" i="5"/>
  <c r="AU216" i="5"/>
  <c r="AU226" i="5"/>
  <c r="AS226" i="5"/>
  <c r="AS224" i="5"/>
  <c r="AU224" i="5"/>
  <c r="AS177" i="5"/>
  <c r="AU177" i="5"/>
  <c r="AS181" i="5"/>
  <c r="AU181" i="5"/>
  <c r="AR16" i="5"/>
  <c r="W113" i="13" s="1"/>
  <c r="AS189" i="5"/>
  <c r="AU189" i="5"/>
  <c r="AS185" i="5"/>
  <c r="AU185" i="5"/>
  <c r="AU193" i="5"/>
  <c r="AS193" i="5"/>
  <c r="AU155" i="5"/>
  <c r="AS155" i="5"/>
  <c r="AU145" i="5"/>
  <c r="AS145" i="5"/>
  <c r="AU163" i="5"/>
  <c r="AS163" i="5"/>
  <c r="AU158" i="5"/>
  <c r="AS158" i="5"/>
  <c r="AU130" i="5"/>
  <c r="AS130" i="5"/>
  <c r="AS112" i="5"/>
  <c r="AU112" i="5"/>
  <c r="AU117" i="5"/>
  <c r="AS117" i="5"/>
  <c r="AU125" i="5"/>
  <c r="AS125" i="5"/>
  <c r="AU113" i="5"/>
  <c r="AS113" i="5"/>
  <c r="AU121" i="5"/>
  <c r="AS121" i="5"/>
  <c r="AU31" i="5"/>
  <c r="AS31" i="5"/>
  <c r="AU93" i="5"/>
  <c r="AS93" i="5"/>
  <c r="AU25" i="5"/>
  <c r="AS25" i="5"/>
  <c r="AS80" i="5"/>
  <c r="AU80" i="5"/>
  <c r="AR15" i="5"/>
  <c r="W112" i="13" s="1"/>
  <c r="AU89" i="5"/>
  <c r="AS89" i="5"/>
  <c r="AU81" i="5"/>
  <c r="AS81" i="5"/>
  <c r="AU85" i="5"/>
  <c r="AS85" i="5"/>
  <c r="AS17" i="5"/>
  <c r="AU17" i="5"/>
  <c r="AU61" i="5"/>
  <c r="AS61" i="5"/>
  <c r="AS66" i="5"/>
  <c r="AU66" i="5"/>
  <c r="AR33" i="5"/>
  <c r="W130" i="13" s="1"/>
  <c r="AR26" i="5"/>
  <c r="W123" i="13" s="1"/>
  <c r="AS59" i="5"/>
  <c r="AU59" i="5"/>
  <c r="AU67" i="5"/>
  <c r="AS67" i="5"/>
  <c r="AR34" i="5"/>
  <c r="W131" i="13" s="1"/>
  <c r="AS57" i="5"/>
  <c r="AU57" i="5"/>
  <c r="AS53" i="5"/>
  <c r="AU53" i="5"/>
  <c r="AR20" i="5"/>
  <c r="W117" i="13" s="1"/>
  <c r="AS63" i="5"/>
  <c r="AU63" i="5"/>
  <c r="AR30" i="5"/>
  <c r="AU22" i="5"/>
  <c r="AS22" i="5"/>
  <c r="AU51" i="5"/>
  <c r="AR18" i="5"/>
  <c r="W115" i="13" s="1"/>
  <c r="AS51" i="5"/>
  <c r="AK245" i="4"/>
  <c r="AI245" i="4"/>
  <c r="AI240" i="4"/>
  <c r="AK240" i="4"/>
  <c r="AK246" i="4"/>
  <c r="AI246" i="4"/>
  <c r="AK253" i="4"/>
  <c r="AI253" i="4"/>
  <c r="AK257" i="4"/>
  <c r="AI257" i="4"/>
  <c r="AK254" i="4"/>
  <c r="AI254" i="4"/>
  <c r="AK249" i="4"/>
  <c r="AI249" i="4"/>
  <c r="AK250" i="4"/>
  <c r="AI250" i="4"/>
  <c r="AK242" i="4"/>
  <c r="AI242" i="4"/>
  <c r="AK241" i="4"/>
  <c r="AI241" i="4"/>
  <c r="AI258" i="4"/>
  <c r="AK258" i="4"/>
  <c r="AI224" i="4"/>
  <c r="AK224" i="4"/>
  <c r="AK218" i="4"/>
  <c r="AI218" i="4"/>
  <c r="AK210" i="4"/>
  <c r="AI210" i="4"/>
  <c r="AI227" i="4"/>
  <c r="AK227" i="4"/>
  <c r="AK209" i="4"/>
  <c r="AI209" i="4"/>
  <c r="AK213" i="4"/>
  <c r="AI213" i="4"/>
  <c r="AK217" i="4"/>
  <c r="AI217" i="4"/>
  <c r="AK222" i="4"/>
  <c r="AI222" i="4"/>
  <c r="AI216" i="4"/>
  <c r="AK216" i="4"/>
  <c r="AK214" i="4"/>
  <c r="AI214" i="4"/>
  <c r="AI208" i="4"/>
  <c r="AK208" i="4"/>
  <c r="AI212" i="4"/>
  <c r="AK212" i="4"/>
  <c r="AK221" i="4"/>
  <c r="AI221" i="4"/>
  <c r="AI193" i="4"/>
  <c r="AK193" i="4"/>
  <c r="AK194" i="4"/>
  <c r="AI194" i="4"/>
  <c r="AI176" i="4"/>
  <c r="AK176" i="4"/>
  <c r="AK177" i="4"/>
  <c r="AI177" i="4"/>
  <c r="AI192" i="4"/>
  <c r="AK192" i="4"/>
  <c r="AI195" i="4"/>
  <c r="AK195" i="4"/>
  <c r="AK181" i="4"/>
  <c r="AI181" i="4"/>
  <c r="AK178" i="4"/>
  <c r="AI178" i="4"/>
  <c r="AK186" i="4"/>
  <c r="AI186" i="4"/>
  <c r="AK185" i="4"/>
  <c r="AI185" i="4"/>
  <c r="AK189" i="4"/>
  <c r="AI189" i="4"/>
  <c r="AK182" i="4"/>
  <c r="AI182" i="4"/>
  <c r="AK190" i="4"/>
  <c r="AI190" i="4"/>
  <c r="AK154" i="4"/>
  <c r="AI154" i="4"/>
  <c r="AK150" i="4"/>
  <c r="AI150" i="4"/>
  <c r="AK153" i="4"/>
  <c r="AI153" i="4"/>
  <c r="AK158" i="4"/>
  <c r="AI158" i="4"/>
  <c r="AK149" i="4"/>
  <c r="AI149" i="4"/>
  <c r="AK163" i="4"/>
  <c r="AI163" i="4"/>
  <c r="AK146" i="4"/>
  <c r="AI146" i="4"/>
  <c r="AI160" i="4"/>
  <c r="AK160" i="4"/>
  <c r="AI159" i="4"/>
  <c r="AK159" i="4"/>
  <c r="AK131" i="4"/>
  <c r="AI131" i="4"/>
  <c r="AK117" i="4"/>
  <c r="AI117" i="4"/>
  <c r="AI116" i="4"/>
  <c r="AK116" i="4"/>
  <c r="AK121" i="4"/>
  <c r="AI121" i="4"/>
  <c r="AK113" i="4"/>
  <c r="AI113" i="4"/>
  <c r="AI129" i="4"/>
  <c r="AK129" i="4"/>
  <c r="AI112" i="4"/>
  <c r="AK112" i="4"/>
  <c r="AK114" i="4"/>
  <c r="AI114" i="4"/>
  <c r="AK118" i="4"/>
  <c r="AI118" i="4"/>
  <c r="AI128" i="4"/>
  <c r="AK128" i="4"/>
  <c r="AK122" i="4"/>
  <c r="AI122" i="4"/>
  <c r="AK130" i="4"/>
  <c r="AI130" i="4"/>
  <c r="AI96" i="4"/>
  <c r="AK96" i="4"/>
  <c r="AK97" i="4"/>
  <c r="AI97" i="4"/>
  <c r="AK89" i="4"/>
  <c r="AI89" i="4"/>
  <c r="AK86" i="4"/>
  <c r="AI86" i="4"/>
  <c r="AK94" i="4"/>
  <c r="AI94" i="4"/>
  <c r="AK81" i="4"/>
  <c r="AI81" i="4"/>
  <c r="AK90" i="4"/>
  <c r="AI90" i="4"/>
  <c r="AI80" i="4"/>
  <c r="AK80" i="4"/>
  <c r="AK85" i="4"/>
  <c r="AI85" i="4"/>
  <c r="AK82" i="4"/>
  <c r="AI82" i="4"/>
  <c r="AI93" i="4"/>
  <c r="AK93" i="4"/>
  <c r="AI98" i="4"/>
  <c r="AK98" i="4"/>
  <c r="AK50" i="4"/>
  <c r="AI50" i="4"/>
  <c r="AI66" i="4"/>
  <c r="AK66" i="4"/>
  <c r="AK58" i="4"/>
  <c r="AI58" i="4"/>
  <c r="AK57" i="4"/>
  <c r="AI57" i="4"/>
  <c r="AK49" i="4"/>
  <c r="AI49" i="4"/>
  <c r="AK53" i="4"/>
  <c r="AI53" i="4"/>
  <c r="AI48" i="4"/>
  <c r="AK48" i="4"/>
  <c r="AK62" i="4"/>
  <c r="AI62" i="4"/>
  <c r="AK61" i="4"/>
  <c r="AI61" i="4"/>
  <c r="AK54" i="4"/>
  <c r="AI54" i="4"/>
  <c r="AK67" i="4"/>
  <c r="AI67" i="4"/>
  <c r="F43" i="18"/>
  <c r="G60" i="18"/>
  <c r="E46" i="18"/>
  <c r="F54" i="18"/>
  <c r="F47" i="18"/>
  <c r="F62" i="18"/>
  <c r="F59" i="18"/>
  <c r="E50" i="18"/>
  <c r="F56" i="18"/>
  <c r="F46" i="18"/>
  <c r="F48" i="18"/>
  <c r="F50" i="18"/>
  <c r="E60" i="18"/>
  <c r="F55" i="18"/>
  <c r="F49" i="18"/>
  <c r="F58" i="18"/>
  <c r="F57" i="18"/>
  <c r="F44" i="18"/>
  <c r="F52" i="18"/>
  <c r="E54" i="18"/>
  <c r="F60" i="18"/>
  <c r="F51" i="18"/>
  <c r="F53" i="18"/>
  <c r="E47" i="18"/>
  <c r="AR32" i="5"/>
  <c r="AR28" i="5"/>
  <c r="W125" i="13" s="1"/>
  <c r="AR24" i="5"/>
  <c r="W121" i="13" s="1"/>
  <c r="AF39" i="4"/>
  <c r="AK14" i="4"/>
  <c r="AI14" i="4"/>
  <c r="AD207" i="5"/>
  <c r="AH207" i="5"/>
  <c r="AH232" i="5" s="1"/>
  <c r="AI232" i="5" s="1"/>
  <c r="AU29" i="29" l="1"/>
  <c r="Y88" i="13"/>
  <c r="W92" i="13"/>
  <c r="W60" i="13"/>
  <c r="AI60" i="4"/>
  <c r="AK60" i="4"/>
  <c r="AQ199" i="7"/>
  <c r="AR199" i="7"/>
  <c r="AS199" i="7"/>
  <c r="AP219" i="7"/>
  <c r="AR219" i="7" s="1"/>
  <c r="AK219" i="7"/>
  <c r="AK151" i="7"/>
  <c r="AP151" i="7"/>
  <c r="AS34" i="29"/>
  <c r="AU33" i="29"/>
  <c r="E317" i="22"/>
  <c r="AU104" i="5"/>
  <c r="W126" i="13"/>
  <c r="X126" i="13" s="1"/>
  <c r="AS29" i="5"/>
  <c r="AU29" i="5"/>
  <c r="AU27" i="29"/>
  <c r="AU27" i="5"/>
  <c r="H215" i="22"/>
  <c r="I215" i="22" s="1"/>
  <c r="J215" i="22" s="1"/>
  <c r="K215" i="22" s="1"/>
  <c r="L215" i="22" s="1"/>
  <c r="M215" i="22" s="1"/>
  <c r="N215" i="22" s="1"/>
  <c r="O215" i="22" s="1"/>
  <c r="P215" i="22" s="1"/>
  <c r="Q215" i="22" s="1"/>
  <c r="R215" i="22" s="1"/>
  <c r="S215" i="22" s="1"/>
  <c r="T215" i="22" s="1"/>
  <c r="U215" i="22" s="1"/>
  <c r="V215" i="22" s="1"/>
  <c r="W215" i="22" s="1"/>
  <c r="X215" i="22" s="1"/>
  <c r="Y215" i="22" s="1"/>
  <c r="Z215" i="22" s="1"/>
  <c r="AA215" i="22" s="1"/>
  <c r="AB215" i="22" s="1"/>
  <c r="G249" i="22"/>
  <c r="F283" i="22"/>
  <c r="AU30" i="29"/>
  <c r="AU32" i="29"/>
  <c r="AS24" i="29"/>
  <c r="X124" i="13"/>
  <c r="AS27" i="5"/>
  <c r="W220" i="13"/>
  <c r="Y220" i="13" s="1"/>
  <c r="W120" i="13"/>
  <c r="X120" i="13" s="1"/>
  <c r="AS23" i="5"/>
  <c r="AQ69" i="7"/>
  <c r="AS69" i="7"/>
  <c r="AQ58" i="7"/>
  <c r="AS58" i="7"/>
  <c r="AR58" i="7"/>
  <c r="AS56" i="7"/>
  <c r="AQ56" i="7"/>
  <c r="AQ54" i="7"/>
  <c r="AS54" i="7"/>
  <c r="AR54" i="7"/>
  <c r="AS50" i="7"/>
  <c r="AQ50" i="7"/>
  <c r="AR50" i="7"/>
  <c r="AR56" i="7"/>
  <c r="AS67" i="7"/>
  <c r="AQ67" i="7"/>
  <c r="AQ52" i="7"/>
  <c r="AS52" i="7"/>
  <c r="AQ60" i="7"/>
  <c r="AS60" i="7"/>
  <c r="AR60" i="7"/>
  <c r="AR69" i="7"/>
  <c r="AS19" i="29"/>
  <c r="AU28" i="29"/>
  <c r="AS15" i="29"/>
  <c r="AU20" i="29"/>
  <c r="AS16" i="29"/>
  <c r="W216" i="13"/>
  <c r="Y216" i="13" s="1"/>
  <c r="Y224" i="13"/>
  <c r="W127" i="13"/>
  <c r="W223" i="13"/>
  <c r="X131" i="13"/>
  <c r="Y131" i="13"/>
  <c r="W226" i="13"/>
  <c r="Y226" i="13" s="1"/>
  <c r="W227" i="13"/>
  <c r="X227" i="13" s="1"/>
  <c r="AU32" i="5"/>
  <c r="W129" i="13"/>
  <c r="W225" i="13"/>
  <c r="Y130" i="13"/>
  <c r="X130" i="13"/>
  <c r="W116" i="13"/>
  <c r="AU19" i="5"/>
  <c r="W212" i="13"/>
  <c r="AS19" i="5"/>
  <c r="X118" i="13"/>
  <c r="W214" i="13"/>
  <c r="X214" i="13" s="1"/>
  <c r="AS21" i="5"/>
  <c r="AU21" i="5"/>
  <c r="W217" i="13"/>
  <c r="Y217" i="13" s="1"/>
  <c r="X113" i="13"/>
  <c r="Y113" i="13"/>
  <c r="X115" i="13"/>
  <c r="Y115" i="13"/>
  <c r="AU16" i="5"/>
  <c r="W221" i="13"/>
  <c r="X221" i="13" s="1"/>
  <c r="W208" i="13"/>
  <c r="X208" i="13" s="1"/>
  <c r="W213" i="13"/>
  <c r="X213" i="13" s="1"/>
  <c r="X117" i="13"/>
  <c r="Y117" i="13"/>
  <c r="AS16" i="5"/>
  <c r="X112" i="13"/>
  <c r="Y112" i="13"/>
  <c r="W209" i="13"/>
  <c r="X209" i="13" s="1"/>
  <c r="X121" i="13"/>
  <c r="Y121" i="13"/>
  <c r="X125" i="13"/>
  <c r="Y125" i="13"/>
  <c r="Y123" i="13"/>
  <c r="X123" i="13"/>
  <c r="X222" i="13"/>
  <c r="X67" i="13"/>
  <c r="Y67" i="13"/>
  <c r="X94" i="13"/>
  <c r="Y94" i="13"/>
  <c r="X98" i="13"/>
  <c r="Y98" i="13"/>
  <c r="Y99" i="13"/>
  <c r="X99" i="13"/>
  <c r="Y62" i="13"/>
  <c r="X62" i="13"/>
  <c r="Y66" i="13"/>
  <c r="X66" i="13"/>
  <c r="X93" i="13"/>
  <c r="Y93" i="13"/>
  <c r="Y58" i="13"/>
  <c r="X58" i="13"/>
  <c r="X57" i="13"/>
  <c r="Y57" i="13"/>
  <c r="X82" i="13"/>
  <c r="Y82" i="13"/>
  <c r="W215" i="13"/>
  <c r="W55" i="13"/>
  <c r="AI55" i="4"/>
  <c r="AK55" i="4"/>
  <c r="W211" i="13"/>
  <c r="W51" i="13"/>
  <c r="AI51" i="4"/>
  <c r="AK51" i="4"/>
  <c r="W219" i="13"/>
  <c r="W59" i="13"/>
  <c r="AI59" i="4"/>
  <c r="AK59" i="4"/>
  <c r="X90" i="13"/>
  <c r="Y90" i="13"/>
  <c r="X89" i="13"/>
  <c r="Y89" i="13"/>
  <c r="Y50" i="13"/>
  <c r="X50" i="13"/>
  <c r="Y54" i="13"/>
  <c r="X54" i="13"/>
  <c r="X61" i="13"/>
  <c r="Y61" i="13"/>
  <c r="X48" i="13"/>
  <c r="Y48" i="13"/>
  <c r="X85" i="13"/>
  <c r="Y85" i="13"/>
  <c r="X49" i="13"/>
  <c r="Y49" i="13"/>
  <c r="X86" i="13"/>
  <c r="Y86" i="13"/>
  <c r="Y80" i="13"/>
  <c r="X80" i="13"/>
  <c r="X53" i="13"/>
  <c r="Y53" i="13"/>
  <c r="X81" i="13"/>
  <c r="Y81" i="13"/>
  <c r="X218" i="13"/>
  <c r="Y218" i="13"/>
  <c r="X210" i="13"/>
  <c r="Y210" i="13"/>
  <c r="AS32" i="5"/>
  <c r="AU15" i="5"/>
  <c r="AS15" i="5"/>
  <c r="AU20" i="5"/>
  <c r="AS20" i="5"/>
  <c r="AU24" i="5"/>
  <c r="AS24" i="5"/>
  <c r="AU18" i="5"/>
  <c r="AS18" i="5"/>
  <c r="AU30" i="5"/>
  <c r="AS30" i="5"/>
  <c r="AU26" i="5"/>
  <c r="AS26" i="5"/>
  <c r="AU34" i="5"/>
  <c r="AS34" i="5"/>
  <c r="AU33" i="5"/>
  <c r="AS33" i="5"/>
  <c r="AU28" i="5"/>
  <c r="AS28" i="5"/>
  <c r="H56" i="18"/>
  <c r="I56" i="18" s="1"/>
  <c r="G55" i="18"/>
  <c r="G57" i="18"/>
  <c r="G61" i="18"/>
  <c r="G58" i="18"/>
  <c r="G59" i="18"/>
  <c r="F45" i="18"/>
  <c r="G62" i="18"/>
  <c r="AM207" i="5"/>
  <c r="AM232" i="5" s="1"/>
  <c r="AN232" i="5" s="1"/>
  <c r="AI207" i="5"/>
  <c r="AN14" i="9"/>
  <c r="AN39" i="9" s="1"/>
  <c r="T14" i="9"/>
  <c r="T39" i="9" s="1"/>
  <c r="D14" i="9"/>
  <c r="D39" i="9" s="1"/>
  <c r="H14" i="9"/>
  <c r="H39" i="9" s="1"/>
  <c r="Y60" i="13" l="1"/>
  <c r="X60" i="13"/>
  <c r="Y92" i="13"/>
  <c r="X92" i="13"/>
  <c r="AQ219" i="7"/>
  <c r="AS219" i="7"/>
  <c r="AQ151" i="7"/>
  <c r="AS151" i="7"/>
  <c r="AR151" i="7"/>
  <c r="F317" i="22"/>
  <c r="Y126" i="13"/>
  <c r="X216" i="13"/>
  <c r="X220" i="13"/>
  <c r="H249" i="22"/>
  <c r="I249" i="22" s="1"/>
  <c r="J249" i="22" s="1"/>
  <c r="K249" i="22" s="1"/>
  <c r="L249" i="22" s="1"/>
  <c r="M249" i="22" s="1"/>
  <c r="N249" i="22" s="1"/>
  <c r="O249" i="22" s="1"/>
  <c r="P249" i="22" s="1"/>
  <c r="Q249" i="22" s="1"/>
  <c r="R249" i="22" s="1"/>
  <c r="S249" i="22" s="1"/>
  <c r="T249" i="22" s="1"/>
  <c r="U249" i="22" s="1"/>
  <c r="V249" i="22" s="1"/>
  <c r="W249" i="22" s="1"/>
  <c r="X249" i="22" s="1"/>
  <c r="Y249" i="22" s="1"/>
  <c r="Z249" i="22" s="1"/>
  <c r="AA249" i="22" s="1"/>
  <c r="AB249" i="22" s="1"/>
  <c r="G283" i="22"/>
  <c r="D275" i="22"/>
  <c r="C18" i="24" s="1"/>
  <c r="Y120" i="13"/>
  <c r="Y227" i="13"/>
  <c r="X226" i="13"/>
  <c r="Y223" i="13"/>
  <c r="X223" i="13"/>
  <c r="X129" i="13"/>
  <c r="Y129" i="13"/>
  <c r="X225" i="13"/>
  <c r="Y225" i="13"/>
  <c r="X127" i="13"/>
  <c r="Y127" i="13"/>
  <c r="X212" i="13"/>
  <c r="Y212" i="13"/>
  <c r="X116" i="13"/>
  <c r="Y116" i="13"/>
  <c r="X217" i="13"/>
  <c r="Y214" i="13"/>
  <c r="Y221" i="13"/>
  <c r="Y213" i="13"/>
  <c r="Y208" i="13"/>
  <c r="Y209" i="13"/>
  <c r="X55" i="13"/>
  <c r="Y55" i="13"/>
  <c r="Y219" i="13"/>
  <c r="X219" i="13"/>
  <c r="Y211" i="13"/>
  <c r="X211" i="13"/>
  <c r="Y87" i="13"/>
  <c r="X87" i="13"/>
  <c r="X59" i="13"/>
  <c r="Y59" i="13"/>
  <c r="X51" i="13"/>
  <c r="Y51" i="13"/>
  <c r="Y215" i="13"/>
  <c r="X215" i="13"/>
  <c r="Y91" i="13"/>
  <c r="X91" i="13"/>
  <c r="Y83" i="13"/>
  <c r="X83" i="13"/>
  <c r="H61" i="18"/>
  <c r="I61" i="18" s="1"/>
  <c r="H60" i="18"/>
  <c r="I60" i="18" s="1"/>
  <c r="H58" i="18"/>
  <c r="I58" i="18" s="1"/>
  <c r="G56" i="18"/>
  <c r="H59" i="18"/>
  <c r="I59" i="18" s="1"/>
  <c r="H57" i="18"/>
  <c r="I57" i="18" s="1"/>
  <c r="H55" i="18"/>
  <c r="I55" i="18" s="1"/>
  <c r="H62" i="18"/>
  <c r="I62" i="18" s="1"/>
  <c r="AK39" i="4"/>
  <c r="AI39" i="4"/>
  <c r="AR207" i="5"/>
  <c r="AR232" i="5" s="1"/>
  <c r="AN207" i="5"/>
  <c r="AS232" i="5" l="1"/>
  <c r="AU232" i="5"/>
  <c r="H283" i="22"/>
  <c r="I283" i="22" s="1"/>
  <c r="J283" i="22" s="1"/>
  <c r="K283" i="22" s="1"/>
  <c r="L283" i="22" s="1"/>
  <c r="M283" i="22" s="1"/>
  <c r="N283" i="22" s="1"/>
  <c r="O283" i="22" s="1"/>
  <c r="P283" i="22" s="1"/>
  <c r="Q283" i="22" s="1"/>
  <c r="R283" i="22" s="1"/>
  <c r="S283" i="22" s="1"/>
  <c r="T283" i="22" s="1"/>
  <c r="U283" i="22" s="1"/>
  <c r="V283" i="22" s="1"/>
  <c r="W283" i="22" s="1"/>
  <c r="X283" i="22" s="1"/>
  <c r="Y283" i="22" s="1"/>
  <c r="Z283" i="22" s="1"/>
  <c r="AA283" i="22" s="1"/>
  <c r="AB283" i="22" s="1"/>
  <c r="G317" i="22"/>
  <c r="H317" i="22" s="1"/>
  <c r="I317" i="22" s="1"/>
  <c r="J317" i="22" s="1"/>
  <c r="K317" i="22" s="1"/>
  <c r="L317" i="22" s="1"/>
  <c r="M317" i="22" s="1"/>
  <c r="N317" i="22" s="1"/>
  <c r="O317" i="22" s="1"/>
  <c r="P317" i="22" s="1"/>
  <c r="Q317" i="22" s="1"/>
  <c r="R317" i="22" s="1"/>
  <c r="S317" i="22" s="1"/>
  <c r="T317" i="22" s="1"/>
  <c r="U317" i="22" s="1"/>
  <c r="V317" i="22" s="1"/>
  <c r="W317" i="22" s="1"/>
  <c r="X317" i="22" s="1"/>
  <c r="Y317" i="22" s="1"/>
  <c r="Z317" i="22" s="1"/>
  <c r="AA317" i="22" s="1"/>
  <c r="AB317" i="22" s="1"/>
  <c r="AS207" i="5"/>
  <c r="AU207" i="5"/>
  <c r="AJ47" i="4"/>
  <c r="AJ72" i="4" s="1"/>
  <c r="K159" i="30" l="1"/>
  <c r="K160" i="30"/>
  <c r="K161" i="30"/>
  <c r="K162" i="30"/>
  <c r="K163" i="30"/>
  <c r="K164" i="30"/>
  <c r="K165" i="30"/>
  <c r="K166" i="30"/>
  <c r="K167" i="30"/>
  <c r="U47" i="5" l="1"/>
  <c r="U72" i="5" s="1"/>
  <c r="U111" i="5"/>
  <c r="U136" i="5" s="1"/>
  <c r="U143" i="5"/>
  <c r="U168" i="5" s="1"/>
  <c r="H13" i="3" l="1"/>
  <c r="G13" i="3"/>
  <c r="F13" i="3"/>
  <c r="E13" i="3"/>
  <c r="R47" i="29" l="1"/>
  <c r="R72" i="29" s="1"/>
  <c r="R47" i="4"/>
  <c r="R79" i="4"/>
  <c r="R111" i="4"/>
  <c r="R143" i="4"/>
  <c r="R175" i="4"/>
  <c r="R239" i="4"/>
  <c r="R207" i="4"/>
  <c r="I18" i="1"/>
  <c r="I26" i="1"/>
  <c r="I24" i="1"/>
  <c r="I22" i="1"/>
  <c r="I23" i="1" s="1"/>
  <c r="I20" i="1"/>
  <c r="I16" i="1"/>
  <c r="I14" i="1"/>
  <c r="I12" i="1"/>
  <c r="E12" i="30" s="1"/>
  <c r="E14" i="30" l="1"/>
  <c r="E16" i="30"/>
  <c r="E20" i="30"/>
  <c r="E22" i="30"/>
  <c r="E24" i="30"/>
  <c r="E26" i="30"/>
  <c r="E18" i="30"/>
  <c r="E23" i="30" l="1"/>
  <c r="E25" i="30"/>
  <c r="C3" i="30"/>
  <c r="C2" i="30"/>
  <c r="J141" i="30"/>
  <c r="I142" i="30"/>
  <c r="I141" i="30"/>
  <c r="AJ14" i="9"/>
  <c r="AJ39" i="9" s="1"/>
  <c r="H141" i="30"/>
  <c r="AF14" i="9"/>
  <c r="AF39" i="9" s="1"/>
  <c r="G141" i="30"/>
  <c r="AB14" i="9"/>
  <c r="AB39" i="9" s="1"/>
  <c r="F141" i="30"/>
  <c r="X14" i="9"/>
  <c r="X39" i="9" s="1"/>
  <c r="I100" i="1"/>
  <c r="E141" i="30" s="1"/>
  <c r="P14" i="9"/>
  <c r="P39" i="9" s="1"/>
  <c r="H100" i="1"/>
  <c r="F101" i="1"/>
  <c r="F100" i="1"/>
  <c r="L14" i="9"/>
  <c r="L39" i="9" s="1"/>
  <c r="G100" i="1"/>
  <c r="F99" i="1"/>
  <c r="E100" i="1"/>
  <c r="I62" i="1"/>
  <c r="E63" i="30" s="1"/>
  <c r="H62" i="1"/>
  <c r="G62" i="1"/>
  <c r="F62" i="1"/>
  <c r="E63" i="1"/>
  <c r="E62" i="1"/>
  <c r="AO207" i="29"/>
  <c r="AO232" i="29" s="1"/>
  <c r="AJ207" i="29"/>
  <c r="AJ232" i="29" s="1"/>
  <c r="AE207" i="29"/>
  <c r="AE232" i="29" s="1"/>
  <c r="Z207" i="29"/>
  <c r="Z232" i="29" s="1"/>
  <c r="U207" i="29"/>
  <c r="U232" i="29" s="1"/>
  <c r="R207" i="29"/>
  <c r="R232" i="29" s="1"/>
  <c r="G207" i="29"/>
  <c r="G232" i="29" s="1"/>
  <c r="H232" i="29" s="1"/>
  <c r="I60" i="1"/>
  <c r="E61" i="30" s="1"/>
  <c r="H60" i="1"/>
  <c r="G60" i="1"/>
  <c r="F60" i="1"/>
  <c r="E61" i="1"/>
  <c r="E60" i="1"/>
  <c r="AO175" i="29"/>
  <c r="AO200" i="29" s="1"/>
  <c r="AJ175" i="29"/>
  <c r="AJ200" i="29" s="1"/>
  <c r="AE175" i="29"/>
  <c r="AE200" i="29" s="1"/>
  <c r="Z175" i="29"/>
  <c r="Z200" i="29" s="1"/>
  <c r="U175" i="29"/>
  <c r="U200" i="29" s="1"/>
  <c r="R175" i="29"/>
  <c r="R200" i="29" s="1"/>
  <c r="G175" i="29"/>
  <c r="G200" i="29" s="1"/>
  <c r="H200" i="29" s="1"/>
  <c r="I58" i="1"/>
  <c r="E59" i="30" s="1"/>
  <c r="H58" i="1"/>
  <c r="G58" i="1"/>
  <c r="F58" i="1"/>
  <c r="E59" i="1"/>
  <c r="E58" i="1"/>
  <c r="AO143" i="29"/>
  <c r="AO168" i="29" s="1"/>
  <c r="AJ143" i="29"/>
  <c r="AJ168" i="29" s="1"/>
  <c r="AE143" i="29"/>
  <c r="AE168" i="29" s="1"/>
  <c r="Z143" i="29"/>
  <c r="Z168" i="29" s="1"/>
  <c r="U143" i="29"/>
  <c r="U168" i="29" s="1"/>
  <c r="R143" i="29"/>
  <c r="R168" i="29" s="1"/>
  <c r="G143" i="29"/>
  <c r="G168" i="29" s="1"/>
  <c r="H168" i="29" s="1"/>
  <c r="I56" i="1"/>
  <c r="E57" i="30" s="1"/>
  <c r="H56" i="1"/>
  <c r="G56" i="1"/>
  <c r="F56" i="1"/>
  <c r="E57" i="1"/>
  <c r="E56" i="1"/>
  <c r="AO111" i="29"/>
  <c r="AO136" i="29" s="1"/>
  <c r="AJ111" i="29"/>
  <c r="AJ136" i="29" s="1"/>
  <c r="AE111" i="29"/>
  <c r="AE136" i="29" s="1"/>
  <c r="Z111" i="29"/>
  <c r="Z136" i="29" s="1"/>
  <c r="U111" i="29"/>
  <c r="U136" i="29" s="1"/>
  <c r="R111" i="29"/>
  <c r="R136" i="29" s="1"/>
  <c r="G111" i="29"/>
  <c r="G136" i="29" s="1"/>
  <c r="H136" i="29" s="1"/>
  <c r="I54" i="1"/>
  <c r="E55" i="30" s="1"/>
  <c r="H54" i="1"/>
  <c r="G54" i="1"/>
  <c r="F54" i="1"/>
  <c r="E55" i="1"/>
  <c r="AO79" i="29"/>
  <c r="AO104" i="29" s="1"/>
  <c r="AJ79" i="29"/>
  <c r="AJ104" i="29" s="1"/>
  <c r="AE79" i="29"/>
  <c r="AE104" i="29" s="1"/>
  <c r="Z79" i="29"/>
  <c r="Z104" i="29" s="1"/>
  <c r="U79" i="29"/>
  <c r="U104" i="29" s="1"/>
  <c r="R79" i="29"/>
  <c r="R104" i="29" s="1"/>
  <c r="G79" i="29"/>
  <c r="G104" i="29" s="1"/>
  <c r="H104" i="29" s="1"/>
  <c r="I52" i="1"/>
  <c r="H52" i="1"/>
  <c r="G52" i="1"/>
  <c r="F52" i="1"/>
  <c r="E53" i="1"/>
  <c r="AO47" i="29"/>
  <c r="AO72" i="29" s="1"/>
  <c r="AJ47" i="29"/>
  <c r="AJ72" i="29" s="1"/>
  <c r="AE47" i="29"/>
  <c r="Z47" i="29"/>
  <c r="Z72" i="29" s="1"/>
  <c r="U47" i="29"/>
  <c r="U72" i="29" s="1"/>
  <c r="G47" i="29"/>
  <c r="G72" i="29" s="1"/>
  <c r="H72" i="29" s="1"/>
  <c r="AQ14" i="29"/>
  <c r="AQ39" i="29" s="1"/>
  <c r="AP14" i="29"/>
  <c r="AP39" i="29" s="1"/>
  <c r="AL14" i="29"/>
  <c r="AL39" i="29" s="1"/>
  <c r="AK14" i="29"/>
  <c r="AK39" i="29" s="1"/>
  <c r="AG14" i="29"/>
  <c r="AG39" i="29" s="1"/>
  <c r="AF14" i="29"/>
  <c r="AF39" i="29" s="1"/>
  <c r="AB14" i="29"/>
  <c r="AB39" i="29" s="1"/>
  <c r="AA14" i="29"/>
  <c r="AA39" i="29" s="1"/>
  <c r="W14" i="29"/>
  <c r="W39" i="29" s="1"/>
  <c r="V14" i="29"/>
  <c r="V39" i="29" s="1"/>
  <c r="O14" i="29"/>
  <c r="O39" i="29" s="1"/>
  <c r="L14" i="29"/>
  <c r="L39" i="29" s="1"/>
  <c r="I14" i="29"/>
  <c r="I39" i="29" s="1"/>
  <c r="F14" i="29"/>
  <c r="F39" i="29" s="1"/>
  <c r="E14" i="29"/>
  <c r="E39" i="29" s="1"/>
  <c r="C3" i="29"/>
  <c r="C2" i="29"/>
  <c r="O143" i="13"/>
  <c r="F81" i="30"/>
  <c r="G81" i="30"/>
  <c r="H81" i="30"/>
  <c r="I81" i="30"/>
  <c r="J81" i="30"/>
  <c r="J79" i="30"/>
  <c r="I79" i="30"/>
  <c r="H79" i="30"/>
  <c r="G79" i="30"/>
  <c r="F79" i="30"/>
  <c r="I75" i="30"/>
  <c r="H75" i="30"/>
  <c r="G75" i="30"/>
  <c r="F75" i="30"/>
  <c r="U175" i="5"/>
  <c r="U200" i="5" s="1"/>
  <c r="C3" i="28"/>
  <c r="C2" i="28"/>
  <c r="AE72" i="29" l="1"/>
  <c r="H47" i="29"/>
  <c r="J143" i="29"/>
  <c r="J168" i="29" s="1"/>
  <c r="K168" i="29" s="1"/>
  <c r="H175" i="29"/>
  <c r="U14" i="5"/>
  <c r="J73" i="30"/>
  <c r="H77" i="30"/>
  <c r="G73" i="30"/>
  <c r="G77" i="30"/>
  <c r="I77" i="30"/>
  <c r="F73" i="30"/>
  <c r="H73" i="30"/>
  <c r="J77" i="30"/>
  <c r="F77" i="30"/>
  <c r="G71" i="30"/>
  <c r="J71" i="30"/>
  <c r="H71" i="30"/>
  <c r="F71" i="30"/>
  <c r="I71" i="30"/>
  <c r="Z14" i="29"/>
  <c r="E54" i="1"/>
  <c r="F61" i="1"/>
  <c r="G61" i="1" s="1"/>
  <c r="H61" i="1" s="1"/>
  <c r="I61" i="1" s="1"/>
  <c r="E62" i="30" s="1"/>
  <c r="E52" i="1"/>
  <c r="F55" i="1"/>
  <c r="G55" i="1" s="1"/>
  <c r="H55" i="1" s="1"/>
  <c r="I55" i="1" s="1"/>
  <c r="E56" i="30" s="1"/>
  <c r="F63" i="1"/>
  <c r="G63" i="1" s="1"/>
  <c r="H63" i="1" s="1"/>
  <c r="I63" i="1" s="1"/>
  <c r="E64" i="30" s="1"/>
  <c r="F98" i="1"/>
  <c r="F57" i="1"/>
  <c r="G57" i="1" s="1"/>
  <c r="H57" i="1" s="1"/>
  <c r="I57" i="1" s="1"/>
  <c r="E58" i="30" s="1"/>
  <c r="AJ205" i="29"/>
  <c r="F205" i="29"/>
  <c r="O173" i="29"/>
  <c r="AJ141" i="29"/>
  <c r="F141" i="29"/>
  <c r="O109" i="29"/>
  <c r="AJ77" i="29"/>
  <c r="F77" i="29"/>
  <c r="O45" i="29"/>
  <c r="AJ12" i="29"/>
  <c r="F12" i="29"/>
  <c r="I205" i="29"/>
  <c r="I77" i="29"/>
  <c r="AE205" i="29"/>
  <c r="D205" i="29"/>
  <c r="AE141" i="29"/>
  <c r="D141" i="29"/>
  <c r="AE77" i="29"/>
  <c r="D77" i="29"/>
  <c r="AE12" i="29"/>
  <c r="D12" i="29"/>
  <c r="AO141" i="29"/>
  <c r="I12" i="29"/>
  <c r="Z205" i="29"/>
  <c r="L173" i="29"/>
  <c r="Z141" i="29"/>
  <c r="L109" i="29"/>
  <c r="Z77" i="29"/>
  <c r="L45" i="29"/>
  <c r="Z12" i="29"/>
  <c r="AO77" i="29"/>
  <c r="U205" i="29"/>
  <c r="AO173" i="29"/>
  <c r="I173" i="29"/>
  <c r="U141" i="29"/>
  <c r="AO109" i="29"/>
  <c r="I109" i="29"/>
  <c r="U77" i="29"/>
  <c r="AO45" i="29"/>
  <c r="I45" i="29"/>
  <c r="U12" i="29"/>
  <c r="U173" i="29"/>
  <c r="U45" i="29"/>
  <c r="AT45" i="29" s="1"/>
  <c r="O205" i="29"/>
  <c r="AJ173" i="29"/>
  <c r="F173" i="29"/>
  <c r="O141" i="29"/>
  <c r="AJ109" i="29"/>
  <c r="F109" i="29"/>
  <c r="O77" i="29"/>
  <c r="AJ45" i="29"/>
  <c r="F45" i="29"/>
  <c r="O12" i="29"/>
  <c r="I141" i="29"/>
  <c r="AE173" i="29"/>
  <c r="D173" i="29"/>
  <c r="AE109" i="29"/>
  <c r="D109" i="29"/>
  <c r="AE45" i="29"/>
  <c r="D45" i="29"/>
  <c r="U109" i="29"/>
  <c r="L205" i="29"/>
  <c r="Z173" i="29"/>
  <c r="L141" i="29"/>
  <c r="Z109" i="29"/>
  <c r="L77" i="29"/>
  <c r="Z45" i="29"/>
  <c r="L12" i="29"/>
  <c r="AO205" i="29"/>
  <c r="AO12" i="29"/>
  <c r="H50" i="1"/>
  <c r="F50" i="1"/>
  <c r="G50" i="1"/>
  <c r="F53" i="1"/>
  <c r="E51" i="1"/>
  <c r="E53" i="30"/>
  <c r="I50" i="1"/>
  <c r="E51" i="30" s="1"/>
  <c r="F59" i="1"/>
  <c r="G59" i="1" s="1"/>
  <c r="H59" i="1" s="1"/>
  <c r="I59" i="1" s="1"/>
  <c r="E60" i="30" s="1"/>
  <c r="F32" i="30"/>
  <c r="E32" i="30"/>
  <c r="J32" i="30"/>
  <c r="I32" i="30"/>
  <c r="H32" i="30"/>
  <c r="G32" i="30"/>
  <c r="F87" i="30"/>
  <c r="I87" i="30"/>
  <c r="E87" i="30"/>
  <c r="H87" i="30"/>
  <c r="G87" i="30"/>
  <c r="J87" i="30"/>
  <c r="K81" i="30"/>
  <c r="K79" i="30"/>
  <c r="AE14" i="29"/>
  <c r="I57" i="30"/>
  <c r="J57" i="30"/>
  <c r="AT143" i="29"/>
  <c r="AT168" i="29" s="1"/>
  <c r="H63" i="30"/>
  <c r="J55" i="30"/>
  <c r="H59" i="30"/>
  <c r="I59" i="30"/>
  <c r="AO14" i="29"/>
  <c r="G63" i="30"/>
  <c r="F55" i="30"/>
  <c r="I53" i="30"/>
  <c r="G57" i="30"/>
  <c r="J175" i="29"/>
  <c r="J200" i="29" s="1"/>
  <c r="K200" i="29" s="1"/>
  <c r="H61" i="30"/>
  <c r="I63" i="30"/>
  <c r="R14" i="29"/>
  <c r="R39" i="29" s="1"/>
  <c r="AJ14" i="29"/>
  <c r="G55" i="30"/>
  <c r="G61" i="30"/>
  <c r="H55" i="30"/>
  <c r="F53" i="30"/>
  <c r="I61" i="30"/>
  <c r="J63" i="30"/>
  <c r="U14" i="29"/>
  <c r="U39" i="29" s="1"/>
  <c r="G14" i="29"/>
  <c r="G39" i="29" s="1"/>
  <c r="G53" i="30"/>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AT47" i="29"/>
  <c r="AT72" i="29" s="1"/>
  <c r="AT79" i="29"/>
  <c r="AT104" i="29" s="1"/>
  <c r="AT111" i="29"/>
  <c r="AT136" i="29" s="1"/>
  <c r="F57" i="30"/>
  <c r="J47" i="29"/>
  <c r="J72" i="29" s="1"/>
  <c r="K72" i="29" s="1"/>
  <c r="J207" i="29"/>
  <c r="J232" i="29" s="1"/>
  <c r="K232" i="29" s="1"/>
  <c r="H207" i="29"/>
  <c r="J53" i="30"/>
  <c r="J79" i="29"/>
  <c r="J104" i="29" s="1"/>
  <c r="K104" i="29" s="1"/>
  <c r="H79" i="29"/>
  <c r="H111" i="29"/>
  <c r="J111" i="29"/>
  <c r="J136" i="29" s="1"/>
  <c r="K136" i="29" s="1"/>
  <c r="J59" i="30"/>
  <c r="F61" i="30"/>
  <c r="H143" i="29"/>
  <c r="I55" i="30"/>
  <c r="F59" i="30"/>
  <c r="H57" i="30"/>
  <c r="F63" i="30"/>
  <c r="AT207" i="29"/>
  <c r="AT232" i="29" s="1"/>
  <c r="G59" i="30"/>
  <c r="AT175" i="29"/>
  <c r="AT200" i="29" s="1"/>
  <c r="E3" i="28"/>
  <c r="C3" i="18"/>
  <c r="C2" i="18"/>
  <c r="C3" i="13"/>
  <c r="C2" i="13"/>
  <c r="J151" i="30"/>
  <c r="I151" i="30"/>
  <c r="H151" i="30"/>
  <c r="G151" i="30"/>
  <c r="F151" i="30"/>
  <c r="I110" i="1"/>
  <c r="E151" i="30" s="1"/>
  <c r="H110" i="1"/>
  <c r="G110" i="1"/>
  <c r="F110" i="1"/>
  <c r="E110" i="1"/>
  <c r="J150" i="30"/>
  <c r="I150" i="30"/>
  <c r="H150" i="30"/>
  <c r="G150" i="30"/>
  <c r="F150" i="30"/>
  <c r="I109" i="1"/>
  <c r="H109" i="1"/>
  <c r="G109" i="1"/>
  <c r="F109" i="1"/>
  <c r="E109" i="1"/>
  <c r="J143" i="30"/>
  <c r="H143" i="30"/>
  <c r="G143" i="30"/>
  <c r="F143" i="30"/>
  <c r="I102" i="1"/>
  <c r="E143" i="30" s="1"/>
  <c r="H102" i="1"/>
  <c r="G102" i="1"/>
  <c r="F102" i="1"/>
  <c r="E102" i="1"/>
  <c r="J142" i="30"/>
  <c r="J140" i="30"/>
  <c r="I140" i="30"/>
  <c r="I139" i="30" s="1"/>
  <c r="H142" i="30"/>
  <c r="H140" i="30"/>
  <c r="H139" i="30" s="1"/>
  <c r="G142" i="30"/>
  <c r="G140" i="30"/>
  <c r="G139" i="30" s="1"/>
  <c r="F142" i="30"/>
  <c r="F140" i="30"/>
  <c r="I101" i="1"/>
  <c r="I99" i="1"/>
  <c r="H101" i="1"/>
  <c r="H99" i="1"/>
  <c r="G101" i="1"/>
  <c r="G99" i="1"/>
  <c r="E101" i="1"/>
  <c r="E99" i="1"/>
  <c r="C3" i="9"/>
  <c r="C2" i="9"/>
  <c r="H252" i="27"/>
  <c r="H277" i="27" s="1"/>
  <c r="G252" i="27"/>
  <c r="G277" i="27" s="1"/>
  <c r="F252" i="27"/>
  <c r="F277" i="27" s="1"/>
  <c r="E252" i="27"/>
  <c r="E277" i="27" s="1"/>
  <c r="D252" i="27"/>
  <c r="D277" i="27" s="1"/>
  <c r="H222" i="27"/>
  <c r="H247" i="27" s="1"/>
  <c r="G222" i="27"/>
  <c r="G247" i="27" s="1"/>
  <c r="F222" i="27"/>
  <c r="F247" i="27" s="1"/>
  <c r="E222" i="27"/>
  <c r="E247" i="27" s="1"/>
  <c r="D222" i="27"/>
  <c r="D247" i="27" s="1"/>
  <c r="H192" i="27"/>
  <c r="H217" i="27" s="1"/>
  <c r="G192" i="27"/>
  <c r="G217" i="27" s="1"/>
  <c r="F192" i="27"/>
  <c r="F217" i="27" s="1"/>
  <c r="E192" i="27"/>
  <c r="E217" i="27" s="1"/>
  <c r="D192" i="27"/>
  <c r="D217" i="27" s="1"/>
  <c r="H162" i="27"/>
  <c r="H187" i="27" s="1"/>
  <c r="G162" i="27"/>
  <c r="G187" i="27" s="1"/>
  <c r="F162" i="27"/>
  <c r="F187" i="27" s="1"/>
  <c r="E162" i="27"/>
  <c r="E187" i="27" s="1"/>
  <c r="D162" i="27"/>
  <c r="D187" i="27" s="1"/>
  <c r="H132" i="27"/>
  <c r="H157" i="27" s="1"/>
  <c r="G132" i="27"/>
  <c r="G157" i="27" s="1"/>
  <c r="F132" i="27"/>
  <c r="F157" i="27" s="1"/>
  <c r="E132" i="27"/>
  <c r="E157" i="27" s="1"/>
  <c r="D132" i="27"/>
  <c r="D157" i="27" s="1"/>
  <c r="H102" i="27"/>
  <c r="H127" i="27" s="1"/>
  <c r="G102" i="27"/>
  <c r="G127" i="27" s="1"/>
  <c r="F102" i="27"/>
  <c r="F127" i="27" s="1"/>
  <c r="E102" i="27"/>
  <c r="E127" i="27" s="1"/>
  <c r="H72" i="27"/>
  <c r="H97" i="27" s="1"/>
  <c r="G72" i="27"/>
  <c r="G97" i="27" s="1"/>
  <c r="F72" i="27"/>
  <c r="F97" i="27" s="1"/>
  <c r="E72" i="27"/>
  <c r="E97" i="27" s="1"/>
  <c r="D72" i="27"/>
  <c r="D97" i="27" s="1"/>
  <c r="C3" i="27"/>
  <c r="C2" i="27"/>
  <c r="C3" i="19"/>
  <c r="C2" i="19"/>
  <c r="K32" i="30" l="1"/>
  <c r="AO39" i="29"/>
  <c r="H53" i="30"/>
  <c r="AE39" i="29"/>
  <c r="Z39" i="29"/>
  <c r="AJ39" i="29"/>
  <c r="K143" i="29"/>
  <c r="M143" i="29"/>
  <c r="M168" i="29" s="1"/>
  <c r="N168" i="29" s="1"/>
  <c r="E98" i="1"/>
  <c r="H98" i="1"/>
  <c r="F139" i="30"/>
  <c r="G69" i="30"/>
  <c r="E27" i="2" s="1"/>
  <c r="M175" i="29"/>
  <c r="M200" i="29" s="1"/>
  <c r="N200" i="29" s="1"/>
  <c r="D12" i="27"/>
  <c r="D37" i="27" s="1"/>
  <c r="K77" i="30"/>
  <c r="K71" i="30"/>
  <c r="D110" i="18"/>
  <c r="D20" i="18"/>
  <c r="F110" i="18"/>
  <c r="F20" i="18"/>
  <c r="E110" i="18"/>
  <c r="E20" i="18"/>
  <c r="J139" i="30"/>
  <c r="M108" i="9"/>
  <c r="I108" i="9"/>
  <c r="E108" i="9"/>
  <c r="L77" i="9"/>
  <c r="D77" i="9"/>
  <c r="D108" i="9"/>
  <c r="K77" i="9"/>
  <c r="G77" i="9"/>
  <c r="G108" i="9"/>
  <c r="N77" i="9"/>
  <c r="J77" i="9"/>
  <c r="F77" i="9"/>
  <c r="J108" i="9"/>
  <c r="F108" i="9"/>
  <c r="M77" i="9"/>
  <c r="I77" i="9"/>
  <c r="E77" i="9"/>
  <c r="L108" i="9"/>
  <c r="K108" i="9"/>
  <c r="N108" i="9"/>
  <c r="G98" i="1"/>
  <c r="I98" i="1"/>
  <c r="E139" i="30" s="1"/>
  <c r="H69" i="30"/>
  <c r="F27" i="2" s="1"/>
  <c r="F69" i="30"/>
  <c r="E50" i="1"/>
  <c r="R108" i="29"/>
  <c r="AT173" i="29"/>
  <c r="R11" i="29"/>
  <c r="AT109" i="29"/>
  <c r="R44" i="29"/>
  <c r="AT141" i="29"/>
  <c r="AT77" i="29"/>
  <c r="I205" i="13"/>
  <c r="O173" i="13"/>
  <c r="S141" i="13"/>
  <c r="W109" i="13"/>
  <c r="E109" i="13"/>
  <c r="I77" i="13"/>
  <c r="O45" i="13"/>
  <c r="G45" i="13"/>
  <c r="Q173" i="13"/>
  <c r="M11" i="13"/>
  <c r="G205" i="13"/>
  <c r="K173" i="13"/>
  <c r="Q141" i="13"/>
  <c r="U109" i="13"/>
  <c r="D109" i="13"/>
  <c r="G77" i="13"/>
  <c r="K45" i="13"/>
  <c r="D77" i="13"/>
  <c r="E45" i="13"/>
  <c r="D141" i="13"/>
  <c r="Q45" i="13"/>
  <c r="W205" i="13"/>
  <c r="E205" i="13"/>
  <c r="I173" i="13"/>
  <c r="O141" i="13"/>
  <c r="S109" i="13"/>
  <c r="W77" i="13"/>
  <c r="E77" i="13"/>
  <c r="I45" i="13"/>
  <c r="U77" i="13"/>
  <c r="U141" i="13"/>
  <c r="U205" i="13"/>
  <c r="D205" i="13"/>
  <c r="G173" i="13"/>
  <c r="K141" i="13"/>
  <c r="Q109" i="13"/>
  <c r="K205" i="13"/>
  <c r="S205" i="13"/>
  <c r="W173" i="13"/>
  <c r="E173" i="13"/>
  <c r="I141" i="13"/>
  <c r="O109" i="13"/>
  <c r="S77" i="13"/>
  <c r="W45" i="13"/>
  <c r="G109" i="13"/>
  <c r="Q205" i="13"/>
  <c r="U173" i="13"/>
  <c r="D173" i="13"/>
  <c r="G141" i="13"/>
  <c r="K109" i="13"/>
  <c r="Q77" i="13"/>
  <c r="U45" i="13"/>
  <c r="D45" i="13"/>
  <c r="I109" i="13"/>
  <c r="S45" i="13"/>
  <c r="O205" i="13"/>
  <c r="S173" i="13"/>
  <c r="W141" i="13"/>
  <c r="E141" i="13"/>
  <c r="O77" i="13"/>
  <c r="K77" i="13"/>
  <c r="R204" i="29"/>
  <c r="R76" i="29"/>
  <c r="AT205" i="29"/>
  <c r="AT12" i="29"/>
  <c r="R172" i="29"/>
  <c r="R140" i="29"/>
  <c r="I46" i="9"/>
  <c r="T12" i="9"/>
  <c r="E140" i="30"/>
  <c r="E142" i="30"/>
  <c r="E150" i="30"/>
  <c r="H14" i="2"/>
  <c r="G53" i="1"/>
  <c r="F51" i="1"/>
  <c r="K87" i="30"/>
  <c r="G46" i="9"/>
  <c r="E3" i="9"/>
  <c r="P12" i="9"/>
  <c r="H39" i="29"/>
  <c r="AT14" i="29"/>
  <c r="AT39" i="29" s="1"/>
  <c r="J14" i="29"/>
  <c r="J39" i="29" s="1"/>
  <c r="H14" i="29"/>
  <c r="K175" i="29"/>
  <c r="I102" i="27"/>
  <c r="I127" i="27" s="1"/>
  <c r="I252" i="27"/>
  <c r="I277" i="27" s="1"/>
  <c r="K156" i="30"/>
  <c r="K97" i="30"/>
  <c r="K50" i="30"/>
  <c r="K11" i="30"/>
  <c r="K68" i="30"/>
  <c r="M47" i="29"/>
  <c r="M72" i="29" s="1"/>
  <c r="N72" i="29" s="1"/>
  <c r="K47" i="29"/>
  <c r="M111" i="29"/>
  <c r="M136" i="29" s="1"/>
  <c r="N136" i="29" s="1"/>
  <c r="K111" i="29"/>
  <c r="M79" i="29"/>
  <c r="M104" i="29" s="1"/>
  <c r="N104" i="29" s="1"/>
  <c r="K79" i="29"/>
  <c r="M207" i="29"/>
  <c r="M232" i="29" s="1"/>
  <c r="N232" i="29" s="1"/>
  <c r="K207" i="29"/>
  <c r="E3" i="18"/>
  <c r="I41" i="18" s="1"/>
  <c r="E3" i="13"/>
  <c r="Y11" i="13" s="1"/>
  <c r="I222" i="27"/>
  <c r="I247" i="27" s="1"/>
  <c r="G12" i="27"/>
  <c r="G37" i="27" s="1"/>
  <c r="I192" i="27"/>
  <c r="I217" i="27" s="1"/>
  <c r="E12" i="27"/>
  <c r="E37" i="27" s="1"/>
  <c r="I162" i="27"/>
  <c r="I187" i="27" s="1"/>
  <c r="I132" i="27"/>
  <c r="I157" i="27" s="1"/>
  <c r="F12" i="27"/>
  <c r="F37" i="27" s="1"/>
  <c r="H12" i="27"/>
  <c r="H37" i="27" s="1"/>
  <c r="I72" i="27"/>
  <c r="I97" i="27" s="1"/>
  <c r="I42" i="27"/>
  <c r="I67" i="27" s="1"/>
  <c r="F11" i="27"/>
  <c r="D40" i="19"/>
  <c r="D69" i="19"/>
  <c r="D98" i="19"/>
  <c r="D127" i="19"/>
  <c r="D156" i="19"/>
  <c r="D214" i="19"/>
  <c r="D185" i="19"/>
  <c r="D11" i="19"/>
  <c r="E11" i="19"/>
  <c r="D71" i="27"/>
  <c r="E101" i="27"/>
  <c r="E3" i="27"/>
  <c r="D41" i="27"/>
  <c r="E71" i="27"/>
  <c r="F101" i="27"/>
  <c r="G131" i="27"/>
  <c r="H161" i="27"/>
  <c r="D221" i="27"/>
  <c r="E41" i="27"/>
  <c r="F71" i="27"/>
  <c r="G101" i="27"/>
  <c r="H131" i="27"/>
  <c r="D251" i="27"/>
  <c r="E221" i="27"/>
  <c r="F131" i="27"/>
  <c r="G161" i="27"/>
  <c r="D11" i="27"/>
  <c r="F41" i="27"/>
  <c r="G71" i="27"/>
  <c r="H101" i="27"/>
  <c r="D191" i="27"/>
  <c r="E251" i="27"/>
  <c r="F221" i="27"/>
  <c r="E11" i="27"/>
  <c r="G41" i="27"/>
  <c r="H71" i="27"/>
  <c r="E191" i="27"/>
  <c r="F251" i="27"/>
  <c r="G221" i="27"/>
  <c r="H41" i="27"/>
  <c r="D161" i="27"/>
  <c r="I161" i="27" s="1"/>
  <c r="F191" i="27"/>
  <c r="G251" i="27"/>
  <c r="H221" i="27"/>
  <c r="G11" i="27"/>
  <c r="D131" i="27"/>
  <c r="E161" i="27"/>
  <c r="G191" i="27"/>
  <c r="H251" i="27"/>
  <c r="H11" i="27"/>
  <c r="D101" i="27"/>
  <c r="E131" i="27"/>
  <c r="F161" i="27"/>
  <c r="H191" i="27"/>
  <c r="E3" i="19"/>
  <c r="F40" i="19"/>
  <c r="G69" i="19"/>
  <c r="H98" i="19"/>
  <c r="I127" i="19"/>
  <c r="E185" i="19"/>
  <c r="E40" i="19"/>
  <c r="F69" i="19"/>
  <c r="G98" i="19"/>
  <c r="H127" i="19"/>
  <c r="F11" i="19"/>
  <c r="G40" i="19"/>
  <c r="H69" i="19"/>
  <c r="I98" i="19"/>
  <c r="E214" i="19"/>
  <c r="F185" i="19"/>
  <c r="G11" i="19"/>
  <c r="H40" i="19"/>
  <c r="I69" i="19"/>
  <c r="E156" i="19"/>
  <c r="F214" i="19"/>
  <c r="G185" i="19"/>
  <c r="H11" i="19"/>
  <c r="I40" i="19"/>
  <c r="F156" i="19"/>
  <c r="G214" i="19"/>
  <c r="H185" i="19"/>
  <c r="I11" i="19"/>
  <c r="E127" i="19"/>
  <c r="G156" i="19"/>
  <c r="H214" i="19"/>
  <c r="I185" i="19"/>
  <c r="E98" i="19"/>
  <c r="F127" i="19"/>
  <c r="H156" i="19"/>
  <c r="I214" i="19"/>
  <c r="E69" i="19"/>
  <c r="F98" i="19"/>
  <c r="G127" i="19"/>
  <c r="I156" i="19"/>
  <c r="P143" i="29" l="1"/>
  <c r="P168" i="29" s="1"/>
  <c r="P175" i="29"/>
  <c r="Q175" i="29" s="1"/>
  <c r="N143" i="29"/>
  <c r="N175" i="29"/>
  <c r="K14" i="29"/>
  <c r="K39" i="29"/>
  <c r="H53" i="1"/>
  <c r="I53" i="1" s="1"/>
  <c r="G51" i="1"/>
  <c r="I71" i="18"/>
  <c r="I101" i="18"/>
  <c r="I131" i="18"/>
  <c r="I161" i="18"/>
  <c r="I11" i="18"/>
  <c r="K158" i="30"/>
  <c r="K157" i="30" s="1"/>
  <c r="M14" i="29"/>
  <c r="M39" i="29" s="1"/>
  <c r="P79" i="29"/>
  <c r="P104" i="29" s="1"/>
  <c r="N79" i="29"/>
  <c r="P111" i="29"/>
  <c r="P136" i="29" s="1"/>
  <c r="N111" i="29"/>
  <c r="Q143" i="29"/>
  <c r="S143" i="29"/>
  <c r="P47" i="29"/>
  <c r="P72" i="29" s="1"/>
  <c r="N47" i="29"/>
  <c r="P207" i="29"/>
  <c r="P232" i="29" s="1"/>
  <c r="N207" i="29"/>
  <c r="B7" i="13"/>
  <c r="Y204" i="13"/>
  <c r="Y172" i="13"/>
  <c r="Y140" i="13"/>
  <c r="Y108" i="13"/>
  <c r="Y76" i="13"/>
  <c r="Y44" i="13"/>
  <c r="I101" i="27"/>
  <c r="I12" i="27"/>
  <c r="I37" i="27" s="1"/>
  <c r="I41" i="27"/>
  <c r="I131" i="27"/>
  <c r="I191" i="27"/>
  <c r="I251" i="27"/>
  <c r="I11" i="27"/>
  <c r="I221" i="27"/>
  <c r="I71" i="27"/>
  <c r="X143" i="29" l="1"/>
  <c r="X168" i="29" s="1"/>
  <c r="Q232" i="29"/>
  <c r="S232" i="29"/>
  <c r="S175" i="29"/>
  <c r="Y168" i="29"/>
  <c r="X175" i="29"/>
  <c r="X200" i="29" s="1"/>
  <c r="P200" i="29"/>
  <c r="S168" i="29"/>
  <c r="Q168" i="29"/>
  <c r="Q136" i="29"/>
  <c r="S136" i="29"/>
  <c r="Q104" i="29"/>
  <c r="S104" i="29"/>
  <c r="Q72" i="29"/>
  <c r="S72" i="29"/>
  <c r="X79" i="29"/>
  <c r="X104" i="29" s="1"/>
  <c r="Y104" i="29" s="1"/>
  <c r="N14" i="29"/>
  <c r="N39" i="29"/>
  <c r="X207" i="29"/>
  <c r="X232" i="29" s="1"/>
  <c r="Y232" i="29" s="1"/>
  <c r="X111" i="29"/>
  <c r="X136" i="29" s="1"/>
  <c r="Y136" i="29" s="1"/>
  <c r="H51" i="1"/>
  <c r="P14" i="29"/>
  <c r="P39" i="29" s="1"/>
  <c r="D27" i="2"/>
  <c r="Q79" i="29"/>
  <c r="S79" i="29"/>
  <c r="S207" i="29"/>
  <c r="Q207" i="29"/>
  <c r="AC143" i="29"/>
  <c r="AC168" i="29" s="1"/>
  <c r="AD168" i="29" s="1"/>
  <c r="S111" i="29"/>
  <c r="Q111" i="29"/>
  <c r="Q47" i="29"/>
  <c r="X47" i="29"/>
  <c r="X72" i="29" s="1"/>
  <c r="Y72" i="29" s="1"/>
  <c r="S47" i="29"/>
  <c r="F131" i="30"/>
  <c r="F126" i="30"/>
  <c r="F121" i="30"/>
  <c r="F116" i="30"/>
  <c r="F111" i="30"/>
  <c r="F106" i="30"/>
  <c r="P49" i="7"/>
  <c r="P74" i="7" s="1"/>
  <c r="Q15" i="7"/>
  <c r="Q40" i="7" s="1"/>
  <c r="C3" i="7"/>
  <c r="C2" i="7"/>
  <c r="C3" i="26"/>
  <c r="C2" i="26"/>
  <c r="I334" i="26"/>
  <c r="I359" i="26" s="1"/>
  <c r="I305" i="26"/>
  <c r="I330" i="26" s="1"/>
  <c r="I276" i="26"/>
  <c r="I301" i="26" s="1"/>
  <c r="I247" i="26"/>
  <c r="I272" i="26" s="1"/>
  <c r="I218" i="26"/>
  <c r="I243" i="26" s="1"/>
  <c r="I189" i="26"/>
  <c r="I214" i="26" s="1"/>
  <c r="I158" i="26"/>
  <c r="I183" i="26" s="1"/>
  <c r="I129" i="26"/>
  <c r="I154" i="26" s="1"/>
  <c r="C3" i="22"/>
  <c r="C2" i="22"/>
  <c r="C3" i="24"/>
  <c r="E3" i="24" s="1"/>
  <c r="C2" i="24"/>
  <c r="AB28" i="22"/>
  <c r="AB31" i="22" s="1"/>
  <c r="AA28" i="22"/>
  <c r="AA31" i="22" s="1"/>
  <c r="Z28" i="22"/>
  <c r="Z31" i="22" s="1"/>
  <c r="Y28" i="22"/>
  <c r="Y31" i="22" s="1"/>
  <c r="X28" i="22"/>
  <c r="X31" i="22" s="1"/>
  <c r="W28" i="22"/>
  <c r="W31" i="22" s="1"/>
  <c r="V28" i="22"/>
  <c r="V31" i="22" s="1"/>
  <c r="U28" i="22"/>
  <c r="U31" i="22" s="1"/>
  <c r="T28" i="22"/>
  <c r="T31" i="22" s="1"/>
  <c r="S28" i="22"/>
  <c r="S31" i="22" s="1"/>
  <c r="R28" i="22"/>
  <c r="R31" i="22" s="1"/>
  <c r="Q28" i="22"/>
  <c r="Q31" i="22" s="1"/>
  <c r="P28" i="22"/>
  <c r="P31" i="22" s="1"/>
  <c r="O28" i="22"/>
  <c r="O31" i="22" s="1"/>
  <c r="N28" i="22"/>
  <c r="N31" i="22" s="1"/>
  <c r="M28" i="22"/>
  <c r="M31" i="22" s="1"/>
  <c r="L28" i="22"/>
  <c r="L31" i="22" s="1"/>
  <c r="K28" i="22"/>
  <c r="K31" i="22" s="1"/>
  <c r="J28" i="22"/>
  <c r="J31" i="22" s="1"/>
  <c r="I28" i="22"/>
  <c r="I31" i="22" s="1"/>
  <c r="H28" i="22"/>
  <c r="H31" i="22" s="1"/>
  <c r="G28" i="22"/>
  <c r="G31" i="22" s="1"/>
  <c r="F28" i="22"/>
  <c r="F31" i="22" s="1"/>
  <c r="E28" i="22"/>
  <c r="E31" i="22" s="1"/>
  <c r="D28" i="22"/>
  <c r="D31" i="22" s="1"/>
  <c r="AB23" i="22"/>
  <c r="AA23" i="22"/>
  <c r="Z23" i="22"/>
  <c r="Y23" i="22"/>
  <c r="X23" i="22"/>
  <c r="W23" i="22"/>
  <c r="V23" i="22"/>
  <c r="U23" i="22"/>
  <c r="T23" i="22"/>
  <c r="S23" i="22"/>
  <c r="R23" i="22"/>
  <c r="Q23" i="22"/>
  <c r="P23" i="22"/>
  <c r="O23" i="22"/>
  <c r="N23" i="22"/>
  <c r="M23" i="22"/>
  <c r="L23" i="22"/>
  <c r="K23" i="22"/>
  <c r="J23" i="22"/>
  <c r="AC175" i="29" l="1"/>
  <c r="AC200" i="29" s="1"/>
  <c r="AD200" i="29" s="1"/>
  <c r="Y143" i="29"/>
  <c r="Y175" i="29"/>
  <c r="D33" i="22"/>
  <c r="F289" i="22"/>
  <c r="G289" i="22"/>
  <c r="E289" i="22"/>
  <c r="H289" i="22"/>
  <c r="I289" i="22" s="1"/>
  <c r="J289" i="22" s="1"/>
  <c r="K289" i="22" s="1"/>
  <c r="L289" i="22" s="1"/>
  <c r="M289" i="22" s="1"/>
  <c r="N289" i="22" s="1"/>
  <c r="O289" i="22" s="1"/>
  <c r="P289" i="22" s="1"/>
  <c r="Q289" i="22" s="1"/>
  <c r="R289" i="22" s="1"/>
  <c r="S289" i="22" s="1"/>
  <c r="T289" i="22" s="1"/>
  <c r="U289" i="22" s="1"/>
  <c r="V289" i="22" s="1"/>
  <c r="W289" i="22" s="1"/>
  <c r="X289" i="22" s="1"/>
  <c r="Y289" i="22" s="1"/>
  <c r="Z289" i="22" s="1"/>
  <c r="AA289" i="22" s="1"/>
  <c r="AB289" i="22" s="1"/>
  <c r="D289" i="22"/>
  <c r="Y200" i="29"/>
  <c r="Q200" i="29"/>
  <c r="S200" i="29"/>
  <c r="G255" i="22"/>
  <c r="G221" i="22"/>
  <c r="H187" i="22"/>
  <c r="I187" i="22" s="1"/>
  <c r="J187" i="22" s="1"/>
  <c r="K187" i="22" s="1"/>
  <c r="L187" i="22" s="1"/>
  <c r="M187" i="22" s="1"/>
  <c r="N187" i="22" s="1"/>
  <c r="O187" i="22" s="1"/>
  <c r="P187" i="22" s="1"/>
  <c r="Q187" i="22" s="1"/>
  <c r="R187" i="22" s="1"/>
  <c r="S187" i="22" s="1"/>
  <c r="T187" i="22" s="1"/>
  <c r="U187" i="22" s="1"/>
  <c r="V187" i="22" s="1"/>
  <c r="W187" i="22" s="1"/>
  <c r="X187" i="22" s="1"/>
  <c r="Y187" i="22" s="1"/>
  <c r="Z187" i="22" s="1"/>
  <c r="AA187" i="22" s="1"/>
  <c r="AB187" i="22" s="1"/>
  <c r="D187" i="22"/>
  <c r="G153" i="22"/>
  <c r="F119" i="22"/>
  <c r="E85" i="22"/>
  <c r="E51" i="22"/>
  <c r="F255" i="22"/>
  <c r="F221" i="22"/>
  <c r="G187" i="22"/>
  <c r="F153" i="22"/>
  <c r="E119" i="22"/>
  <c r="H85" i="22"/>
  <c r="I85" i="22" s="1"/>
  <c r="J85" i="22" s="1"/>
  <c r="K85" i="22" s="1"/>
  <c r="L85" i="22" s="1"/>
  <c r="M85" i="22" s="1"/>
  <c r="N85" i="22" s="1"/>
  <c r="O85" i="22" s="1"/>
  <c r="P85" i="22" s="1"/>
  <c r="Q85" i="22" s="1"/>
  <c r="R85" i="22" s="1"/>
  <c r="S85" i="22" s="1"/>
  <c r="T85" i="22" s="1"/>
  <c r="U85" i="22" s="1"/>
  <c r="V85" i="22" s="1"/>
  <c r="W85" i="22" s="1"/>
  <c r="X85" i="22" s="1"/>
  <c r="Y85" i="22" s="1"/>
  <c r="Z85" i="22" s="1"/>
  <c r="AA85" i="22" s="1"/>
  <c r="AB85" i="22" s="1"/>
  <c r="D85" i="22"/>
  <c r="H51" i="22"/>
  <c r="I51" i="22" s="1"/>
  <c r="J51" i="22" s="1"/>
  <c r="K51" i="22" s="1"/>
  <c r="L51" i="22" s="1"/>
  <c r="M51" i="22" s="1"/>
  <c r="N51" i="22" s="1"/>
  <c r="O51" i="22" s="1"/>
  <c r="P51" i="22" s="1"/>
  <c r="Q51" i="22" s="1"/>
  <c r="R51" i="22" s="1"/>
  <c r="S51" i="22" s="1"/>
  <c r="T51" i="22" s="1"/>
  <c r="U51" i="22" s="1"/>
  <c r="V51" i="22" s="1"/>
  <c r="W51" i="22" s="1"/>
  <c r="X51" i="22" s="1"/>
  <c r="Y51" i="22" s="1"/>
  <c r="Z51" i="22" s="1"/>
  <c r="AA51" i="22" s="1"/>
  <c r="AB51" i="22" s="1"/>
  <c r="D51" i="22"/>
  <c r="E255" i="22"/>
  <c r="E221" i="22"/>
  <c r="F187" i="22"/>
  <c r="E153" i="22"/>
  <c r="H119" i="22"/>
  <c r="I119" i="22" s="1"/>
  <c r="J119" i="22" s="1"/>
  <c r="K119" i="22" s="1"/>
  <c r="L119" i="22" s="1"/>
  <c r="M119" i="22" s="1"/>
  <c r="N119" i="22" s="1"/>
  <c r="O119" i="22" s="1"/>
  <c r="P119" i="22" s="1"/>
  <c r="Q119" i="22" s="1"/>
  <c r="R119" i="22" s="1"/>
  <c r="S119" i="22" s="1"/>
  <c r="T119" i="22" s="1"/>
  <c r="U119" i="22" s="1"/>
  <c r="V119" i="22" s="1"/>
  <c r="W119" i="22" s="1"/>
  <c r="X119" i="22" s="1"/>
  <c r="Y119" i="22" s="1"/>
  <c r="Z119" i="22" s="1"/>
  <c r="AA119" i="22" s="1"/>
  <c r="AB119" i="22" s="1"/>
  <c r="D119" i="22"/>
  <c r="G85" i="22"/>
  <c r="G51" i="22"/>
  <c r="F51" i="22"/>
  <c r="H255" i="22"/>
  <c r="I255" i="22" s="1"/>
  <c r="J255" i="22" s="1"/>
  <c r="K255" i="22" s="1"/>
  <c r="L255" i="22" s="1"/>
  <c r="M255" i="22" s="1"/>
  <c r="N255" i="22" s="1"/>
  <c r="O255" i="22" s="1"/>
  <c r="P255" i="22" s="1"/>
  <c r="Q255" i="22" s="1"/>
  <c r="R255" i="22" s="1"/>
  <c r="S255" i="22" s="1"/>
  <c r="T255" i="22" s="1"/>
  <c r="U255" i="22" s="1"/>
  <c r="V255" i="22" s="1"/>
  <c r="W255" i="22" s="1"/>
  <c r="X255" i="22" s="1"/>
  <c r="Y255" i="22" s="1"/>
  <c r="Z255" i="22" s="1"/>
  <c r="AA255" i="22" s="1"/>
  <c r="AB255" i="22" s="1"/>
  <c r="D255" i="22"/>
  <c r="H221" i="22"/>
  <c r="I221" i="22" s="1"/>
  <c r="J221" i="22" s="1"/>
  <c r="K221" i="22" s="1"/>
  <c r="L221" i="22" s="1"/>
  <c r="M221" i="22" s="1"/>
  <c r="N221" i="22" s="1"/>
  <c r="O221" i="22" s="1"/>
  <c r="P221" i="22" s="1"/>
  <c r="Q221" i="22" s="1"/>
  <c r="R221" i="22" s="1"/>
  <c r="S221" i="22" s="1"/>
  <c r="T221" i="22" s="1"/>
  <c r="U221" i="22" s="1"/>
  <c r="V221" i="22" s="1"/>
  <c r="W221" i="22" s="1"/>
  <c r="X221" i="22" s="1"/>
  <c r="Y221" i="22" s="1"/>
  <c r="Z221" i="22" s="1"/>
  <c r="AA221" i="22" s="1"/>
  <c r="AB221" i="22" s="1"/>
  <c r="D221" i="22"/>
  <c r="E187" i="22"/>
  <c r="H153" i="22"/>
  <c r="I153" i="22" s="1"/>
  <c r="J153" i="22" s="1"/>
  <c r="K153" i="22" s="1"/>
  <c r="L153" i="22" s="1"/>
  <c r="M153" i="22" s="1"/>
  <c r="N153" i="22" s="1"/>
  <c r="O153" i="22" s="1"/>
  <c r="P153" i="22" s="1"/>
  <c r="Q153" i="22" s="1"/>
  <c r="R153" i="22" s="1"/>
  <c r="S153" i="22" s="1"/>
  <c r="T153" i="22" s="1"/>
  <c r="U153" i="22" s="1"/>
  <c r="V153" i="22" s="1"/>
  <c r="W153" i="22" s="1"/>
  <c r="X153" i="22" s="1"/>
  <c r="Y153" i="22" s="1"/>
  <c r="Z153" i="22" s="1"/>
  <c r="AA153" i="22" s="1"/>
  <c r="AB153" i="22" s="1"/>
  <c r="D153" i="22"/>
  <c r="G119" i="22"/>
  <c r="F85" i="22"/>
  <c r="G46" i="7"/>
  <c r="P46" i="7"/>
  <c r="AL46" i="7"/>
  <c r="AL48" i="7" s="1"/>
  <c r="K46" i="7"/>
  <c r="I46" i="7"/>
  <c r="T46" i="7"/>
  <c r="T48" i="7" s="1"/>
  <c r="AF46" i="7"/>
  <c r="AF48" i="7" s="1"/>
  <c r="D46" i="7"/>
  <c r="M45" i="7" s="1"/>
  <c r="Z46" i="7"/>
  <c r="Z48" i="7" s="1"/>
  <c r="E46" i="7"/>
  <c r="R49" i="7"/>
  <c r="R74" i="7" s="1"/>
  <c r="S74" i="7" s="1"/>
  <c r="S14" i="29"/>
  <c r="Q39" i="29"/>
  <c r="E3" i="22"/>
  <c r="G304" i="26"/>
  <c r="D70" i="26"/>
  <c r="H70" i="26"/>
  <c r="F99" i="26"/>
  <c r="G70" i="26"/>
  <c r="E70" i="26"/>
  <c r="G99" i="26"/>
  <c r="F70" i="26"/>
  <c r="D99" i="26"/>
  <c r="H99" i="26"/>
  <c r="E99" i="26"/>
  <c r="AF211" i="7"/>
  <c r="AF213" i="7" s="1"/>
  <c r="E211" i="7"/>
  <c r="AF145" i="7"/>
  <c r="AF147" i="7" s="1"/>
  <c r="E145" i="7"/>
  <c r="K112" i="7"/>
  <c r="AF79" i="7"/>
  <c r="AF81" i="7" s="1"/>
  <c r="E79" i="7"/>
  <c r="Z211" i="7"/>
  <c r="Z213" i="7" s="1"/>
  <c r="D211" i="7"/>
  <c r="I178" i="7"/>
  <c r="Z145" i="7"/>
  <c r="Z147" i="7" s="1"/>
  <c r="D145" i="7"/>
  <c r="Z79" i="7"/>
  <c r="Z81" i="7" s="1"/>
  <c r="D79" i="7"/>
  <c r="T178" i="7"/>
  <c r="T180" i="7" s="1"/>
  <c r="T211" i="7"/>
  <c r="T213" i="7" s="1"/>
  <c r="AL178" i="7"/>
  <c r="AL180" i="7" s="1"/>
  <c r="G178" i="7"/>
  <c r="T145" i="7"/>
  <c r="T147" i="7" s="1"/>
  <c r="I112" i="7"/>
  <c r="T79" i="7"/>
  <c r="T81" i="7" s="1"/>
  <c r="G79" i="7"/>
  <c r="P211" i="7"/>
  <c r="AF178" i="7"/>
  <c r="AF180" i="7" s="1"/>
  <c r="E178" i="7"/>
  <c r="P145" i="7"/>
  <c r="AL112" i="7"/>
  <c r="AL114" i="7" s="1"/>
  <c r="G112" i="7"/>
  <c r="P79" i="7"/>
  <c r="Z112" i="7"/>
  <c r="Z114" i="7" s="1"/>
  <c r="P112" i="7"/>
  <c r="K211" i="7"/>
  <c r="Z178" i="7"/>
  <c r="Z180" i="7" s="1"/>
  <c r="D178" i="7"/>
  <c r="K145" i="7"/>
  <c r="AF112" i="7"/>
  <c r="AF114" i="7" s="1"/>
  <c r="E112" i="7"/>
  <c r="K79" i="7"/>
  <c r="D112" i="7"/>
  <c r="I211" i="7"/>
  <c r="P178" i="7"/>
  <c r="I145" i="7"/>
  <c r="T112" i="7"/>
  <c r="T114" i="7" s="1"/>
  <c r="I79" i="7"/>
  <c r="AL211" i="7"/>
  <c r="AL213" i="7" s="1"/>
  <c r="G211" i="7"/>
  <c r="K178" i="7"/>
  <c r="AL145" i="7"/>
  <c r="AL147" i="7" s="1"/>
  <c r="G145" i="7"/>
  <c r="AL79" i="7"/>
  <c r="AL81" i="7" s="1"/>
  <c r="K12" i="7"/>
  <c r="I51" i="1"/>
  <c r="E52" i="30" s="1"/>
  <c r="E54" i="30"/>
  <c r="F101" i="30"/>
  <c r="D20" i="3" s="1"/>
  <c r="Q14" i="29"/>
  <c r="I12" i="7"/>
  <c r="V33" i="22"/>
  <c r="V34" i="22" s="1"/>
  <c r="P33" i="22"/>
  <c r="P34" i="22" s="1"/>
  <c r="X33" i="22"/>
  <c r="X34" i="22" s="1"/>
  <c r="N33" i="22"/>
  <c r="N34" i="22" s="1"/>
  <c r="L33" i="22"/>
  <c r="L34" i="22" s="1"/>
  <c r="T33" i="22"/>
  <c r="T34" i="22" s="1"/>
  <c r="AB33" i="22"/>
  <c r="AB34" i="22" s="1"/>
  <c r="Q33" i="22"/>
  <c r="Q34" i="22" s="1"/>
  <c r="Y33" i="22"/>
  <c r="Y34" i="22" s="1"/>
  <c r="J33" i="22"/>
  <c r="J34" i="22" s="1"/>
  <c r="R33" i="22"/>
  <c r="R34" i="22" s="1"/>
  <c r="Z33" i="22"/>
  <c r="Z34" i="22" s="1"/>
  <c r="K33" i="22"/>
  <c r="K34" i="22" s="1"/>
  <c r="S33" i="22"/>
  <c r="S34" i="22" s="1"/>
  <c r="AA33" i="22"/>
  <c r="AA34" i="22" s="1"/>
  <c r="M33" i="22"/>
  <c r="M34" i="22" s="1"/>
  <c r="U33" i="22"/>
  <c r="U34" i="22" s="1"/>
  <c r="O33" i="22"/>
  <c r="O34" i="22" s="1"/>
  <c r="W33" i="22"/>
  <c r="W34" i="22" s="1"/>
  <c r="I33" i="22"/>
  <c r="I34" i="22" s="1"/>
  <c r="H33" i="22"/>
  <c r="H34" i="22" s="1"/>
  <c r="G33" i="22"/>
  <c r="G34" i="22" s="1"/>
  <c r="F33" i="22"/>
  <c r="F34" i="22" s="1"/>
  <c r="E33" i="22"/>
  <c r="E34" i="22" s="1"/>
  <c r="AH175" i="29"/>
  <c r="AH200" i="29" s="1"/>
  <c r="AI200" i="29" s="1"/>
  <c r="AD175" i="29"/>
  <c r="AC207" i="29"/>
  <c r="AC232" i="29" s="1"/>
  <c r="AD232" i="29" s="1"/>
  <c r="Y207" i="29"/>
  <c r="AC47" i="29"/>
  <c r="AC72" i="29" s="1"/>
  <c r="AD72" i="29" s="1"/>
  <c r="Y47" i="29"/>
  <c r="X14" i="29"/>
  <c r="AH143" i="29"/>
  <c r="AH168" i="29" s="1"/>
  <c r="AI168" i="29" s="1"/>
  <c r="AD143" i="29"/>
  <c r="AC79" i="29"/>
  <c r="AC104" i="29" s="1"/>
  <c r="AD104" i="29" s="1"/>
  <c r="Y79" i="29"/>
  <c r="AC111" i="29"/>
  <c r="AC136" i="29" s="1"/>
  <c r="AD136" i="29" s="1"/>
  <c r="Y111" i="29"/>
  <c r="F41" i="26"/>
  <c r="H217" i="26"/>
  <c r="G128" i="26"/>
  <c r="E188" i="26"/>
  <c r="E275" i="26"/>
  <c r="H304" i="26"/>
  <c r="D12" i="26"/>
  <c r="G41" i="26"/>
  <c r="H128" i="26"/>
  <c r="F188" i="26"/>
  <c r="F275" i="26"/>
  <c r="E3" i="26"/>
  <c r="E12" i="26"/>
  <c r="H41" i="26"/>
  <c r="D157" i="26"/>
  <c r="G188" i="26"/>
  <c r="D246" i="26"/>
  <c r="G275" i="26"/>
  <c r="D333" i="26"/>
  <c r="F12" i="26"/>
  <c r="E157" i="26"/>
  <c r="H188" i="26"/>
  <c r="E246" i="26"/>
  <c r="H275" i="26"/>
  <c r="E333" i="26"/>
  <c r="G12" i="26"/>
  <c r="F157" i="26"/>
  <c r="D217" i="26"/>
  <c r="F246" i="26"/>
  <c r="D304" i="26"/>
  <c r="F333" i="26"/>
  <c r="H12" i="26"/>
  <c r="D128" i="26"/>
  <c r="G157" i="26"/>
  <c r="E217" i="26"/>
  <c r="G246" i="26"/>
  <c r="E304" i="26"/>
  <c r="G333" i="26"/>
  <c r="D41" i="26"/>
  <c r="E128" i="26"/>
  <c r="H157" i="26"/>
  <c r="F217" i="26"/>
  <c r="H246" i="26"/>
  <c r="F304" i="26"/>
  <c r="H333" i="26"/>
  <c r="E41" i="26"/>
  <c r="F128" i="26"/>
  <c r="D188" i="26"/>
  <c r="G217" i="26"/>
  <c r="D275" i="26"/>
  <c r="E3" i="7"/>
  <c r="B7" i="7" s="1"/>
  <c r="D16" i="22"/>
  <c r="F16" i="22"/>
  <c r="G16" i="22"/>
  <c r="H16" i="22"/>
  <c r="I16" i="22" s="1"/>
  <c r="J16" i="22" s="1"/>
  <c r="K16" i="22" s="1"/>
  <c r="L16" i="22" s="1"/>
  <c r="M16" i="22" s="1"/>
  <c r="N16" i="22" s="1"/>
  <c r="O16" i="22" s="1"/>
  <c r="P16" i="22" s="1"/>
  <c r="Q16" i="22" s="1"/>
  <c r="R16" i="22" s="1"/>
  <c r="S16" i="22" s="1"/>
  <c r="T16" i="22" s="1"/>
  <c r="U16" i="22" s="1"/>
  <c r="V16" i="22" s="1"/>
  <c r="W16" i="22" s="1"/>
  <c r="X16" i="22" s="1"/>
  <c r="Y16" i="22" s="1"/>
  <c r="Z16" i="22" s="1"/>
  <c r="AA16" i="22" s="1"/>
  <c r="AB16" i="22" s="1"/>
  <c r="E16" i="22"/>
  <c r="D34" i="22" l="1"/>
  <c r="D38" i="22"/>
  <c r="X39" i="29"/>
  <c r="Y39" i="29" s="1"/>
  <c r="U48" i="7"/>
  <c r="AR46" i="7"/>
  <c r="P47" i="7"/>
  <c r="S39" i="29"/>
  <c r="S49" i="7"/>
  <c r="M111" i="7"/>
  <c r="M78" i="7"/>
  <c r="I70" i="26"/>
  <c r="I99" i="26"/>
  <c r="E42" i="22"/>
  <c r="AR178" i="7"/>
  <c r="P179" i="7"/>
  <c r="U180" i="7"/>
  <c r="AR112" i="7"/>
  <c r="P113" i="7"/>
  <c r="U114" i="7"/>
  <c r="AR211" i="7"/>
  <c r="U213" i="7"/>
  <c r="P212" i="7"/>
  <c r="M210" i="7"/>
  <c r="U147" i="7"/>
  <c r="P146" i="7"/>
  <c r="AR79" i="7"/>
  <c r="U81" i="7"/>
  <c r="P80" i="7"/>
  <c r="M177" i="7"/>
  <c r="M144" i="7"/>
  <c r="AR145" i="7"/>
  <c r="K42" i="22"/>
  <c r="L42" i="22"/>
  <c r="T42" i="22"/>
  <c r="N42" i="22"/>
  <c r="O42" i="22"/>
  <c r="J42" i="22"/>
  <c r="S42" i="22"/>
  <c r="U42" i="22"/>
  <c r="V42" i="22"/>
  <c r="Q42" i="22"/>
  <c r="Z42" i="22"/>
  <c r="R42" i="22"/>
  <c r="G42" i="22"/>
  <c r="AA42" i="22"/>
  <c r="AB42" i="22"/>
  <c r="I42" i="22"/>
  <c r="M42" i="22"/>
  <c r="F42" i="22"/>
  <c r="I41" i="26"/>
  <c r="W42" i="22"/>
  <c r="X42" i="22"/>
  <c r="Y42" i="22"/>
  <c r="P42" i="22"/>
  <c r="H42" i="22"/>
  <c r="D42" i="22"/>
  <c r="D44" i="22" s="1"/>
  <c r="I304" i="26"/>
  <c r="I217" i="26"/>
  <c r="AM143" i="29"/>
  <c r="AM168" i="29" s="1"/>
  <c r="AN168" i="29" s="1"/>
  <c r="AI143" i="29"/>
  <c r="Y14" i="29"/>
  <c r="AD207" i="29"/>
  <c r="AH207" i="29"/>
  <c r="AH232" i="29" s="1"/>
  <c r="AI232" i="29" s="1"/>
  <c r="AD79" i="29"/>
  <c r="AH79" i="29"/>
  <c r="AH104" i="29" s="1"/>
  <c r="AI104" i="29" s="1"/>
  <c r="AD47" i="29"/>
  <c r="AC14" i="29"/>
  <c r="AH47" i="29"/>
  <c r="AH72" i="29" s="1"/>
  <c r="AI72" i="29" s="1"/>
  <c r="AM175" i="29"/>
  <c r="AM200" i="29" s="1"/>
  <c r="AN200" i="29" s="1"/>
  <c r="AI175" i="29"/>
  <c r="AD111" i="29"/>
  <c r="AH111" i="29"/>
  <c r="AH136" i="29" s="1"/>
  <c r="AI136" i="29" s="1"/>
  <c r="I128" i="26"/>
  <c r="I188" i="26"/>
  <c r="I275" i="26"/>
  <c r="I12" i="26"/>
  <c r="I333" i="26"/>
  <c r="I246" i="26"/>
  <c r="I157" i="26"/>
  <c r="AC39" i="29" l="1"/>
  <c r="AD39" i="29" s="1"/>
  <c r="E44" i="22"/>
  <c r="F44" i="22" s="1"/>
  <c r="G44" i="22" s="1"/>
  <c r="H44" i="22" s="1"/>
  <c r="I44" i="22" s="1"/>
  <c r="J44" i="22" s="1"/>
  <c r="K44" i="22" s="1"/>
  <c r="L44" i="22" s="1"/>
  <c r="M44" i="22" s="1"/>
  <c r="N44" i="22" s="1"/>
  <c r="O44" i="22" s="1"/>
  <c r="P44" i="22" s="1"/>
  <c r="Q44" i="22" s="1"/>
  <c r="R44" i="22" s="1"/>
  <c r="S44" i="22" s="1"/>
  <c r="T44" i="22" s="1"/>
  <c r="U44" i="22" s="1"/>
  <c r="V44" i="22" s="1"/>
  <c r="W44" i="22" s="1"/>
  <c r="X44" i="22" s="1"/>
  <c r="Y44" i="22" s="1"/>
  <c r="Z44" i="22" s="1"/>
  <c r="AA44" i="22" s="1"/>
  <c r="AB44" i="22" s="1"/>
  <c r="D36" i="22"/>
  <c r="AR175" i="29"/>
  <c r="AR200" i="29" s="1"/>
  <c r="AN175" i="29"/>
  <c r="AD14" i="29"/>
  <c r="AI111" i="29"/>
  <c r="AM111" i="29"/>
  <c r="AM136" i="29" s="1"/>
  <c r="AN136" i="29" s="1"/>
  <c r="AM207" i="29"/>
  <c r="AM232" i="29" s="1"/>
  <c r="AN232" i="29" s="1"/>
  <c r="AI207" i="29"/>
  <c r="AR143" i="29"/>
  <c r="AR168" i="29" s="1"/>
  <c r="AN143" i="29"/>
  <c r="AM47" i="29"/>
  <c r="AM72" i="29" s="1"/>
  <c r="AN72" i="29" s="1"/>
  <c r="AI47" i="29"/>
  <c r="AH14" i="29"/>
  <c r="AM79" i="29"/>
  <c r="AM104" i="29" s="1"/>
  <c r="AN104" i="29" s="1"/>
  <c r="AI79" i="29"/>
  <c r="C3" i="3"/>
  <c r="C3" i="2"/>
  <c r="H9" i="2" s="1"/>
  <c r="C3" i="1"/>
  <c r="C2" i="3"/>
  <c r="C2" i="2"/>
  <c r="C2" i="1"/>
  <c r="H101" i="18"/>
  <c r="C3" i="6"/>
  <c r="C3" i="12"/>
  <c r="C3" i="5"/>
  <c r="C2" i="6"/>
  <c r="C2" i="5"/>
  <c r="C3" i="4"/>
  <c r="C2" i="4"/>
  <c r="E4" i="17"/>
  <c r="I49" i="1" l="1"/>
  <c r="I97" i="1"/>
  <c r="I31" i="1"/>
  <c r="I86" i="1"/>
  <c r="I11" i="1"/>
  <c r="I67" i="1"/>
  <c r="D74" i="12"/>
  <c r="D105" i="12"/>
  <c r="AU200" i="29"/>
  <c r="AS200" i="29"/>
  <c r="AU168" i="29"/>
  <c r="AS168" i="29"/>
  <c r="AH39" i="29"/>
  <c r="AI39" i="29" s="1"/>
  <c r="D136" i="12"/>
  <c r="D43" i="12"/>
  <c r="D167" i="12"/>
  <c r="AA207" i="6"/>
  <c r="D207" i="6"/>
  <c r="AA143" i="6"/>
  <c r="D143" i="6"/>
  <c r="AA78" i="6"/>
  <c r="D78" i="6"/>
  <c r="L45" i="6"/>
  <c r="D45" i="6"/>
  <c r="U175" i="6"/>
  <c r="I78" i="6"/>
  <c r="AD143" i="6"/>
  <c r="X207" i="6"/>
  <c r="L175" i="6"/>
  <c r="X143" i="6"/>
  <c r="L111" i="6"/>
  <c r="X78" i="6"/>
  <c r="L78" i="6"/>
  <c r="AG143" i="6"/>
  <c r="F143" i="6"/>
  <c r="O45" i="6"/>
  <c r="U207" i="6"/>
  <c r="AG175" i="6"/>
  <c r="I175" i="6"/>
  <c r="U143" i="6"/>
  <c r="AG111" i="6"/>
  <c r="I111" i="6"/>
  <c r="U78" i="6"/>
  <c r="AG45" i="6"/>
  <c r="I45" i="6"/>
  <c r="F45" i="6"/>
  <c r="AA45" i="6"/>
  <c r="I143" i="6"/>
  <c r="U45" i="6"/>
  <c r="O175" i="6"/>
  <c r="O207" i="6"/>
  <c r="AD175" i="6"/>
  <c r="F175" i="6"/>
  <c r="O143" i="6"/>
  <c r="AD111" i="6"/>
  <c r="F111" i="6"/>
  <c r="O78" i="6"/>
  <c r="AD45" i="6"/>
  <c r="U111" i="6"/>
  <c r="AD207" i="6"/>
  <c r="AD78" i="6"/>
  <c r="AA175" i="6"/>
  <c r="D175" i="6"/>
  <c r="AA111" i="6"/>
  <c r="D111" i="6"/>
  <c r="AG207" i="6"/>
  <c r="AJ207" i="6" s="1"/>
  <c r="O111" i="6"/>
  <c r="L207" i="6"/>
  <c r="X175" i="6"/>
  <c r="L143" i="6"/>
  <c r="X111" i="6"/>
  <c r="X45" i="6"/>
  <c r="I207" i="6"/>
  <c r="AG78" i="6"/>
  <c r="F207" i="6"/>
  <c r="F78" i="6"/>
  <c r="Z173" i="5"/>
  <c r="L141" i="5"/>
  <c r="U109" i="5"/>
  <c r="AO77" i="5"/>
  <c r="I77" i="5"/>
  <c r="Z45" i="5"/>
  <c r="O205" i="5"/>
  <c r="AE45" i="5"/>
  <c r="L205" i="5"/>
  <c r="U173" i="5"/>
  <c r="AO141" i="5"/>
  <c r="I141" i="5"/>
  <c r="O109" i="5"/>
  <c r="AJ77" i="5"/>
  <c r="F77" i="5"/>
  <c r="U45" i="5"/>
  <c r="AE173" i="5"/>
  <c r="D45" i="5"/>
  <c r="AO205" i="5"/>
  <c r="I205" i="5"/>
  <c r="O173" i="5"/>
  <c r="AJ141" i="5"/>
  <c r="F141" i="5"/>
  <c r="AE77" i="5"/>
  <c r="D77" i="5"/>
  <c r="O45" i="5"/>
  <c r="AJ205" i="5"/>
  <c r="F205" i="5"/>
  <c r="AE141" i="5"/>
  <c r="D141" i="5"/>
  <c r="L109" i="5"/>
  <c r="Z77" i="5"/>
  <c r="Z109" i="5"/>
  <c r="AE205" i="5"/>
  <c r="D205" i="5"/>
  <c r="L173" i="5"/>
  <c r="Z141" i="5"/>
  <c r="AO109" i="5"/>
  <c r="I109" i="5"/>
  <c r="U77" i="5"/>
  <c r="L45" i="5"/>
  <c r="D173" i="5"/>
  <c r="Z205" i="5"/>
  <c r="AO173" i="5"/>
  <c r="I173" i="5"/>
  <c r="U141" i="5"/>
  <c r="AJ109" i="5"/>
  <c r="F109" i="5"/>
  <c r="O77" i="5"/>
  <c r="AO45" i="5"/>
  <c r="I45" i="5"/>
  <c r="U205" i="5"/>
  <c r="AJ173" i="5"/>
  <c r="F173" i="5"/>
  <c r="O141" i="5"/>
  <c r="AE109" i="5"/>
  <c r="D109" i="5"/>
  <c r="R108" i="5" s="1"/>
  <c r="AJ45" i="5"/>
  <c r="F45" i="5"/>
  <c r="L77" i="5"/>
  <c r="AG237" i="4"/>
  <c r="I237" i="4"/>
  <c r="U205" i="4"/>
  <c r="AD173" i="4"/>
  <c r="F173" i="4"/>
  <c r="O141" i="4"/>
  <c r="AA109" i="4"/>
  <c r="D109" i="4"/>
  <c r="L77" i="4"/>
  <c r="X45" i="4"/>
  <c r="AG205" i="4"/>
  <c r="F141" i="4"/>
  <c r="O77" i="4"/>
  <c r="AG173" i="4"/>
  <c r="AD237" i="4"/>
  <c r="F237" i="4"/>
  <c r="O205" i="4"/>
  <c r="AA173" i="4"/>
  <c r="D173" i="4"/>
  <c r="X109" i="4"/>
  <c r="AG77" i="4"/>
  <c r="I77" i="4"/>
  <c r="U45" i="4"/>
  <c r="U237" i="4"/>
  <c r="AD141" i="4"/>
  <c r="X77" i="4"/>
  <c r="X141" i="4"/>
  <c r="X205" i="4"/>
  <c r="U141" i="4"/>
  <c r="D45" i="4"/>
  <c r="AA237" i="4"/>
  <c r="D237" i="4"/>
  <c r="X173" i="4"/>
  <c r="L141" i="4"/>
  <c r="U109" i="4"/>
  <c r="AD77" i="4"/>
  <c r="F77" i="4"/>
  <c r="O45" i="4"/>
  <c r="O173" i="4"/>
  <c r="L45" i="4"/>
  <c r="AD109" i="4"/>
  <c r="X237" i="4"/>
  <c r="L205" i="4"/>
  <c r="U173" i="4"/>
  <c r="AG141" i="4"/>
  <c r="I141" i="4"/>
  <c r="O109" i="4"/>
  <c r="AA77" i="4"/>
  <c r="D77" i="4"/>
  <c r="I205" i="4"/>
  <c r="I109" i="4"/>
  <c r="F45" i="4"/>
  <c r="L237" i="4"/>
  <c r="F109" i="4"/>
  <c r="O237" i="4"/>
  <c r="AD205" i="4"/>
  <c r="F205" i="4"/>
  <c r="AA141" i="4"/>
  <c r="D141" i="4"/>
  <c r="L109" i="4"/>
  <c r="U77" i="4"/>
  <c r="AJ77" i="4" s="1"/>
  <c r="AG45" i="4"/>
  <c r="I45" i="4"/>
  <c r="AA205" i="4"/>
  <c r="D205" i="4"/>
  <c r="L173" i="4"/>
  <c r="AG109" i="4"/>
  <c r="AD45" i="4"/>
  <c r="I173" i="4"/>
  <c r="AA45" i="4"/>
  <c r="O12" i="6"/>
  <c r="O12" i="5"/>
  <c r="O12" i="4"/>
  <c r="G49" i="1"/>
  <c r="F49" i="1"/>
  <c r="E49" i="1"/>
  <c r="H49" i="1"/>
  <c r="I108" i="1"/>
  <c r="L12" i="6"/>
  <c r="L12" i="5"/>
  <c r="AR111" i="29"/>
  <c r="AR136" i="29" s="1"/>
  <c r="AN111" i="29"/>
  <c r="AR79" i="29"/>
  <c r="AR104" i="29" s="1"/>
  <c r="AN79" i="29"/>
  <c r="AR47" i="29"/>
  <c r="AR72" i="29" s="1"/>
  <c r="AM14" i="29"/>
  <c r="AN47" i="29"/>
  <c r="AU143" i="29"/>
  <c r="AS143" i="29"/>
  <c r="AR207" i="29"/>
  <c r="AR232" i="29" s="1"/>
  <c r="AN207" i="29"/>
  <c r="AU175" i="29"/>
  <c r="AS175" i="29"/>
  <c r="AI14" i="29"/>
  <c r="D12" i="12"/>
  <c r="D131" i="18"/>
  <c r="G101" i="18"/>
  <c r="E41" i="18"/>
  <c r="H11" i="18"/>
  <c r="H161" i="18"/>
  <c r="F101" i="18"/>
  <c r="D41" i="18"/>
  <c r="G11" i="18"/>
  <c r="G161" i="18"/>
  <c r="E101" i="18"/>
  <c r="H71" i="18"/>
  <c r="F11" i="18"/>
  <c r="F161" i="18"/>
  <c r="D101" i="18"/>
  <c r="G71" i="18"/>
  <c r="E11" i="18"/>
  <c r="E161" i="18"/>
  <c r="H131" i="18"/>
  <c r="F71" i="18"/>
  <c r="D11" i="18"/>
  <c r="D161" i="18"/>
  <c r="G131" i="18"/>
  <c r="E71" i="18"/>
  <c r="H41" i="18"/>
  <c r="F131" i="18"/>
  <c r="D71" i="18"/>
  <c r="G41" i="18"/>
  <c r="E131" i="18"/>
  <c r="F41" i="18"/>
  <c r="AU232" i="29" l="1"/>
  <c r="AS232" i="29"/>
  <c r="AU136" i="29"/>
  <c r="AS136" i="29"/>
  <c r="AU104" i="29"/>
  <c r="AS104" i="29"/>
  <c r="AM39" i="29"/>
  <c r="AN39" i="29" s="1"/>
  <c r="AU72" i="29"/>
  <c r="AS72" i="29"/>
  <c r="AS111" i="29"/>
  <c r="AU79" i="29"/>
  <c r="AJ205" i="4"/>
  <c r="R174" i="6"/>
  <c r="AJ143" i="6"/>
  <c r="R204" i="5"/>
  <c r="AT173" i="5"/>
  <c r="AT141" i="5"/>
  <c r="AT109" i="5"/>
  <c r="R204" i="4"/>
  <c r="AJ141" i="4"/>
  <c r="R172" i="4"/>
  <c r="R77" i="6"/>
  <c r="R110" i="6"/>
  <c r="AJ111" i="6"/>
  <c r="AT45" i="5"/>
  <c r="R108" i="4"/>
  <c r="AJ109" i="4"/>
  <c r="AJ78" i="6"/>
  <c r="R142" i="6"/>
  <c r="AJ45" i="6"/>
  <c r="AJ175" i="6"/>
  <c r="R44" i="6"/>
  <c r="R206" i="6"/>
  <c r="R172" i="5"/>
  <c r="AT77" i="5"/>
  <c r="AT205" i="5"/>
  <c r="R76" i="5"/>
  <c r="R44" i="5"/>
  <c r="R140" i="5"/>
  <c r="AJ173" i="4"/>
  <c r="R76" i="4"/>
  <c r="R236" i="4"/>
  <c r="R140" i="4"/>
  <c r="R44" i="4"/>
  <c r="AJ45" i="4"/>
  <c r="AJ237" i="4"/>
  <c r="AU207" i="29"/>
  <c r="AS207" i="29"/>
  <c r="AN14" i="29"/>
  <c r="AS79" i="29"/>
  <c r="AU111" i="29"/>
  <c r="AR14" i="29"/>
  <c r="AU47" i="29"/>
  <c r="AS47" i="29"/>
  <c r="AR39" i="29" l="1"/>
  <c r="AU14" i="29"/>
  <c r="AS14" i="29"/>
  <c r="E3" i="4"/>
  <c r="B7" i="4" s="1"/>
  <c r="E3" i="5"/>
  <c r="B7" i="5" s="1"/>
  <c r="AU39" i="29" l="1"/>
  <c r="AS39" i="29"/>
  <c r="O168" i="13"/>
  <c r="Q168" i="13"/>
  <c r="S168" i="13"/>
  <c r="U168" i="13"/>
  <c r="W168" i="13"/>
  <c r="Q143" i="13"/>
  <c r="S143" i="13"/>
  <c r="U143" i="13"/>
  <c r="W143" i="13"/>
  <c r="D168" i="13"/>
  <c r="E168" i="13"/>
  <c r="G168" i="13"/>
  <c r="I168" i="13"/>
  <c r="K168" i="13"/>
  <c r="M204" i="13"/>
  <c r="M172" i="13"/>
  <c r="M140" i="13"/>
  <c r="M108" i="13"/>
  <c r="M76" i="13"/>
  <c r="M44" i="13"/>
  <c r="W12" i="13"/>
  <c r="U12" i="13"/>
  <c r="S12" i="13"/>
  <c r="Q12" i="13"/>
  <c r="O12" i="13"/>
  <c r="AO15" i="7"/>
  <c r="AO40" i="7" s="1"/>
  <c r="AI15" i="7"/>
  <c r="AI40" i="7" s="1"/>
  <c r="AC15" i="7"/>
  <c r="AC40" i="7" s="1"/>
  <c r="W15" i="7"/>
  <c r="W40" i="7" s="1"/>
  <c r="K15" i="7"/>
  <c r="K40" i="7" s="1"/>
  <c r="I15" i="7"/>
  <c r="I40" i="7" s="1"/>
  <c r="G15" i="7"/>
  <c r="G40" i="7" s="1"/>
  <c r="E15" i="7"/>
  <c r="E40" i="7" s="1"/>
  <c r="E143" i="13"/>
  <c r="G143" i="13"/>
  <c r="I143" i="13"/>
  <c r="K143" i="13"/>
  <c r="D143" i="13"/>
  <c r="AP14" i="5"/>
  <c r="AP39" i="5" s="1"/>
  <c r="AQ14" i="5"/>
  <c r="AQ39" i="5" s="1"/>
  <c r="D47" i="13"/>
  <c r="K12" i="13"/>
  <c r="I12" i="13"/>
  <c r="G12" i="13"/>
  <c r="E12" i="13"/>
  <c r="N214" i="7"/>
  <c r="N181" i="7"/>
  <c r="N148" i="7"/>
  <c r="N115" i="7"/>
  <c r="N82" i="7"/>
  <c r="N49" i="7"/>
  <c r="J131" i="30"/>
  <c r="I131" i="30"/>
  <c r="H131" i="30"/>
  <c r="G131" i="30"/>
  <c r="AL214" i="7"/>
  <c r="AL239" i="7" s="1"/>
  <c r="AF214" i="7"/>
  <c r="AF239" i="7" s="1"/>
  <c r="Z214" i="7"/>
  <c r="Z239" i="7" s="1"/>
  <c r="T214" i="7"/>
  <c r="T239" i="7" s="1"/>
  <c r="P214" i="7"/>
  <c r="P239" i="7" s="1"/>
  <c r="J126" i="30"/>
  <c r="I126" i="30"/>
  <c r="H126" i="30"/>
  <c r="G126" i="30"/>
  <c r="AL181" i="7"/>
  <c r="AL206" i="7" s="1"/>
  <c r="AF181" i="7"/>
  <c r="AF206" i="7" s="1"/>
  <c r="Z181" i="7"/>
  <c r="Z206" i="7" s="1"/>
  <c r="T181" i="7"/>
  <c r="T206" i="7" s="1"/>
  <c r="P181" i="7"/>
  <c r="P206" i="7" s="1"/>
  <c r="J121" i="30"/>
  <c r="I121" i="30"/>
  <c r="H121" i="30"/>
  <c r="G121" i="30"/>
  <c r="AL148" i="7"/>
  <c r="AL173" i="7" s="1"/>
  <c r="AF148" i="7"/>
  <c r="AF173" i="7" s="1"/>
  <c r="Z148" i="7"/>
  <c r="Z173" i="7" s="1"/>
  <c r="AF174" i="7" s="1"/>
  <c r="T148" i="7"/>
  <c r="T173" i="7" s="1"/>
  <c r="P148" i="7"/>
  <c r="P173" i="7" s="1"/>
  <c r="J116" i="30"/>
  <c r="I116" i="30"/>
  <c r="H116" i="30"/>
  <c r="G116" i="30"/>
  <c r="AF115" i="7"/>
  <c r="AF140" i="7" s="1"/>
  <c r="Z115" i="7"/>
  <c r="Z140" i="7" s="1"/>
  <c r="T115" i="7"/>
  <c r="T140" i="7" s="1"/>
  <c r="P115" i="7"/>
  <c r="P140" i="7" s="1"/>
  <c r="J111" i="30"/>
  <c r="I111" i="30"/>
  <c r="H111" i="30"/>
  <c r="G111" i="30"/>
  <c r="AL82" i="7"/>
  <c r="AL107" i="7" s="1"/>
  <c r="Z82" i="7"/>
  <c r="Z107" i="7" s="1"/>
  <c r="T82" i="7"/>
  <c r="T107" i="7" s="1"/>
  <c r="P82" i="7"/>
  <c r="P107" i="7" s="1"/>
  <c r="AL49" i="7"/>
  <c r="AL74" i="7" s="1"/>
  <c r="AF49" i="7"/>
  <c r="AF74" i="7" s="1"/>
  <c r="Z49" i="7"/>
  <c r="Z74" i="7" s="1"/>
  <c r="T49" i="7"/>
  <c r="T74" i="7" s="1"/>
  <c r="D12" i="13"/>
  <c r="I93" i="1"/>
  <c r="H93" i="1"/>
  <c r="G93" i="1"/>
  <c r="F93" i="1"/>
  <c r="E93" i="1"/>
  <c r="M214" i="7"/>
  <c r="M239" i="7" s="1"/>
  <c r="L214" i="7"/>
  <c r="J214" i="7"/>
  <c r="H214" i="7"/>
  <c r="F214" i="7"/>
  <c r="I92" i="1"/>
  <c r="H92" i="1"/>
  <c r="G92" i="1"/>
  <c r="F92" i="1"/>
  <c r="E92" i="1"/>
  <c r="M181" i="7"/>
  <c r="M206" i="7" s="1"/>
  <c r="L181" i="7"/>
  <c r="J181" i="7"/>
  <c r="H181" i="7"/>
  <c r="F181" i="7"/>
  <c r="I91" i="1"/>
  <c r="H91" i="1"/>
  <c r="G91" i="1"/>
  <c r="F91" i="1"/>
  <c r="E91" i="1"/>
  <c r="M148" i="7"/>
  <c r="M173" i="7" s="1"/>
  <c r="L148" i="7"/>
  <c r="J148" i="7"/>
  <c r="F148" i="7"/>
  <c r="I90" i="1"/>
  <c r="H90" i="1"/>
  <c r="G90" i="1"/>
  <c r="F90" i="1"/>
  <c r="E90" i="1"/>
  <c r="M115" i="7"/>
  <c r="M140" i="7" s="1"/>
  <c r="L115" i="7"/>
  <c r="J115" i="7"/>
  <c r="H115" i="7"/>
  <c r="F115" i="7"/>
  <c r="I89" i="1"/>
  <c r="H89" i="1"/>
  <c r="G89" i="1"/>
  <c r="F89" i="1"/>
  <c r="E89" i="1"/>
  <c r="M82" i="7"/>
  <c r="M107" i="7" s="1"/>
  <c r="L82" i="7"/>
  <c r="J82" i="7"/>
  <c r="H82" i="7"/>
  <c r="F82" i="7"/>
  <c r="L49" i="7"/>
  <c r="J49" i="7"/>
  <c r="H49" i="7"/>
  <c r="F49" i="7"/>
  <c r="J106" i="30"/>
  <c r="I106" i="30"/>
  <c r="H106" i="30"/>
  <c r="G106" i="30"/>
  <c r="AO47" i="5"/>
  <c r="AO72" i="5" s="1"/>
  <c r="Z175" i="5"/>
  <c r="Z200" i="5" s="1"/>
  <c r="AE175" i="5"/>
  <c r="AE200" i="5" s="1"/>
  <c r="AJ175" i="5"/>
  <c r="AJ200" i="5" s="1"/>
  <c r="AO175" i="5"/>
  <c r="AO200" i="5" s="1"/>
  <c r="AO143" i="5"/>
  <c r="AO168" i="5" s="1"/>
  <c r="AJ143" i="5"/>
  <c r="AJ168" i="5" s="1"/>
  <c r="AE143" i="5"/>
  <c r="AE168" i="5" s="1"/>
  <c r="Z143" i="5"/>
  <c r="Z168" i="5" s="1"/>
  <c r="AO111" i="5"/>
  <c r="AO136" i="5" s="1"/>
  <c r="AJ111" i="5"/>
  <c r="AJ136" i="5" s="1"/>
  <c r="AE111" i="5"/>
  <c r="AE136" i="5" s="1"/>
  <c r="Z111" i="5"/>
  <c r="Z136" i="5" s="1"/>
  <c r="AJ47" i="5"/>
  <c r="AJ72" i="5" s="1"/>
  <c r="AE47" i="5"/>
  <c r="Z47" i="5"/>
  <c r="Z72" i="5" s="1"/>
  <c r="AL14" i="5"/>
  <c r="AL39" i="5" s="1"/>
  <c r="AK14" i="5"/>
  <c r="AK39" i="5" s="1"/>
  <c r="AG14" i="5"/>
  <c r="AG39" i="5" s="1"/>
  <c r="AF14" i="5"/>
  <c r="AF39" i="5" s="1"/>
  <c r="AB14" i="5"/>
  <c r="AB39" i="5" s="1"/>
  <c r="AA14" i="5"/>
  <c r="AA39" i="5" s="1"/>
  <c r="W14" i="5"/>
  <c r="W39" i="5" s="1"/>
  <c r="V14" i="5"/>
  <c r="V39" i="5" s="1"/>
  <c r="E3" i="12"/>
  <c r="Z240" i="7" l="1"/>
  <c r="Z174" i="7"/>
  <c r="AF141" i="7"/>
  <c r="AF240" i="7"/>
  <c r="AF207" i="7"/>
  <c r="Z207" i="7"/>
  <c r="Z141" i="7"/>
  <c r="Z108" i="7"/>
  <c r="Z75" i="7"/>
  <c r="Z40" i="7"/>
  <c r="AF75" i="7"/>
  <c r="AE72" i="5"/>
  <c r="H35" i="30" s="1"/>
  <c r="F74" i="12"/>
  <c r="F105" i="12"/>
  <c r="R214" i="7"/>
  <c r="R239" i="7" s="1"/>
  <c r="S239" i="7" s="1"/>
  <c r="F129" i="30"/>
  <c r="F128" i="30" s="1"/>
  <c r="R115" i="7"/>
  <c r="R140" i="7" s="1"/>
  <c r="S140" i="7" s="1"/>
  <c r="F114" i="30"/>
  <c r="F113" i="30" s="1"/>
  <c r="R82" i="7"/>
  <c r="R107" i="7" s="1"/>
  <c r="S107" i="7" s="1"/>
  <c r="F109" i="30"/>
  <c r="R148" i="7"/>
  <c r="R173" i="7" s="1"/>
  <c r="S173" i="7" s="1"/>
  <c r="F119" i="30"/>
  <c r="F118" i="30" s="1"/>
  <c r="R181" i="7"/>
  <c r="R206" i="7" s="1"/>
  <c r="S206" i="7" s="1"/>
  <c r="F124" i="30"/>
  <c r="F123" i="30" s="1"/>
  <c r="F12" i="12"/>
  <c r="F167" i="12"/>
  <c r="F43" i="12"/>
  <c r="F136" i="12"/>
  <c r="G104" i="30"/>
  <c r="H101" i="30"/>
  <c r="F20" i="3" s="1"/>
  <c r="I101" i="30"/>
  <c r="G20" i="3" s="1"/>
  <c r="J101" i="30"/>
  <c r="H20" i="3" s="1"/>
  <c r="G101" i="30"/>
  <c r="E20" i="3" s="1"/>
  <c r="X168" i="13"/>
  <c r="J168" i="13"/>
  <c r="R168" i="13"/>
  <c r="X143" i="13"/>
  <c r="T143" i="13"/>
  <c r="F168" i="13"/>
  <c r="T168" i="13"/>
  <c r="L15" i="7"/>
  <c r="B7" i="12"/>
  <c r="G39" i="30"/>
  <c r="F37" i="30"/>
  <c r="I39" i="30"/>
  <c r="J143" i="13"/>
  <c r="L143" i="13"/>
  <c r="L168" i="13"/>
  <c r="H168" i="13"/>
  <c r="R143" i="13"/>
  <c r="V168" i="13"/>
  <c r="H143" i="13"/>
  <c r="P143" i="13"/>
  <c r="F143" i="13"/>
  <c r="P168" i="13"/>
  <c r="V143" i="13"/>
  <c r="Y168" i="13"/>
  <c r="H15" i="7"/>
  <c r="J15" i="7"/>
  <c r="M168" i="13"/>
  <c r="M143" i="13"/>
  <c r="Y143" i="13"/>
  <c r="H45" i="30"/>
  <c r="F43" i="30"/>
  <c r="H41" i="30"/>
  <c r="F41" i="30"/>
  <c r="F39" i="30"/>
  <c r="I41" i="30"/>
  <c r="J41" i="30"/>
  <c r="G35" i="30"/>
  <c r="I43" i="30"/>
  <c r="G37" i="30"/>
  <c r="J37" i="30"/>
  <c r="I35" i="30"/>
  <c r="H37" i="30"/>
  <c r="J39" i="30"/>
  <c r="J43" i="30"/>
  <c r="I45" i="30"/>
  <c r="I37" i="30"/>
  <c r="G41" i="30"/>
  <c r="G43" i="30"/>
  <c r="F104" i="30"/>
  <c r="F103" i="30" s="1"/>
  <c r="G129" i="30"/>
  <c r="H119" i="30"/>
  <c r="J129" i="30"/>
  <c r="Z15" i="7"/>
  <c r="I129" i="30"/>
  <c r="J124" i="30"/>
  <c r="T15" i="7"/>
  <c r="T40" i="7" s="1"/>
  <c r="J109" i="30"/>
  <c r="G124" i="30"/>
  <c r="I104" i="30"/>
  <c r="G109" i="30"/>
  <c r="H104" i="30"/>
  <c r="J104" i="30"/>
  <c r="H109" i="30"/>
  <c r="G114" i="30"/>
  <c r="P15" i="7"/>
  <c r="P40" i="7" s="1"/>
  <c r="G119" i="30"/>
  <c r="H43" i="30"/>
  <c r="AJ14" i="5"/>
  <c r="F45" i="30"/>
  <c r="J45" i="30"/>
  <c r="G45" i="30"/>
  <c r="H39" i="30"/>
  <c r="H129" i="30"/>
  <c r="I124" i="30"/>
  <c r="H124" i="30"/>
  <c r="J119" i="30"/>
  <c r="I119" i="30"/>
  <c r="I114" i="30"/>
  <c r="H114" i="30"/>
  <c r="Z14" i="5"/>
  <c r="AE14" i="5"/>
  <c r="AO14" i="5"/>
  <c r="N46" i="9"/>
  <c r="M46" i="9"/>
  <c r="L46" i="9"/>
  <c r="K46" i="9"/>
  <c r="J46" i="9"/>
  <c r="F46" i="9"/>
  <c r="E46" i="9"/>
  <c r="D46" i="9"/>
  <c r="AN12" i="9"/>
  <c r="AJ12" i="9"/>
  <c r="AF12" i="9"/>
  <c r="AB12" i="9"/>
  <c r="X12" i="9"/>
  <c r="L12" i="9"/>
  <c r="H12" i="9"/>
  <c r="D12" i="9"/>
  <c r="I88" i="1"/>
  <c r="I87" i="1" s="1"/>
  <c r="H88" i="1"/>
  <c r="H87" i="1" s="1"/>
  <c r="G88" i="1"/>
  <c r="G87" i="1" s="1"/>
  <c r="F88" i="1"/>
  <c r="F87" i="1" s="1"/>
  <c r="E88" i="1"/>
  <c r="E87" i="1" s="1"/>
  <c r="M49" i="7"/>
  <c r="M74" i="7" s="1"/>
  <c r="D15" i="7"/>
  <c r="D40" i="7" s="1"/>
  <c r="AL12" i="7"/>
  <c r="AL14" i="7" s="1"/>
  <c r="AF12" i="7"/>
  <c r="AF14" i="7" s="1"/>
  <c r="Z12" i="7"/>
  <c r="Z14" i="7" s="1"/>
  <c r="T12" i="7"/>
  <c r="T14" i="7" s="1"/>
  <c r="P12" i="7"/>
  <c r="G12" i="7"/>
  <c r="E12" i="7"/>
  <c r="D12" i="7"/>
  <c r="M11" i="7" s="1"/>
  <c r="I80" i="1"/>
  <c r="E81" i="30" s="1"/>
  <c r="H80" i="1"/>
  <c r="G80" i="1"/>
  <c r="F80" i="1"/>
  <c r="E81" i="1"/>
  <c r="E80" i="1"/>
  <c r="AJ209" i="6"/>
  <c r="AJ234" i="6" s="1"/>
  <c r="R209" i="6"/>
  <c r="R234" i="6" s="1"/>
  <c r="G209" i="6"/>
  <c r="G234" i="6" s="1"/>
  <c r="H234" i="6" s="1"/>
  <c r="I78" i="1"/>
  <c r="E79" i="30" s="1"/>
  <c r="H78" i="1"/>
  <c r="G78" i="1"/>
  <c r="F78" i="1"/>
  <c r="E79" i="1"/>
  <c r="E78" i="1"/>
  <c r="AJ177" i="6"/>
  <c r="AJ202" i="6" s="1"/>
  <c r="R202" i="6"/>
  <c r="G177" i="6"/>
  <c r="G202" i="6" s="1"/>
  <c r="H202" i="6" s="1"/>
  <c r="AJ145" i="6"/>
  <c r="AJ170" i="6" s="1"/>
  <c r="R145" i="6"/>
  <c r="R170" i="6" s="1"/>
  <c r="G145" i="6"/>
  <c r="G170" i="6" s="1"/>
  <c r="H170" i="6" s="1"/>
  <c r="I74" i="1"/>
  <c r="E75" i="30" s="1"/>
  <c r="H74" i="1"/>
  <c r="G74" i="1"/>
  <c r="F74" i="1"/>
  <c r="E75" i="1"/>
  <c r="E74" i="1"/>
  <c r="R113" i="6"/>
  <c r="R138" i="6" s="1"/>
  <c r="G113" i="6"/>
  <c r="G138" i="6" s="1"/>
  <c r="H138" i="6" s="1"/>
  <c r="AJ47" i="6"/>
  <c r="AJ72" i="6" s="1"/>
  <c r="R47" i="6"/>
  <c r="R72" i="6" s="1"/>
  <c r="G47" i="6"/>
  <c r="G72" i="6" s="1"/>
  <c r="H72" i="6" s="1"/>
  <c r="AA14" i="6"/>
  <c r="AA39" i="6" s="1"/>
  <c r="X14" i="6"/>
  <c r="X39" i="6" s="1"/>
  <c r="U14" i="6"/>
  <c r="U39" i="6" s="1"/>
  <c r="D37" i="18" s="1"/>
  <c r="O14" i="6"/>
  <c r="O39" i="6" s="1"/>
  <c r="L14" i="6"/>
  <c r="L39" i="6" s="1"/>
  <c r="I14" i="6"/>
  <c r="I39" i="6" s="1"/>
  <c r="F14" i="6"/>
  <c r="F39" i="6" s="1"/>
  <c r="E14" i="6"/>
  <c r="E39" i="6" s="1"/>
  <c r="AG12" i="6"/>
  <c r="AD12" i="6"/>
  <c r="AA12" i="6"/>
  <c r="X12" i="6"/>
  <c r="U12" i="6"/>
  <c r="I12" i="6"/>
  <c r="F12" i="6"/>
  <c r="D12" i="6"/>
  <c r="R11" i="6" s="1"/>
  <c r="E3" i="6"/>
  <c r="B7" i="6" s="1"/>
  <c r="I44" i="1"/>
  <c r="E45" i="30" s="1"/>
  <c r="H44" i="1"/>
  <c r="G44" i="1"/>
  <c r="F44" i="1"/>
  <c r="E45" i="1"/>
  <c r="E44" i="1"/>
  <c r="I42" i="1"/>
  <c r="E43" i="30" s="1"/>
  <c r="H42" i="1"/>
  <c r="G42" i="1"/>
  <c r="F42" i="1"/>
  <c r="E43" i="1"/>
  <c r="E42" i="1"/>
  <c r="AT175" i="5"/>
  <c r="AT200" i="5" s="1"/>
  <c r="R175" i="5"/>
  <c r="R200" i="5" s="1"/>
  <c r="G175" i="5"/>
  <c r="G200" i="5" s="1"/>
  <c r="H200" i="5" s="1"/>
  <c r="I40" i="1"/>
  <c r="E41" i="30" s="1"/>
  <c r="H40" i="1"/>
  <c r="G40" i="1"/>
  <c r="F40" i="1"/>
  <c r="E41" i="1"/>
  <c r="E40" i="1"/>
  <c r="AT143" i="5"/>
  <c r="AT168" i="5" s="1"/>
  <c r="R143" i="5"/>
  <c r="R168" i="5" s="1"/>
  <c r="G143" i="5"/>
  <c r="G168" i="5" s="1"/>
  <c r="H168" i="5" s="1"/>
  <c r="I38" i="1"/>
  <c r="E39" i="30" s="1"/>
  <c r="H38" i="1"/>
  <c r="G38" i="1"/>
  <c r="F38" i="1"/>
  <c r="E39" i="1"/>
  <c r="E38" i="1"/>
  <c r="AT111" i="5"/>
  <c r="AT136" i="5" s="1"/>
  <c r="R111" i="5"/>
  <c r="R136" i="5" s="1"/>
  <c r="G111" i="5"/>
  <c r="G136" i="5" s="1"/>
  <c r="H136" i="5" s="1"/>
  <c r="I36" i="1"/>
  <c r="E37" i="30" s="1"/>
  <c r="H36" i="1"/>
  <c r="G36" i="1"/>
  <c r="F36" i="1"/>
  <c r="E37" i="1"/>
  <c r="E36" i="1"/>
  <c r="I34" i="1"/>
  <c r="E35" i="30" s="1"/>
  <c r="H34" i="1"/>
  <c r="G34" i="1"/>
  <c r="F34" i="1"/>
  <c r="E35" i="1"/>
  <c r="E34" i="1"/>
  <c r="AT47" i="5"/>
  <c r="AT72" i="5" s="1"/>
  <c r="R47" i="5"/>
  <c r="R72" i="5" s="1"/>
  <c r="G47" i="5"/>
  <c r="G72" i="5" s="1"/>
  <c r="H72" i="5" s="1"/>
  <c r="D72" i="18"/>
  <c r="O14" i="5"/>
  <c r="O39" i="5" s="1"/>
  <c r="L14" i="5"/>
  <c r="L39" i="5" s="1"/>
  <c r="I14" i="5"/>
  <c r="I39" i="5" s="1"/>
  <c r="F14" i="5"/>
  <c r="F39" i="5" s="1"/>
  <c r="D207" i="13"/>
  <c r="AO12" i="5"/>
  <c r="AJ12" i="5"/>
  <c r="AE12" i="5"/>
  <c r="Z12" i="5"/>
  <c r="U12" i="5"/>
  <c r="I12" i="5"/>
  <c r="F12" i="5"/>
  <c r="D12" i="5"/>
  <c r="R11" i="5" s="1"/>
  <c r="J24" i="30"/>
  <c r="I24" i="30"/>
  <c r="H24" i="30"/>
  <c r="G24" i="30"/>
  <c r="F24" i="30"/>
  <c r="H24" i="1"/>
  <c r="G24" i="1"/>
  <c r="F24" i="1"/>
  <c r="E24" i="1"/>
  <c r="AJ207" i="4"/>
  <c r="AJ232" i="4" s="1"/>
  <c r="G207" i="4"/>
  <c r="G232" i="4" s="1"/>
  <c r="H232" i="4" s="1"/>
  <c r="J26" i="30"/>
  <c r="I26" i="30"/>
  <c r="H26" i="30"/>
  <c r="G26" i="30"/>
  <c r="F26" i="30"/>
  <c r="H26" i="1"/>
  <c r="G26" i="1"/>
  <c r="F26" i="1"/>
  <c r="E27" i="1"/>
  <c r="E26" i="1"/>
  <c r="AJ239" i="4"/>
  <c r="AJ264" i="4" s="1"/>
  <c r="G239" i="4"/>
  <c r="G264" i="4" s="1"/>
  <c r="H264" i="4" s="1"/>
  <c r="J22" i="30"/>
  <c r="I22" i="30"/>
  <c r="H22" i="30"/>
  <c r="G22" i="30"/>
  <c r="F22" i="30"/>
  <c r="H22" i="1"/>
  <c r="G22" i="1"/>
  <c r="F22" i="1"/>
  <c r="E22" i="1"/>
  <c r="AJ175" i="4"/>
  <c r="AJ200" i="4" s="1"/>
  <c r="G175" i="4"/>
  <c r="G200" i="4" s="1"/>
  <c r="H200" i="4" s="1"/>
  <c r="J20" i="30"/>
  <c r="I20" i="30"/>
  <c r="H20" i="30"/>
  <c r="G20" i="30"/>
  <c r="F20" i="30"/>
  <c r="H20" i="1"/>
  <c r="G20" i="1"/>
  <c r="F20" i="1"/>
  <c r="E20" i="1"/>
  <c r="AJ143" i="4"/>
  <c r="AJ168" i="4" s="1"/>
  <c r="G143" i="4"/>
  <c r="G168" i="4" s="1"/>
  <c r="H168" i="4" s="1"/>
  <c r="J18" i="30"/>
  <c r="I18" i="30"/>
  <c r="H18" i="30"/>
  <c r="G18" i="30"/>
  <c r="F18" i="30"/>
  <c r="H18" i="1"/>
  <c r="G18" i="1"/>
  <c r="F18" i="1"/>
  <c r="E18" i="1"/>
  <c r="AJ111" i="4"/>
  <c r="AJ136" i="4" s="1"/>
  <c r="G111" i="4"/>
  <c r="G136" i="4" s="1"/>
  <c r="H136" i="4" s="1"/>
  <c r="J16" i="30"/>
  <c r="I16" i="30"/>
  <c r="H16" i="30"/>
  <c r="G16" i="30"/>
  <c r="F16" i="30"/>
  <c r="H16" i="1"/>
  <c r="G16" i="1"/>
  <c r="F16" i="1"/>
  <c r="E16" i="1"/>
  <c r="AJ79" i="4"/>
  <c r="AJ104" i="4" s="1"/>
  <c r="G79" i="4"/>
  <c r="G104" i="4" s="1"/>
  <c r="H104" i="4" s="1"/>
  <c r="F14" i="30"/>
  <c r="H14" i="1"/>
  <c r="G14" i="1"/>
  <c r="F14" i="1"/>
  <c r="E14" i="1"/>
  <c r="G47" i="4"/>
  <c r="J12" i="30"/>
  <c r="I12" i="30"/>
  <c r="H12" i="30"/>
  <c r="G12" i="30"/>
  <c r="F12" i="30"/>
  <c r="H12" i="1"/>
  <c r="G12" i="1"/>
  <c r="F12" i="1"/>
  <c r="E12" i="1"/>
  <c r="AG12" i="4"/>
  <c r="AD12" i="4"/>
  <c r="AA12" i="4"/>
  <c r="X12" i="4"/>
  <c r="U12" i="4"/>
  <c r="L12" i="4"/>
  <c r="I12" i="4"/>
  <c r="F12" i="4"/>
  <c r="D12" i="4"/>
  <c r="R11" i="4" s="1"/>
  <c r="G72" i="4" l="1"/>
  <c r="H72" i="4" s="1"/>
  <c r="E79" i="13"/>
  <c r="Z41" i="7"/>
  <c r="Z39" i="5"/>
  <c r="AE39" i="5"/>
  <c r="F97" i="18" s="1"/>
  <c r="AJ39" i="5"/>
  <c r="G97" i="18" s="1"/>
  <c r="F35" i="30"/>
  <c r="F33" i="30" s="1"/>
  <c r="S214" i="7"/>
  <c r="AG48" i="7"/>
  <c r="AA48" i="7"/>
  <c r="AM48" i="7"/>
  <c r="S82" i="7"/>
  <c r="S148" i="7"/>
  <c r="R15" i="7"/>
  <c r="S181" i="7"/>
  <c r="S115" i="7"/>
  <c r="D14" i="13"/>
  <c r="D39" i="13"/>
  <c r="J177" i="6"/>
  <c r="J202" i="6" s="1"/>
  <c r="K202" i="6" s="1"/>
  <c r="D12" i="18"/>
  <c r="J145" i="6"/>
  <c r="J170" i="6" s="1"/>
  <c r="K170" i="6" s="1"/>
  <c r="H209" i="6"/>
  <c r="E12" i="18"/>
  <c r="E37" i="18"/>
  <c r="F12" i="18"/>
  <c r="F37" i="18"/>
  <c r="H143" i="5"/>
  <c r="H175" i="5"/>
  <c r="H175" i="4"/>
  <c r="H111" i="4"/>
  <c r="H79" i="4"/>
  <c r="J239" i="4"/>
  <c r="J264" i="4" s="1"/>
  <c r="K264" i="4" s="1"/>
  <c r="J47" i="5"/>
  <c r="F35" i="1"/>
  <c r="AO39" i="5"/>
  <c r="F72" i="1"/>
  <c r="E76" i="1"/>
  <c r="H76" i="1"/>
  <c r="E73" i="1"/>
  <c r="G72" i="1"/>
  <c r="E77" i="1"/>
  <c r="I76" i="1"/>
  <c r="E77" i="30" s="1"/>
  <c r="I72" i="1"/>
  <c r="E73" i="30" s="1"/>
  <c r="G76" i="1"/>
  <c r="E72" i="1"/>
  <c r="H72" i="1"/>
  <c r="F76" i="1"/>
  <c r="H70" i="1"/>
  <c r="E71" i="1"/>
  <c r="I70" i="1"/>
  <c r="E71" i="30" s="1"/>
  <c r="F70" i="1"/>
  <c r="E70" i="1"/>
  <c r="G70" i="1"/>
  <c r="F81" i="1"/>
  <c r="G81" i="1" s="1"/>
  <c r="H81" i="1" s="1"/>
  <c r="I81" i="1" s="1"/>
  <c r="E82" i="30" s="1"/>
  <c r="F75" i="1"/>
  <c r="G75" i="1" s="1"/>
  <c r="H75" i="1" s="1"/>
  <c r="I75" i="1" s="1"/>
  <c r="E76" i="30" s="1"/>
  <c r="E90" i="30" s="1"/>
  <c r="K45" i="30"/>
  <c r="E33" i="1"/>
  <c r="AM213" i="7"/>
  <c r="AM147" i="7"/>
  <c r="AM81" i="7"/>
  <c r="AG213" i="7"/>
  <c r="AG147" i="7"/>
  <c r="AG81" i="7"/>
  <c r="AA213" i="7"/>
  <c r="AA147" i="7"/>
  <c r="AA81" i="7"/>
  <c r="AM180" i="7"/>
  <c r="AM114" i="7"/>
  <c r="AG180" i="7"/>
  <c r="AG114" i="7"/>
  <c r="AA180" i="7"/>
  <c r="AA114" i="7"/>
  <c r="F79" i="1"/>
  <c r="G79" i="1" s="1"/>
  <c r="H79" i="1" s="1"/>
  <c r="I79" i="1" s="1"/>
  <c r="E80" i="30" s="1"/>
  <c r="E92" i="30" s="1"/>
  <c r="D42" i="18"/>
  <c r="D162" i="18"/>
  <c r="E32" i="1"/>
  <c r="K43" i="30"/>
  <c r="H132" i="18"/>
  <c r="H72" i="18"/>
  <c r="I72" i="18" s="1"/>
  <c r="F132" i="18"/>
  <c r="F72" i="18"/>
  <c r="K41" i="30"/>
  <c r="K37" i="30"/>
  <c r="E132" i="18"/>
  <c r="E72" i="18"/>
  <c r="G132" i="18"/>
  <c r="G72" i="18"/>
  <c r="K39" i="30"/>
  <c r="G14" i="30"/>
  <c r="E30" i="2" s="1"/>
  <c r="H14" i="30"/>
  <c r="I14" i="30"/>
  <c r="K12" i="30"/>
  <c r="D30" i="2"/>
  <c r="J14" i="30"/>
  <c r="K16" i="30"/>
  <c r="K18" i="30"/>
  <c r="K20" i="30"/>
  <c r="K22" i="30"/>
  <c r="F23" i="30"/>
  <c r="G23" i="30" s="1"/>
  <c r="H23" i="30" s="1"/>
  <c r="I23" i="30" s="1"/>
  <c r="J23" i="30" s="1"/>
  <c r="F27" i="1"/>
  <c r="G27" i="1" s="1"/>
  <c r="H27" i="1" s="1"/>
  <c r="K26" i="30"/>
  <c r="K24" i="30"/>
  <c r="F25" i="30"/>
  <c r="G25" i="30" s="1"/>
  <c r="H25" i="30" s="1"/>
  <c r="I25" i="30" s="1"/>
  <c r="J25" i="30" s="1"/>
  <c r="H33" i="30"/>
  <c r="F29" i="2" s="1"/>
  <c r="I33" i="30"/>
  <c r="G29" i="2" s="1"/>
  <c r="G33" i="30"/>
  <c r="E29" i="2" s="1"/>
  <c r="F107" i="30"/>
  <c r="E13" i="1"/>
  <c r="F13" i="1" s="1"/>
  <c r="G13" i="1" s="1"/>
  <c r="H13" i="1" s="1"/>
  <c r="I13" i="1" s="1"/>
  <c r="F132" i="30"/>
  <c r="F127" i="30"/>
  <c r="F122" i="30"/>
  <c r="F117" i="30"/>
  <c r="H99" i="30"/>
  <c r="F108" i="30"/>
  <c r="F99" i="30"/>
  <c r="G99" i="30"/>
  <c r="F64" i="30"/>
  <c r="G64" i="30" s="1"/>
  <c r="H64" i="30" s="1"/>
  <c r="I64" i="30" s="1"/>
  <c r="J64" i="30" s="1"/>
  <c r="K63" i="30"/>
  <c r="F62" i="30"/>
  <c r="G62" i="30" s="1"/>
  <c r="H62" i="30" s="1"/>
  <c r="I62" i="30" s="1"/>
  <c r="J62" i="30" s="1"/>
  <c r="K61" i="30"/>
  <c r="I32" i="1"/>
  <c r="E33" i="30" s="1"/>
  <c r="E25" i="1"/>
  <c r="E23" i="1"/>
  <c r="F23" i="1" s="1"/>
  <c r="E21" i="1"/>
  <c r="F21" i="1" s="1"/>
  <c r="E19" i="1"/>
  <c r="F19" i="1" s="1"/>
  <c r="G19" i="1" s="1"/>
  <c r="H19" i="1" s="1"/>
  <c r="I19" i="1" s="1"/>
  <c r="E17" i="1"/>
  <c r="F17" i="1" s="1"/>
  <c r="G17" i="1" s="1"/>
  <c r="H17" i="1" s="1"/>
  <c r="I17" i="1" s="1"/>
  <c r="E15" i="1"/>
  <c r="F15" i="1" s="1"/>
  <c r="G15" i="1" s="1"/>
  <c r="H15" i="1" s="1"/>
  <c r="I15" i="1" s="1"/>
  <c r="F58" i="30"/>
  <c r="G58" i="30" s="1"/>
  <c r="H58" i="30" s="1"/>
  <c r="I58" i="30" s="1"/>
  <c r="J58" i="30" s="1"/>
  <c r="K57" i="30"/>
  <c r="F60" i="30"/>
  <c r="G60" i="30" s="1"/>
  <c r="H60" i="30" s="1"/>
  <c r="I60" i="30" s="1"/>
  <c r="J60" i="30" s="1"/>
  <c r="K59" i="30"/>
  <c r="I51" i="30"/>
  <c r="H51" i="30"/>
  <c r="G51" i="30"/>
  <c r="F56" i="30"/>
  <c r="G56" i="30" s="1"/>
  <c r="H56" i="30" s="1"/>
  <c r="I56" i="30" s="1"/>
  <c r="J56" i="30" s="1"/>
  <c r="K55" i="30"/>
  <c r="F54" i="30"/>
  <c r="F51" i="30"/>
  <c r="D102" i="18"/>
  <c r="E102" i="18"/>
  <c r="F102" i="18"/>
  <c r="AJ12" i="6"/>
  <c r="AJ12" i="4"/>
  <c r="AT12" i="5"/>
  <c r="AG14" i="7"/>
  <c r="AA14" i="7"/>
  <c r="AM14" i="7"/>
  <c r="P13" i="7"/>
  <c r="U14" i="7"/>
  <c r="AR12" i="7"/>
  <c r="D132" i="18"/>
  <c r="D200" i="13"/>
  <c r="F15" i="7"/>
  <c r="N15" i="7"/>
  <c r="D175" i="13"/>
  <c r="D111" i="13"/>
  <c r="E97" i="18"/>
  <c r="J79" i="4"/>
  <c r="J104" i="4" s="1"/>
  <c r="K104" i="4" s="1"/>
  <c r="H207" i="4"/>
  <c r="J207" i="4"/>
  <c r="J232" i="4" s="1"/>
  <c r="K232" i="4" s="1"/>
  <c r="J47" i="4"/>
  <c r="E47" i="13"/>
  <c r="F47" i="13" s="1"/>
  <c r="F79" i="13"/>
  <c r="E175" i="13"/>
  <c r="H143" i="4"/>
  <c r="H239" i="4"/>
  <c r="D72" i="13"/>
  <c r="D104" i="13"/>
  <c r="J209" i="6"/>
  <c r="J234" i="6" s="1"/>
  <c r="K234" i="6" s="1"/>
  <c r="D67" i="18"/>
  <c r="AT14" i="5"/>
  <c r="J143" i="5"/>
  <c r="J168" i="5" s="1"/>
  <c r="K168" i="5" s="1"/>
  <c r="J175" i="5"/>
  <c r="J200" i="5" s="1"/>
  <c r="K200" i="5" s="1"/>
  <c r="M15" i="7"/>
  <c r="M40" i="7" s="1"/>
  <c r="H113" i="6"/>
  <c r="H47" i="6"/>
  <c r="J113" i="6"/>
  <c r="J138" i="6" s="1"/>
  <c r="K138" i="6" s="1"/>
  <c r="J47" i="6"/>
  <c r="J72" i="6" s="1"/>
  <c r="G14" i="6"/>
  <c r="R14" i="6"/>
  <c r="R39" i="6" s="1"/>
  <c r="H145" i="6"/>
  <c r="H177" i="6"/>
  <c r="D136" i="13"/>
  <c r="G14" i="5"/>
  <c r="G39" i="5" s="1"/>
  <c r="R14" i="5"/>
  <c r="R39" i="5" s="1"/>
  <c r="H47" i="5"/>
  <c r="H111" i="5"/>
  <c r="J111" i="5"/>
  <c r="J136" i="5" s="1"/>
  <c r="K136" i="5" s="1"/>
  <c r="J111" i="4"/>
  <c r="J136" i="4" s="1"/>
  <c r="H47" i="4"/>
  <c r="J143" i="4"/>
  <c r="J168" i="4" s="1"/>
  <c r="K168" i="4" s="1"/>
  <c r="J175" i="4"/>
  <c r="J200" i="4" s="1"/>
  <c r="J72" i="4" l="1"/>
  <c r="K72" i="4" s="1"/>
  <c r="G79" i="13"/>
  <c r="S15" i="7"/>
  <c r="R40" i="7"/>
  <c r="S40" i="7" s="1"/>
  <c r="H12" i="2"/>
  <c r="M177" i="6"/>
  <c r="M202" i="6" s="1"/>
  <c r="N202" i="6" s="1"/>
  <c r="K72" i="6"/>
  <c r="E14" i="13"/>
  <c r="F14" i="13" s="1"/>
  <c r="G39" i="6"/>
  <c r="K47" i="5"/>
  <c r="J72" i="5"/>
  <c r="K72" i="5" s="1"/>
  <c r="U39" i="5"/>
  <c r="D97" i="18" s="1"/>
  <c r="AT39" i="5"/>
  <c r="K200" i="4"/>
  <c r="K136" i="4"/>
  <c r="M47" i="5"/>
  <c r="H37" i="1"/>
  <c r="K239" i="4"/>
  <c r="M239" i="4"/>
  <c r="M264" i="4" s="1"/>
  <c r="N264" i="4" s="1"/>
  <c r="M145" i="6"/>
  <c r="M170" i="6" s="1"/>
  <c r="N170" i="6" s="1"/>
  <c r="K145" i="6"/>
  <c r="K177" i="6"/>
  <c r="K143" i="4"/>
  <c r="K79" i="4"/>
  <c r="K111" i="4"/>
  <c r="K207" i="4"/>
  <c r="K175" i="4"/>
  <c r="F71" i="1"/>
  <c r="G71" i="1" s="1"/>
  <c r="H71" i="1" s="1"/>
  <c r="I71" i="1" s="1"/>
  <c r="E72" i="30" s="1"/>
  <c r="E88" i="30" s="1"/>
  <c r="E111" i="13"/>
  <c r="F111" i="13" s="1"/>
  <c r="H39" i="5"/>
  <c r="K47" i="4"/>
  <c r="F73" i="1"/>
  <c r="G73" i="1" s="1"/>
  <c r="H73" i="1" s="1"/>
  <c r="I73" i="1" s="1"/>
  <c r="E74" i="30" s="1"/>
  <c r="E89" i="30" s="1"/>
  <c r="I68" i="1"/>
  <c r="E69" i="30" s="1"/>
  <c r="F77" i="1"/>
  <c r="G77" i="1" s="1"/>
  <c r="H77" i="1" s="1"/>
  <c r="I77" i="1" s="1"/>
  <c r="F31" i="2"/>
  <c r="F82" i="30"/>
  <c r="G82" i="30" s="1"/>
  <c r="H82" i="30" s="1"/>
  <c r="I82" i="30" s="1"/>
  <c r="J82" i="30" s="1"/>
  <c r="E93" i="30"/>
  <c r="J51" i="30"/>
  <c r="K51" i="30" s="1"/>
  <c r="J35" i="30"/>
  <c r="K35" i="30" s="1"/>
  <c r="D29" i="2"/>
  <c r="D31" i="2"/>
  <c r="G31" i="2"/>
  <c r="F157" i="18"/>
  <c r="E157" i="18"/>
  <c r="I132" i="18"/>
  <c r="G157" i="18"/>
  <c r="E31" i="2"/>
  <c r="K14" i="30"/>
  <c r="F30" i="2"/>
  <c r="F80" i="30"/>
  <c r="G80" i="30" s="1"/>
  <c r="H80" i="30" s="1"/>
  <c r="I80" i="30" s="1"/>
  <c r="J80" i="30" s="1"/>
  <c r="F76" i="30"/>
  <c r="G76" i="30" s="1"/>
  <c r="H76" i="30" s="1"/>
  <c r="I76" i="30" s="1"/>
  <c r="F112" i="30"/>
  <c r="F98" i="30"/>
  <c r="F45" i="1"/>
  <c r="F43" i="1"/>
  <c r="F41" i="1"/>
  <c r="F39" i="1"/>
  <c r="F37" i="1"/>
  <c r="K53" i="30"/>
  <c r="F52" i="30"/>
  <c r="G54" i="30"/>
  <c r="D187" i="18"/>
  <c r="F175" i="13"/>
  <c r="D232" i="13"/>
  <c r="E207" i="13"/>
  <c r="F207" i="13" s="1"/>
  <c r="M207" i="4"/>
  <c r="M232" i="4" s="1"/>
  <c r="N232" i="4" s="1"/>
  <c r="M79" i="4"/>
  <c r="M104" i="4" s="1"/>
  <c r="N104" i="4" s="1"/>
  <c r="M47" i="4"/>
  <c r="G47" i="13"/>
  <c r="H47" i="13" s="1"/>
  <c r="H79" i="13"/>
  <c r="G175" i="13"/>
  <c r="H175" i="13" s="1"/>
  <c r="E200" i="13"/>
  <c r="F200" i="13" s="1"/>
  <c r="E72" i="13"/>
  <c r="F72" i="13" s="1"/>
  <c r="E104" i="13"/>
  <c r="F104" i="13" s="1"/>
  <c r="M209" i="6"/>
  <c r="M234" i="6" s="1"/>
  <c r="N234" i="6" s="1"/>
  <c r="K209" i="6"/>
  <c r="L40" i="7"/>
  <c r="J40" i="7"/>
  <c r="H40" i="7"/>
  <c r="N40" i="7"/>
  <c r="F40" i="7"/>
  <c r="H45" i="1"/>
  <c r="M175" i="5"/>
  <c r="M200" i="5" s="1"/>
  <c r="N200" i="5" s="1"/>
  <c r="K175" i="5"/>
  <c r="M143" i="5"/>
  <c r="M168" i="5" s="1"/>
  <c r="N168" i="5" s="1"/>
  <c r="K143" i="5"/>
  <c r="K47" i="6"/>
  <c r="M47" i="6"/>
  <c r="M72" i="6" s="1"/>
  <c r="N72" i="6" s="1"/>
  <c r="K113" i="6"/>
  <c r="M113" i="6"/>
  <c r="M138" i="6" s="1"/>
  <c r="N138" i="6" s="1"/>
  <c r="J14" i="6"/>
  <c r="H14" i="6"/>
  <c r="K111" i="5"/>
  <c r="M111" i="5"/>
  <c r="M136" i="5" s="1"/>
  <c r="N136" i="5" s="1"/>
  <c r="J14" i="5"/>
  <c r="J39" i="5" s="1"/>
  <c r="H14" i="5"/>
  <c r="M111" i="4"/>
  <c r="M136" i="4" s="1"/>
  <c r="N136" i="4" s="1"/>
  <c r="M175" i="4"/>
  <c r="M200" i="4" s="1"/>
  <c r="N200" i="4" s="1"/>
  <c r="M143" i="4"/>
  <c r="M168" i="4" s="1"/>
  <c r="N168" i="4" s="1"/>
  <c r="M72" i="4" l="1"/>
  <c r="N72" i="4" s="1"/>
  <c r="I79" i="13"/>
  <c r="P177" i="6"/>
  <c r="P202" i="6" s="1"/>
  <c r="Q202" i="6" s="1"/>
  <c r="N177" i="6"/>
  <c r="G14" i="13"/>
  <c r="H14" i="13" s="1"/>
  <c r="J39" i="6"/>
  <c r="D157" i="18"/>
  <c r="P47" i="5"/>
  <c r="X47" i="5" s="1"/>
  <c r="M72" i="5"/>
  <c r="N72" i="5" s="1"/>
  <c r="N47" i="5"/>
  <c r="N145" i="6"/>
  <c r="P145" i="6"/>
  <c r="P170" i="6" s="1"/>
  <c r="N239" i="4"/>
  <c r="K39" i="5"/>
  <c r="E232" i="13"/>
  <c r="F232" i="13" s="1"/>
  <c r="P239" i="4"/>
  <c r="P264" i="4" s="1"/>
  <c r="P175" i="4"/>
  <c r="P200" i="4" s="1"/>
  <c r="P143" i="4"/>
  <c r="P168" i="4" s="1"/>
  <c r="P111" i="4"/>
  <c r="P136" i="4" s="1"/>
  <c r="P79" i="4"/>
  <c r="P104" i="4" s="1"/>
  <c r="E39" i="13"/>
  <c r="F39" i="13" s="1"/>
  <c r="F72" i="30"/>
  <c r="F88" i="30" s="1"/>
  <c r="J33" i="30"/>
  <c r="H29" i="2" s="1"/>
  <c r="P47" i="4"/>
  <c r="F74" i="30"/>
  <c r="G74" i="30" s="1"/>
  <c r="H74" i="30" s="1"/>
  <c r="E78" i="30"/>
  <c r="I69" i="1"/>
  <c r="H10" i="2" s="1"/>
  <c r="F93" i="30"/>
  <c r="H97" i="18"/>
  <c r="I97" i="18" s="1"/>
  <c r="H157" i="18"/>
  <c r="F92" i="30"/>
  <c r="F90" i="30"/>
  <c r="F102" i="30"/>
  <c r="D39" i="3" s="1"/>
  <c r="D28" i="2"/>
  <c r="D32" i="2"/>
  <c r="G45" i="1"/>
  <c r="G43" i="1"/>
  <c r="G41" i="1"/>
  <c r="G39" i="1"/>
  <c r="G37" i="1"/>
  <c r="G35" i="1"/>
  <c r="H54" i="30"/>
  <c r="G52" i="30"/>
  <c r="N207" i="4"/>
  <c r="P207" i="4"/>
  <c r="P232" i="4" s="1"/>
  <c r="G111" i="13"/>
  <c r="H111" i="13" s="1"/>
  <c r="V177" i="6"/>
  <c r="V202" i="6" s="1"/>
  <c r="G207" i="13"/>
  <c r="H207" i="13" s="1"/>
  <c r="E136" i="13"/>
  <c r="F136" i="13" s="1"/>
  <c r="G200" i="13"/>
  <c r="H200" i="13" s="1"/>
  <c r="G72" i="13"/>
  <c r="H72" i="13" s="1"/>
  <c r="N79" i="4"/>
  <c r="I47" i="13"/>
  <c r="J47" i="13" s="1"/>
  <c r="J79" i="13"/>
  <c r="I175" i="13"/>
  <c r="J175" i="13" s="1"/>
  <c r="N47" i="4"/>
  <c r="G104" i="13"/>
  <c r="H104" i="13" s="1"/>
  <c r="P209" i="6"/>
  <c r="P234" i="6" s="1"/>
  <c r="N209" i="6"/>
  <c r="N143" i="5"/>
  <c r="P143" i="5"/>
  <c r="P168" i="5" s="1"/>
  <c r="N175" i="5"/>
  <c r="P175" i="5"/>
  <c r="P200" i="5" s="1"/>
  <c r="P113" i="6"/>
  <c r="P138" i="6" s="1"/>
  <c r="N113" i="6"/>
  <c r="P47" i="6"/>
  <c r="P72" i="6" s="1"/>
  <c r="N47" i="6"/>
  <c r="K14" i="6"/>
  <c r="M14" i="6"/>
  <c r="P111" i="5"/>
  <c r="P136" i="5" s="1"/>
  <c r="N111" i="5"/>
  <c r="K14" i="5"/>
  <c r="G232" i="13"/>
  <c r="M14" i="5"/>
  <c r="M39" i="5" s="1"/>
  <c r="N175" i="4"/>
  <c r="N143" i="4"/>
  <c r="N111" i="4"/>
  <c r="S47" i="5" l="1"/>
  <c r="P72" i="4"/>
  <c r="K79" i="13"/>
  <c r="S264" i="4"/>
  <c r="Q264" i="4"/>
  <c r="S234" i="6"/>
  <c r="Q234" i="6"/>
  <c r="S177" i="6"/>
  <c r="Q177" i="6"/>
  <c r="S202" i="6"/>
  <c r="W202" i="6"/>
  <c r="Q170" i="6"/>
  <c r="S170" i="6"/>
  <c r="S138" i="6"/>
  <c r="Q138" i="6"/>
  <c r="V145" i="6"/>
  <c r="V170" i="6" s="1"/>
  <c r="S72" i="6"/>
  <c r="Q72" i="6"/>
  <c r="Q145" i="6"/>
  <c r="I14" i="13"/>
  <c r="J14" i="13" s="1"/>
  <c r="M39" i="6"/>
  <c r="Q200" i="5"/>
  <c r="S200" i="5"/>
  <c r="Q168" i="5"/>
  <c r="S168" i="5"/>
  <c r="Q136" i="5"/>
  <c r="S136" i="5"/>
  <c r="I157" i="18"/>
  <c r="Y47" i="5"/>
  <c r="X72" i="5"/>
  <c r="Q47" i="5"/>
  <c r="P72" i="5"/>
  <c r="S232" i="4"/>
  <c r="Q232" i="4"/>
  <c r="S200" i="4"/>
  <c r="Q200" i="4"/>
  <c r="Q168" i="4"/>
  <c r="S168" i="4"/>
  <c r="S136" i="4"/>
  <c r="Q136" i="4"/>
  <c r="Q239" i="4"/>
  <c r="S104" i="4"/>
  <c r="Q104" i="4"/>
  <c r="S239" i="4"/>
  <c r="S79" i="4"/>
  <c r="S72" i="4"/>
  <c r="Q72" i="4"/>
  <c r="V239" i="4"/>
  <c r="V264" i="4" s="1"/>
  <c r="W264" i="4" s="1"/>
  <c r="V143" i="4"/>
  <c r="S145" i="6"/>
  <c r="H232" i="13"/>
  <c r="G72" i="30"/>
  <c r="H72" i="30" s="1"/>
  <c r="S47" i="4"/>
  <c r="S143" i="4"/>
  <c r="Q143" i="4"/>
  <c r="Q79" i="4"/>
  <c r="Q47" i="4"/>
  <c r="V47" i="6"/>
  <c r="V72" i="6" s="1"/>
  <c r="X175" i="5"/>
  <c r="X200" i="5" s="1"/>
  <c r="Y200" i="5" s="1"/>
  <c r="X111" i="5"/>
  <c r="X136" i="5" s="1"/>
  <c r="Y136" i="5" s="1"/>
  <c r="I39" i="1"/>
  <c r="E40" i="30" s="1"/>
  <c r="F40" i="30" s="1"/>
  <c r="G40" i="30" s="1"/>
  <c r="H40" i="30" s="1"/>
  <c r="I40" i="30" s="1"/>
  <c r="J40" i="30" s="1"/>
  <c r="V79" i="4"/>
  <c r="V104" i="4" s="1"/>
  <c r="W104" i="4" s="1"/>
  <c r="S175" i="4"/>
  <c r="V175" i="4"/>
  <c r="V200" i="4" s="1"/>
  <c r="V111" i="4"/>
  <c r="V136" i="4" s="1"/>
  <c r="W136" i="4" s="1"/>
  <c r="V47" i="4"/>
  <c r="S111" i="4"/>
  <c r="Q111" i="4"/>
  <c r="Q175" i="4"/>
  <c r="K175" i="13"/>
  <c r="G39" i="13"/>
  <c r="H39" i="13" s="1"/>
  <c r="H39" i="6"/>
  <c r="K33" i="30"/>
  <c r="I29" i="2" s="1"/>
  <c r="I111" i="13"/>
  <c r="J111" i="13" s="1"/>
  <c r="H31" i="2"/>
  <c r="K47" i="13"/>
  <c r="M47" i="13" s="1"/>
  <c r="F89" i="30"/>
  <c r="E70" i="30"/>
  <c r="E91" i="30"/>
  <c r="F78" i="30"/>
  <c r="Y177" i="6"/>
  <c r="Y202" i="6" s="1"/>
  <c r="Z202" i="6" s="1"/>
  <c r="W177" i="6"/>
  <c r="H43" i="1"/>
  <c r="H41" i="1"/>
  <c r="H39" i="1"/>
  <c r="H35" i="1"/>
  <c r="V207" i="4"/>
  <c r="V232" i="4" s="1"/>
  <c r="W232" i="4" s="1"/>
  <c r="Q207" i="4"/>
  <c r="I54" i="30"/>
  <c r="H52" i="30"/>
  <c r="I41" i="1"/>
  <c r="E42" i="30" s="1"/>
  <c r="F42" i="30" s="1"/>
  <c r="G42" i="30" s="1"/>
  <c r="H42" i="30" s="1"/>
  <c r="I42" i="30" s="1"/>
  <c r="J42" i="30" s="1"/>
  <c r="X143" i="5"/>
  <c r="X168" i="5" s="1"/>
  <c r="Y168" i="5" s="1"/>
  <c r="U181" i="7"/>
  <c r="U206" i="7" s="1"/>
  <c r="S207" i="4"/>
  <c r="I72" i="13"/>
  <c r="J72" i="13" s="1"/>
  <c r="I200" i="13"/>
  <c r="J200" i="13" s="1"/>
  <c r="G136" i="13"/>
  <c r="H136" i="13" s="1"/>
  <c r="I207" i="13"/>
  <c r="J207" i="13" s="1"/>
  <c r="I104" i="13"/>
  <c r="J104" i="13" s="1"/>
  <c r="V209" i="6"/>
  <c r="V234" i="6" s="1"/>
  <c r="W234" i="6" s="1"/>
  <c r="S209" i="6"/>
  <c r="Q209" i="6"/>
  <c r="Q143" i="5"/>
  <c r="S143" i="5"/>
  <c r="S175" i="5"/>
  <c r="Q175" i="5"/>
  <c r="S47" i="6"/>
  <c r="Q47" i="6"/>
  <c r="S113" i="6"/>
  <c r="Q113" i="6"/>
  <c r="V113" i="6"/>
  <c r="V138" i="6" s="1"/>
  <c r="W138" i="6" s="1"/>
  <c r="P14" i="6"/>
  <c r="N14" i="6"/>
  <c r="AC47" i="5"/>
  <c r="AC72" i="5" s="1"/>
  <c r="P14" i="5"/>
  <c r="P39" i="5" s="1"/>
  <c r="N14" i="5"/>
  <c r="S111" i="5"/>
  <c r="Q111" i="5"/>
  <c r="Y145" i="6" l="1"/>
  <c r="Y170" i="6" s="1"/>
  <c r="Z170" i="6" s="1"/>
  <c r="W145" i="6"/>
  <c r="U148" i="7"/>
  <c r="U173" i="7" s="1"/>
  <c r="G120" i="30" s="1"/>
  <c r="G118" i="30" s="1"/>
  <c r="V72" i="4"/>
  <c r="W72" i="4" s="1"/>
  <c r="O79" i="13"/>
  <c r="P79" i="13" s="1"/>
  <c r="W170" i="6"/>
  <c r="W72" i="6"/>
  <c r="K14" i="13"/>
  <c r="L14" i="13" s="1"/>
  <c r="P39" i="6"/>
  <c r="AD72" i="5"/>
  <c r="Q72" i="5"/>
  <c r="S72" i="5"/>
  <c r="Y72" i="5"/>
  <c r="I35" i="1"/>
  <c r="E36" i="30" s="1"/>
  <c r="F36" i="30" s="1"/>
  <c r="W200" i="4"/>
  <c r="W143" i="4"/>
  <c r="V168" i="4"/>
  <c r="W168" i="4" s="1"/>
  <c r="W239" i="4"/>
  <c r="Y239" i="4"/>
  <c r="Y264" i="4" s="1"/>
  <c r="Z264" i="4" s="1"/>
  <c r="W79" i="4"/>
  <c r="W175" i="4"/>
  <c r="I31" i="2"/>
  <c r="Y47" i="4"/>
  <c r="Q79" i="13" s="1"/>
  <c r="W47" i="4"/>
  <c r="AA148" i="7"/>
  <c r="AA173" i="7" s="1"/>
  <c r="V181" i="7"/>
  <c r="V206" i="7" s="1"/>
  <c r="G125" i="30"/>
  <c r="G123" i="30" s="1"/>
  <c r="AA181" i="7"/>
  <c r="AA206" i="7" s="1"/>
  <c r="W111" i="4"/>
  <c r="O175" i="13"/>
  <c r="W207" i="4"/>
  <c r="I39" i="13"/>
  <c r="J39" i="13" s="1"/>
  <c r="K39" i="6"/>
  <c r="K207" i="13"/>
  <c r="K136" i="13"/>
  <c r="G78" i="30"/>
  <c r="F70" i="30"/>
  <c r="D22" i="2" s="1"/>
  <c r="F91" i="30"/>
  <c r="Z177" i="6"/>
  <c r="AB177" i="6"/>
  <c r="K200" i="13"/>
  <c r="K104" i="13"/>
  <c r="K72" i="13"/>
  <c r="Y207" i="4"/>
  <c r="Y232" i="4" s="1"/>
  <c r="Z232" i="4" s="1"/>
  <c r="I72" i="30"/>
  <c r="I45" i="1"/>
  <c r="E46" i="30" s="1"/>
  <c r="F46" i="30" s="1"/>
  <c r="G46" i="30" s="1"/>
  <c r="H46" i="30" s="1"/>
  <c r="I46" i="30" s="1"/>
  <c r="J46" i="30" s="1"/>
  <c r="I43" i="1"/>
  <c r="E44" i="30" s="1"/>
  <c r="F44" i="30" s="1"/>
  <c r="G44" i="30" s="1"/>
  <c r="H44" i="30" s="1"/>
  <c r="I44" i="30" s="1"/>
  <c r="J44" i="30" s="1"/>
  <c r="I37" i="1"/>
  <c r="E38" i="30" s="1"/>
  <c r="F38" i="30" s="1"/>
  <c r="G38" i="30" s="1"/>
  <c r="H38" i="30" s="1"/>
  <c r="I38" i="30" s="1"/>
  <c r="J38" i="30" s="1"/>
  <c r="K111" i="13"/>
  <c r="M111" i="13" s="1"/>
  <c r="Q14" i="5"/>
  <c r="I52" i="30"/>
  <c r="J54" i="30"/>
  <c r="J52" i="30" s="1"/>
  <c r="U115" i="7"/>
  <c r="U140" i="7" s="1"/>
  <c r="U49" i="7"/>
  <c r="U74" i="7" s="1"/>
  <c r="O47" i="13"/>
  <c r="P47" i="13" s="1"/>
  <c r="L47" i="13"/>
  <c r="M175" i="13"/>
  <c r="L175" i="13"/>
  <c r="M79" i="13"/>
  <c r="L79" i="13"/>
  <c r="N39" i="5"/>
  <c r="I136" i="13"/>
  <c r="J136" i="13" s="1"/>
  <c r="I232" i="13"/>
  <c r="J232" i="13" s="1"/>
  <c r="Y79" i="4"/>
  <c r="Y104" i="4" s="1"/>
  <c r="Z104" i="4" s="1"/>
  <c r="U214" i="7"/>
  <c r="U239" i="7" s="1"/>
  <c r="Y209" i="6"/>
  <c r="Y234" i="6" s="1"/>
  <c r="Z234" i="6" s="1"/>
  <c r="W209" i="6"/>
  <c r="U82" i="7"/>
  <c r="U107" i="7" s="1"/>
  <c r="AD47" i="5"/>
  <c r="AH47" i="5"/>
  <c r="AH72" i="5" s="1"/>
  <c r="AI72" i="5" s="1"/>
  <c r="AC143" i="5"/>
  <c r="AC168" i="5" s="1"/>
  <c r="AD168" i="5" s="1"/>
  <c r="Y143" i="5"/>
  <c r="Y175" i="5"/>
  <c r="AC175" i="5"/>
  <c r="AC200" i="5" s="1"/>
  <c r="AD200" i="5" s="1"/>
  <c r="AC111" i="5"/>
  <c r="AC136" i="5" s="1"/>
  <c r="AD136" i="5" s="1"/>
  <c r="Y111" i="5"/>
  <c r="X14" i="5"/>
  <c r="W113" i="6"/>
  <c r="Y113" i="6"/>
  <c r="Y138" i="6" s="1"/>
  <c r="Z138" i="6" s="1"/>
  <c r="AB145" i="6"/>
  <c r="AB170" i="6" s="1"/>
  <c r="AC170" i="6" s="1"/>
  <c r="Z145" i="6"/>
  <c r="W47" i="6"/>
  <c r="Y47" i="6"/>
  <c r="Y72" i="6" s="1"/>
  <c r="Z72" i="6" s="1"/>
  <c r="V14" i="6"/>
  <c r="Q14" i="6"/>
  <c r="S14" i="6"/>
  <c r="S14" i="5"/>
  <c r="Y111" i="4"/>
  <c r="Y136" i="4" s="1"/>
  <c r="Z136" i="4" s="1"/>
  <c r="Y143" i="4"/>
  <c r="Y168" i="4" s="1"/>
  <c r="Y175" i="4"/>
  <c r="Y200" i="4" s="1"/>
  <c r="Z200" i="4" s="1"/>
  <c r="V148" i="7" l="1"/>
  <c r="V173" i="7" s="1"/>
  <c r="AE177" i="6"/>
  <c r="AE202" i="6" s="1"/>
  <c r="AB202" i="6"/>
  <c r="AC202" i="6" s="1"/>
  <c r="M14" i="13"/>
  <c r="V39" i="6"/>
  <c r="Z168" i="4"/>
  <c r="Z239" i="4"/>
  <c r="AB239" i="4"/>
  <c r="AB264" i="4" s="1"/>
  <c r="AC264" i="4" s="1"/>
  <c r="AB47" i="4"/>
  <c r="Y72" i="4"/>
  <c r="Z72" i="4" s="1"/>
  <c r="AB181" i="7"/>
  <c r="AB206" i="7" s="1"/>
  <c r="AA115" i="7"/>
  <c r="AA140" i="7" s="1"/>
  <c r="V49" i="7"/>
  <c r="V74" i="7" s="1"/>
  <c r="G105" i="30"/>
  <c r="X148" i="7"/>
  <c r="X173" i="7" s="1"/>
  <c r="Y173" i="7" s="1"/>
  <c r="V115" i="7"/>
  <c r="V140" i="7" s="1"/>
  <c r="G115" i="30"/>
  <c r="G113" i="30" s="1"/>
  <c r="X181" i="7"/>
  <c r="X206" i="7" s="1"/>
  <c r="Y206" i="7" s="1"/>
  <c r="AA82" i="7"/>
  <c r="AA214" i="7"/>
  <c r="AC177" i="6"/>
  <c r="AB148" i="7"/>
  <c r="AB173" i="7" s="1"/>
  <c r="AB207" i="4"/>
  <c r="Q39" i="6"/>
  <c r="N39" i="6"/>
  <c r="H78" i="30"/>
  <c r="G70" i="30"/>
  <c r="E22" i="2" s="1"/>
  <c r="AG181" i="7"/>
  <c r="AG206" i="7" s="1"/>
  <c r="K232" i="13"/>
  <c r="F34" i="30"/>
  <c r="D24" i="2" s="1"/>
  <c r="O200" i="13"/>
  <c r="O104" i="13"/>
  <c r="P104" i="13" s="1"/>
  <c r="O72" i="13"/>
  <c r="P72" i="13" s="1"/>
  <c r="AA49" i="7"/>
  <c r="AA74" i="7" s="1"/>
  <c r="Z207" i="4"/>
  <c r="L111" i="13"/>
  <c r="J72" i="30"/>
  <c r="G127" i="30"/>
  <c r="G92" i="30" s="1"/>
  <c r="G122" i="30"/>
  <c r="G91" i="30" s="1"/>
  <c r="I33" i="1"/>
  <c r="AG148" i="7"/>
  <c r="AG173" i="7" s="1"/>
  <c r="AM181" i="7"/>
  <c r="AM206" i="7" s="1"/>
  <c r="O207" i="13"/>
  <c r="P207" i="13" s="1"/>
  <c r="R79" i="13"/>
  <c r="Q47" i="13"/>
  <c r="R47" i="13" s="1"/>
  <c r="M207" i="13"/>
  <c r="L207" i="13"/>
  <c r="M72" i="13"/>
  <c r="L72" i="13"/>
  <c r="M136" i="13"/>
  <c r="L136" i="13"/>
  <c r="M200" i="13"/>
  <c r="L200" i="13"/>
  <c r="M104" i="13"/>
  <c r="L104" i="13"/>
  <c r="Y14" i="5"/>
  <c r="O111" i="13"/>
  <c r="P111" i="13" s="1"/>
  <c r="AB79" i="4"/>
  <c r="AB104" i="4" s="1"/>
  <c r="AC104" i="4" s="1"/>
  <c r="Z79" i="4"/>
  <c r="Z47" i="4"/>
  <c r="O14" i="13"/>
  <c r="P14" i="13" s="1"/>
  <c r="G110" i="30"/>
  <c r="V82" i="7"/>
  <c r="V107" i="7" s="1"/>
  <c r="U15" i="7"/>
  <c r="Z209" i="6"/>
  <c r="AB209" i="6"/>
  <c r="AB234" i="6" s="1"/>
  <c r="AC234" i="6" s="1"/>
  <c r="G130" i="30"/>
  <c r="G128" i="30" s="1"/>
  <c r="V214" i="7"/>
  <c r="V239" i="7" s="1"/>
  <c r="AM47" i="5"/>
  <c r="AM72" i="5" s="1"/>
  <c r="AN72" i="5" s="1"/>
  <c r="AI47" i="5"/>
  <c r="AH143" i="5"/>
  <c r="AH168" i="5" s="1"/>
  <c r="AI168" i="5" s="1"/>
  <c r="AD143" i="5"/>
  <c r="AH175" i="5"/>
  <c r="AH200" i="5" s="1"/>
  <c r="AI200" i="5" s="1"/>
  <c r="AD175" i="5"/>
  <c r="AH111" i="5"/>
  <c r="AH136" i="5" s="1"/>
  <c r="AI136" i="5" s="1"/>
  <c r="AD111" i="5"/>
  <c r="AC14" i="5"/>
  <c r="AH177" i="6"/>
  <c r="AH202" i="6" s="1"/>
  <c r="AF177" i="6"/>
  <c r="AE145" i="6"/>
  <c r="AE170" i="6" s="1"/>
  <c r="AF170" i="6" s="1"/>
  <c r="AC145" i="6"/>
  <c r="AB113" i="6"/>
  <c r="AB138" i="6" s="1"/>
  <c r="AC138" i="6" s="1"/>
  <c r="Z113" i="6"/>
  <c r="Y14" i="6"/>
  <c r="W14" i="6"/>
  <c r="D127" i="18"/>
  <c r="AB47" i="6"/>
  <c r="AB72" i="6" s="1"/>
  <c r="AC72" i="6" s="1"/>
  <c r="Z47" i="6"/>
  <c r="S39" i="5"/>
  <c r="Q39" i="5"/>
  <c r="Z143" i="4"/>
  <c r="AB143" i="4"/>
  <c r="AB168" i="4" s="1"/>
  <c r="AC168" i="4" s="1"/>
  <c r="AB175" i="4"/>
  <c r="AB200" i="4" s="1"/>
  <c r="AC200" i="4" s="1"/>
  <c r="Z175" i="4"/>
  <c r="AB111" i="4"/>
  <c r="AB136" i="4" s="1"/>
  <c r="AC136" i="4" s="1"/>
  <c r="Z111" i="4"/>
  <c r="AB72" i="4" l="1"/>
  <c r="AC72" i="4" s="1"/>
  <c r="S79" i="13"/>
  <c r="T79" i="13" s="1"/>
  <c r="AA239" i="7"/>
  <c r="H130" i="30" s="1"/>
  <c r="H128" i="30" s="1"/>
  <c r="H132" i="30" s="1"/>
  <c r="H93" i="30" s="1"/>
  <c r="AA107" i="7"/>
  <c r="H110" i="30" s="1"/>
  <c r="H108" i="30" s="1"/>
  <c r="H112" i="30" s="1"/>
  <c r="U40" i="7"/>
  <c r="AK202" i="6"/>
  <c r="AI202" i="6"/>
  <c r="AF202" i="6"/>
  <c r="Y39" i="6"/>
  <c r="X39" i="5"/>
  <c r="O232" i="13" s="1"/>
  <c r="P232" i="13" s="1"/>
  <c r="Q111" i="13"/>
  <c r="R111" i="13" s="1"/>
  <c r="AE207" i="4"/>
  <c r="AE232" i="4" s="1"/>
  <c r="AB232" i="4"/>
  <c r="AC232" i="4" s="1"/>
  <c r="AC239" i="4"/>
  <c r="AE239" i="4"/>
  <c r="AE264" i="4" s="1"/>
  <c r="AF264" i="4" s="1"/>
  <c r="AE47" i="4"/>
  <c r="AC207" i="4"/>
  <c r="AB82" i="7"/>
  <c r="AB214" i="7"/>
  <c r="AN181" i="7"/>
  <c r="AN206" i="7" s="1"/>
  <c r="AD148" i="7"/>
  <c r="AD173" i="7" s="1"/>
  <c r="AE173" i="7" s="1"/>
  <c r="Y148" i="7"/>
  <c r="AB115" i="7"/>
  <c r="AB140" i="7" s="1"/>
  <c r="H115" i="30"/>
  <c r="H113" i="30" s="1"/>
  <c r="H117" i="30" s="1"/>
  <c r="H90" i="30" s="1"/>
  <c r="AH148" i="7"/>
  <c r="AH173" i="7" s="1"/>
  <c r="I120" i="30"/>
  <c r="I118" i="30" s="1"/>
  <c r="AH181" i="7"/>
  <c r="AH206" i="7" s="1"/>
  <c r="I125" i="30"/>
  <c r="I123" i="30" s="1"/>
  <c r="AH145" i="6"/>
  <c r="AH170" i="6" s="1"/>
  <c r="Y181" i="7"/>
  <c r="X115" i="7"/>
  <c r="X140" i="7" s="1"/>
  <c r="Y140" i="7" s="1"/>
  <c r="X49" i="7"/>
  <c r="X74" i="7" s="1"/>
  <c r="Y74" i="7" s="1"/>
  <c r="AD181" i="7"/>
  <c r="AD206" i="7" s="1"/>
  <c r="AE206" i="7" s="1"/>
  <c r="S39" i="6"/>
  <c r="W39" i="6"/>
  <c r="K39" i="13"/>
  <c r="I78" i="30"/>
  <c r="H70" i="30"/>
  <c r="F22" i="2" s="1"/>
  <c r="G103" i="30"/>
  <c r="G107" i="30" s="1"/>
  <c r="G88" i="30" s="1"/>
  <c r="H13" i="2"/>
  <c r="E34" i="30"/>
  <c r="Q72" i="13"/>
  <c r="R72" i="13" s="1"/>
  <c r="Q104" i="13"/>
  <c r="R104" i="13" s="1"/>
  <c r="AB49" i="7"/>
  <c r="AB74" i="7" s="1"/>
  <c r="H105" i="30"/>
  <c r="AA15" i="7"/>
  <c r="AA40" i="7" s="1"/>
  <c r="H125" i="30"/>
  <c r="H123" i="30" s="1"/>
  <c r="H127" i="30" s="1"/>
  <c r="H92" i="30" s="1"/>
  <c r="H120" i="30"/>
  <c r="H118" i="30" s="1"/>
  <c r="H122" i="30" s="1"/>
  <c r="H91" i="30" s="1"/>
  <c r="G132" i="30"/>
  <c r="G93" i="30" s="1"/>
  <c r="G117" i="30"/>
  <c r="G90" i="30" s="1"/>
  <c r="G100" i="30"/>
  <c r="G108" i="30"/>
  <c r="AG49" i="7"/>
  <c r="AG74" i="7" s="1"/>
  <c r="AG115" i="7"/>
  <c r="AG140" i="7" s="1"/>
  <c r="AM148" i="7"/>
  <c r="AM173" i="7" s="1"/>
  <c r="S47" i="13"/>
  <c r="M232" i="13"/>
  <c r="L232" i="13"/>
  <c r="Q207" i="13"/>
  <c r="R207" i="13" s="1"/>
  <c r="AC79" i="4"/>
  <c r="AE79" i="4"/>
  <c r="AE104" i="4" s="1"/>
  <c r="AF104" i="4" s="1"/>
  <c r="AC47" i="4"/>
  <c r="V15" i="7"/>
  <c r="V40" i="7" s="1"/>
  <c r="Q14" i="13"/>
  <c r="R14" i="13" s="1"/>
  <c r="AG214" i="7"/>
  <c r="AG239" i="7" s="1"/>
  <c r="AE209" i="6"/>
  <c r="AE234" i="6" s="1"/>
  <c r="AF234" i="6" s="1"/>
  <c r="AC209" i="6"/>
  <c r="AG82" i="7"/>
  <c r="AG107" i="7" s="1"/>
  <c r="X214" i="7"/>
  <c r="X239" i="7" s="1"/>
  <c r="Y239" i="7" s="1"/>
  <c r="X82" i="7"/>
  <c r="X107" i="7" s="1"/>
  <c r="Y107" i="7" s="1"/>
  <c r="AI175" i="5"/>
  <c r="AM175" i="5"/>
  <c r="AM200" i="5" s="1"/>
  <c r="AN200" i="5" s="1"/>
  <c r="AR47" i="5"/>
  <c r="AR72" i="5" s="1"/>
  <c r="AN47" i="5"/>
  <c r="AM111" i="5"/>
  <c r="AM136" i="5" s="1"/>
  <c r="AN136" i="5" s="1"/>
  <c r="AI111" i="5"/>
  <c r="AI143" i="5"/>
  <c r="AM143" i="5"/>
  <c r="AM168" i="5" s="1"/>
  <c r="AN168" i="5" s="1"/>
  <c r="AH14" i="5"/>
  <c r="AD14" i="5"/>
  <c r="AC113" i="6"/>
  <c r="AE113" i="6"/>
  <c r="AE138" i="6" s="1"/>
  <c r="AF138" i="6" s="1"/>
  <c r="AK177" i="6"/>
  <c r="AI177" i="6"/>
  <c r="E127" i="18"/>
  <c r="Z14" i="6"/>
  <c r="AB14" i="6"/>
  <c r="AF145" i="6"/>
  <c r="AE47" i="6"/>
  <c r="AE72" i="6" s="1"/>
  <c r="AF72" i="6" s="1"/>
  <c r="AC47" i="6"/>
  <c r="AH207" i="4"/>
  <c r="AH232" i="4" s="1"/>
  <c r="AC111" i="4"/>
  <c r="AE111" i="4"/>
  <c r="AE136" i="4" s="1"/>
  <c r="AF136" i="4" s="1"/>
  <c r="AE143" i="4"/>
  <c r="AE168" i="4" s="1"/>
  <c r="AF168" i="4" s="1"/>
  <c r="AC143" i="4"/>
  <c r="AE175" i="4"/>
  <c r="AE200" i="4" s="1"/>
  <c r="AF200" i="4" s="1"/>
  <c r="AC175" i="4"/>
  <c r="AF207" i="4" l="1"/>
  <c r="AE72" i="4"/>
  <c r="AF72" i="4" s="1"/>
  <c r="U79" i="13"/>
  <c r="V79" i="13" s="1"/>
  <c r="AD214" i="7"/>
  <c r="AD239" i="7" s="1"/>
  <c r="AE239" i="7" s="1"/>
  <c r="AB239" i="7"/>
  <c r="AD82" i="7"/>
  <c r="AD107" i="7" s="1"/>
  <c r="AE107" i="7" s="1"/>
  <c r="AB107" i="7"/>
  <c r="AK170" i="6"/>
  <c r="AI170" i="6"/>
  <c r="AB39" i="6"/>
  <c r="Y39" i="5"/>
  <c r="AU72" i="5"/>
  <c r="AS72" i="5"/>
  <c r="O136" i="13"/>
  <c r="P136" i="13" s="1"/>
  <c r="S111" i="13"/>
  <c r="T111" i="13" s="1"/>
  <c r="AC39" i="5"/>
  <c r="Q232" i="13" s="1"/>
  <c r="R232" i="13" s="1"/>
  <c r="AF232" i="4"/>
  <c r="AH47" i="4"/>
  <c r="AK232" i="4"/>
  <c r="AI232" i="4"/>
  <c r="AH239" i="4"/>
  <c r="AH264" i="4" s="1"/>
  <c r="AF239" i="4"/>
  <c r="AJ148" i="7"/>
  <c r="AJ173" i="7" s="1"/>
  <c r="AK173" i="7" s="1"/>
  <c r="AP181" i="7"/>
  <c r="I105" i="30"/>
  <c r="I103" i="30" s="1"/>
  <c r="I107" i="30" s="1"/>
  <c r="Y49" i="7"/>
  <c r="AJ181" i="7"/>
  <c r="AJ206" i="7" s="1"/>
  <c r="AK206" i="7" s="1"/>
  <c r="AD115" i="7"/>
  <c r="AD140" i="7" s="1"/>
  <c r="AE140" i="7" s="1"/>
  <c r="AE148" i="7"/>
  <c r="E162" i="18"/>
  <c r="AN148" i="7"/>
  <c r="AN173" i="7" s="1"/>
  <c r="J120" i="30"/>
  <c r="J118" i="30" s="1"/>
  <c r="J122" i="30" s="1"/>
  <c r="AE181" i="7"/>
  <c r="Y115" i="7"/>
  <c r="I115" i="30"/>
  <c r="I113" i="30" s="1"/>
  <c r="I117" i="30" s="1"/>
  <c r="I90" i="30" s="1"/>
  <c r="AK207" i="4"/>
  <c r="Z39" i="6"/>
  <c r="M39" i="13"/>
  <c r="L39" i="13"/>
  <c r="J78" i="30"/>
  <c r="S104" i="13"/>
  <c r="T104" i="13" s="1"/>
  <c r="S72" i="13"/>
  <c r="T72" i="13" s="1"/>
  <c r="H103" i="30"/>
  <c r="H100" i="30"/>
  <c r="AD49" i="7"/>
  <c r="AD74" i="7" s="1"/>
  <c r="AE74" i="7" s="1"/>
  <c r="AB15" i="7"/>
  <c r="AB40" i="7" s="1"/>
  <c r="Y214" i="7"/>
  <c r="AH49" i="7"/>
  <c r="AH74" i="7" s="1"/>
  <c r="E42" i="18"/>
  <c r="H89" i="30"/>
  <c r="I127" i="30"/>
  <c r="I92" i="30" s="1"/>
  <c r="I122" i="30"/>
  <c r="I91" i="30" s="1"/>
  <c r="AE82" i="7"/>
  <c r="Y82" i="7"/>
  <c r="G112" i="30"/>
  <c r="G89" i="30" s="1"/>
  <c r="G98" i="30"/>
  <c r="AH115" i="7"/>
  <c r="AH140" i="7" s="1"/>
  <c r="AM115" i="7"/>
  <c r="AM140" i="7" s="1"/>
  <c r="AM49" i="7"/>
  <c r="AM74" i="7" s="1"/>
  <c r="O39" i="13"/>
  <c r="P39" i="13" s="1"/>
  <c r="U47" i="13"/>
  <c r="V47" i="13" s="1"/>
  <c r="T47" i="13"/>
  <c r="S207" i="13"/>
  <c r="T207" i="13" s="1"/>
  <c r="AF79" i="4"/>
  <c r="AH79" i="4"/>
  <c r="AH104" i="4" s="1"/>
  <c r="AF47" i="4"/>
  <c r="S14" i="13"/>
  <c r="T14" i="13" s="1"/>
  <c r="I130" i="30"/>
  <c r="I128" i="30" s="1"/>
  <c r="AH214" i="7"/>
  <c r="AH239" i="7" s="1"/>
  <c r="X15" i="7"/>
  <c r="X40" i="7" s="1"/>
  <c r="I110" i="30"/>
  <c r="AE214" i="7"/>
  <c r="P175" i="13"/>
  <c r="P200" i="13"/>
  <c r="AM214" i="7"/>
  <c r="AM239" i="7" s="1"/>
  <c r="AH209" i="6"/>
  <c r="AH234" i="6" s="1"/>
  <c r="AF209" i="6"/>
  <c r="AG15" i="7"/>
  <c r="AG40" i="7" s="1"/>
  <c r="AN111" i="5"/>
  <c r="AR111" i="5"/>
  <c r="AR136" i="5" s="1"/>
  <c r="AN143" i="5"/>
  <c r="AR143" i="5"/>
  <c r="AR168" i="5" s="1"/>
  <c r="AR175" i="5"/>
  <c r="AR200" i="5" s="1"/>
  <c r="AN175" i="5"/>
  <c r="AS47" i="5"/>
  <c r="AI14" i="5"/>
  <c r="AM14" i="5"/>
  <c r="AK145" i="6"/>
  <c r="AI145" i="6"/>
  <c r="AF113" i="6"/>
  <c r="F127" i="18"/>
  <c r="AC14" i="6"/>
  <c r="AH47" i="6"/>
  <c r="AH72" i="6" s="1"/>
  <c r="AF47" i="6"/>
  <c r="AU47" i="5"/>
  <c r="AH175" i="4"/>
  <c r="AH200" i="4" s="1"/>
  <c r="AF175" i="4"/>
  <c r="AH111" i="4"/>
  <c r="AH136" i="4" s="1"/>
  <c r="AF111" i="4"/>
  <c r="AF143" i="4"/>
  <c r="AH143" i="4"/>
  <c r="AH168" i="4" s="1"/>
  <c r="AI207" i="4"/>
  <c r="AH72" i="4" l="1"/>
  <c r="AK72" i="4" s="1"/>
  <c r="W79" i="13"/>
  <c r="AK264" i="4"/>
  <c r="AI264" i="4"/>
  <c r="AI234" i="6"/>
  <c r="AK234" i="6"/>
  <c r="AS181" i="7"/>
  <c r="AP206" i="7"/>
  <c r="AK72" i="6"/>
  <c r="AI72" i="6"/>
  <c r="AU200" i="5"/>
  <c r="AS200" i="5"/>
  <c r="AU168" i="5"/>
  <c r="AS168" i="5"/>
  <c r="AU136" i="5"/>
  <c r="AS136" i="5"/>
  <c r="Q136" i="13"/>
  <c r="R136" i="13" s="1"/>
  <c r="AD39" i="5"/>
  <c r="AH39" i="5"/>
  <c r="S232" i="13" s="1"/>
  <c r="T232" i="13" s="1"/>
  <c r="U207" i="13"/>
  <c r="V207" i="13" s="1"/>
  <c r="AI72" i="4"/>
  <c r="AI239" i="4"/>
  <c r="AK239" i="4"/>
  <c r="AK200" i="4"/>
  <c r="AI200" i="4"/>
  <c r="AK168" i="4"/>
  <c r="AI168" i="4"/>
  <c r="AK136" i="4"/>
  <c r="AI136" i="4"/>
  <c r="AK104" i="4"/>
  <c r="AI104" i="4"/>
  <c r="AK148" i="7"/>
  <c r="AQ181" i="7"/>
  <c r="AR181" i="7"/>
  <c r="AR206" i="7" s="1"/>
  <c r="AP148" i="7"/>
  <c r="AJ115" i="7"/>
  <c r="AJ140" i="7" s="1"/>
  <c r="AK140" i="7" s="1"/>
  <c r="F162" i="18"/>
  <c r="J105" i="30"/>
  <c r="J103" i="30" s="1"/>
  <c r="AK181" i="7"/>
  <c r="J115" i="30"/>
  <c r="AE115" i="7"/>
  <c r="AU111" i="5"/>
  <c r="AK111" i="4"/>
  <c r="AK143" i="4"/>
  <c r="AK175" i="4"/>
  <c r="AC39" i="6"/>
  <c r="J91" i="30"/>
  <c r="K91" i="30" s="1"/>
  <c r="E67" i="18"/>
  <c r="E187" i="18"/>
  <c r="U72" i="13"/>
  <c r="V72" i="13" s="1"/>
  <c r="U104" i="13"/>
  <c r="V104" i="13" s="1"/>
  <c r="AD15" i="7"/>
  <c r="AD40" i="7" s="1"/>
  <c r="AE49" i="7"/>
  <c r="H107" i="30"/>
  <c r="H98" i="30"/>
  <c r="F42" i="18"/>
  <c r="AJ49" i="7"/>
  <c r="AJ74" i="7" s="1"/>
  <c r="AK74" i="7" s="1"/>
  <c r="I88" i="30"/>
  <c r="I132" i="30"/>
  <c r="I93" i="30" s="1"/>
  <c r="K122" i="30"/>
  <c r="K118" i="30"/>
  <c r="G102" i="30"/>
  <c r="I100" i="30"/>
  <c r="Y15" i="7"/>
  <c r="E28" i="2"/>
  <c r="E32" i="2"/>
  <c r="AN49" i="7"/>
  <c r="AN74" i="7" s="1"/>
  <c r="J125" i="30"/>
  <c r="J123" i="30" s="1"/>
  <c r="Q39" i="13"/>
  <c r="R39" i="13" s="1"/>
  <c r="W47" i="13"/>
  <c r="X47" i="13" s="1"/>
  <c r="AR14" i="5"/>
  <c r="AN14" i="5"/>
  <c r="U111" i="13"/>
  <c r="V111" i="13" s="1"/>
  <c r="AK79" i="4"/>
  <c r="AI79" i="4"/>
  <c r="AK47" i="4"/>
  <c r="AI47" i="4"/>
  <c r="J130" i="30"/>
  <c r="J128" i="30" s="1"/>
  <c r="J132" i="30" s="1"/>
  <c r="J93" i="30" s="1"/>
  <c r="AN214" i="7"/>
  <c r="AN239" i="7" s="1"/>
  <c r="Q175" i="13"/>
  <c r="R175" i="13" s="1"/>
  <c r="AK209" i="6"/>
  <c r="AI209" i="6"/>
  <c r="AJ214" i="7"/>
  <c r="AJ239" i="7" s="1"/>
  <c r="AK239" i="7" s="1"/>
  <c r="AS143" i="5"/>
  <c r="AS175" i="5"/>
  <c r="AS111" i="5"/>
  <c r="AU175" i="5"/>
  <c r="AU143" i="5"/>
  <c r="AK47" i="6"/>
  <c r="AI47" i="6"/>
  <c r="AI111" i="4"/>
  <c r="AI175" i="4"/>
  <c r="AI143" i="4"/>
  <c r="AS206" i="7" l="1"/>
  <c r="AQ206" i="7"/>
  <c r="AS148" i="7"/>
  <c r="AP173" i="7"/>
  <c r="S136" i="13"/>
  <c r="T136" i="13" s="1"/>
  <c r="AI39" i="5"/>
  <c r="AM39" i="5"/>
  <c r="AN39" i="5" s="1"/>
  <c r="AR39" i="5"/>
  <c r="W111" i="13"/>
  <c r="Y111" i="13" s="1"/>
  <c r="AR148" i="7"/>
  <c r="AR173" i="7" s="1"/>
  <c r="AQ148" i="7"/>
  <c r="AK115" i="7"/>
  <c r="J107" i="30"/>
  <c r="J88" i="30" s="1"/>
  <c r="K103" i="30"/>
  <c r="AE15" i="7"/>
  <c r="S200" i="13"/>
  <c r="K93" i="30"/>
  <c r="F67" i="18"/>
  <c r="F187" i="18"/>
  <c r="W104" i="13"/>
  <c r="W72" i="13"/>
  <c r="F28" i="2"/>
  <c r="F32" i="2"/>
  <c r="S175" i="13"/>
  <c r="T175" i="13" s="1"/>
  <c r="H88" i="30"/>
  <c r="H102" i="30"/>
  <c r="F39" i="3" s="1"/>
  <c r="AK49" i="7"/>
  <c r="AP49" i="7"/>
  <c r="AP74" i="7" s="1"/>
  <c r="K128" i="30"/>
  <c r="K132" i="30"/>
  <c r="J127" i="30"/>
  <c r="K123" i="30"/>
  <c r="E39" i="3"/>
  <c r="Y40" i="7"/>
  <c r="Y47" i="13"/>
  <c r="Y79" i="13"/>
  <c r="X79" i="13"/>
  <c r="W207" i="13"/>
  <c r="AS14" i="5"/>
  <c r="AP214" i="7"/>
  <c r="AP239" i="7" s="1"/>
  <c r="S39" i="13"/>
  <c r="T39" i="13" s="1"/>
  <c r="AK214" i="7"/>
  <c r="Q200" i="13"/>
  <c r="AU14" i="5"/>
  <c r="AS239" i="7" l="1"/>
  <c r="AQ239" i="7"/>
  <c r="AS173" i="7"/>
  <c r="AQ173" i="7"/>
  <c r="AQ74" i="7"/>
  <c r="AS74" i="7"/>
  <c r="X111" i="13"/>
  <c r="U136" i="13"/>
  <c r="V136" i="13" s="1"/>
  <c r="U232" i="13"/>
  <c r="V232" i="13" s="1"/>
  <c r="K88" i="30"/>
  <c r="K107" i="30"/>
  <c r="AS49" i="7"/>
  <c r="AS214" i="7"/>
  <c r="X72" i="13"/>
  <c r="Y72" i="13"/>
  <c r="X104" i="13"/>
  <c r="Y104" i="13"/>
  <c r="AE40" i="7"/>
  <c r="AR214" i="7"/>
  <c r="AR239" i="7" s="1"/>
  <c r="AR49" i="7"/>
  <c r="AR74" i="7" s="1"/>
  <c r="AQ49" i="7"/>
  <c r="K127" i="30"/>
  <c r="J92" i="30"/>
  <c r="K92" i="30" s="1"/>
  <c r="Y207" i="13"/>
  <c r="X207" i="13"/>
  <c r="R200" i="13"/>
  <c r="T200" i="13"/>
  <c r="AS39" i="5"/>
  <c r="W136" i="13"/>
  <c r="W232" i="13"/>
  <c r="AQ214" i="7"/>
  <c r="Y232" i="13" l="1"/>
  <c r="X232" i="13"/>
  <c r="Y136" i="13"/>
  <c r="X136" i="13"/>
  <c r="AU39" i="5"/>
  <c r="E16" i="3" l="1"/>
  <c r="E17" i="3" s="1"/>
  <c r="D13" i="3"/>
  <c r="D16" i="3" s="1"/>
  <c r="D17" i="3" s="1"/>
  <c r="E3" i="3"/>
  <c r="F27" i="3" l="1"/>
  <c r="E27" i="3"/>
  <c r="F16" i="3"/>
  <c r="F17" i="3" s="1"/>
  <c r="G27" i="3"/>
  <c r="D27" i="3"/>
  <c r="H27" i="3"/>
  <c r="F10" i="3"/>
  <c r="G10" i="3"/>
  <c r="D10" i="3"/>
  <c r="H10" i="3"/>
  <c r="E10" i="3"/>
  <c r="E30" i="3"/>
  <c r="E33" i="3" s="1"/>
  <c r="E34" i="3" s="1"/>
  <c r="D30" i="3"/>
  <c r="D33" i="3" s="1"/>
  <c r="D34" i="3" s="1"/>
  <c r="G21" i="1"/>
  <c r="H21" i="1" s="1"/>
  <c r="E9" i="2"/>
  <c r="E14" i="2"/>
  <c r="F14" i="2"/>
  <c r="G14" i="2"/>
  <c r="D14" i="2"/>
  <c r="D11" i="2"/>
  <c r="D12" i="2"/>
  <c r="H108" i="1"/>
  <c r="G108" i="1"/>
  <c r="F108" i="1"/>
  <c r="E108" i="1"/>
  <c r="I21" i="1" l="1"/>
  <c r="G16" i="3"/>
  <c r="G17" i="3" s="1"/>
  <c r="F30" i="3"/>
  <c r="F33" i="3" s="1"/>
  <c r="F34" i="3" s="1"/>
  <c r="H16" i="3"/>
  <c r="H17" i="3" s="1"/>
  <c r="D21" i="2"/>
  <c r="E21" i="2"/>
  <c r="F21" i="2"/>
  <c r="G21" i="2"/>
  <c r="H21" i="2"/>
  <c r="G9" i="2"/>
  <c r="F9" i="2"/>
  <c r="D9" i="2"/>
  <c r="E3" i="2"/>
  <c r="H97" i="1"/>
  <c r="G97" i="1"/>
  <c r="F97" i="1"/>
  <c r="E97" i="1"/>
  <c r="D15" i="2"/>
  <c r="H86" i="1"/>
  <c r="G86" i="1"/>
  <c r="F86" i="1"/>
  <c r="E86" i="1"/>
  <c r="E69" i="1"/>
  <c r="H68" i="1"/>
  <c r="G68" i="1"/>
  <c r="F68" i="1"/>
  <c r="E68" i="1"/>
  <c r="H67" i="1"/>
  <c r="G67" i="1"/>
  <c r="F67" i="1"/>
  <c r="E67" i="1"/>
  <c r="H32" i="1"/>
  <c r="G32" i="1"/>
  <c r="F32" i="1"/>
  <c r="H31" i="1"/>
  <c r="G31" i="1"/>
  <c r="F31" i="1"/>
  <c r="E31" i="1"/>
  <c r="F25" i="1"/>
  <c r="G25" i="1" s="1"/>
  <c r="H25" i="1" s="1"/>
  <c r="G23" i="1"/>
  <c r="H23" i="1" s="1"/>
  <c r="H11" i="1"/>
  <c r="G11" i="1"/>
  <c r="F11" i="1"/>
  <c r="E11" i="1"/>
  <c r="E3" i="1"/>
  <c r="D18" i="3" l="1"/>
  <c r="E19" i="30"/>
  <c r="F19" i="30" s="1"/>
  <c r="G19" i="30" s="1"/>
  <c r="H19" i="30" s="1"/>
  <c r="I19" i="30" s="1"/>
  <c r="J19" i="30" s="1"/>
  <c r="E21" i="30"/>
  <c r="F21" i="30" s="1"/>
  <c r="G21" i="30" s="1"/>
  <c r="H21" i="30" s="1"/>
  <c r="I21" i="30" s="1"/>
  <c r="J21" i="30" s="1"/>
  <c r="E17" i="30"/>
  <c r="F17" i="30" s="1"/>
  <c r="G17" i="30" s="1"/>
  <c r="H17" i="30" s="1"/>
  <c r="I17" i="30" s="1"/>
  <c r="J17" i="30" s="1"/>
  <c r="D21" i="3"/>
  <c r="I21" i="2"/>
  <c r="G30" i="3"/>
  <c r="G33" i="3" s="1"/>
  <c r="G34" i="3" s="1"/>
  <c r="H30" i="3"/>
  <c r="H33" i="3" s="1"/>
  <c r="H34" i="3" s="1"/>
  <c r="E13" i="30"/>
  <c r="F13" i="30" s="1"/>
  <c r="G13" i="30" s="1"/>
  <c r="H13" i="30" s="1"/>
  <c r="I13" i="30" s="1"/>
  <c r="J13" i="30" s="1"/>
  <c r="E11" i="2"/>
  <c r="D16" i="2"/>
  <c r="D13" i="2"/>
  <c r="E12" i="2"/>
  <c r="D10" i="2"/>
  <c r="G33" i="1"/>
  <c r="H33" i="1"/>
  <c r="F69" i="1"/>
  <c r="E10" i="2" s="1"/>
  <c r="F33" i="1"/>
  <c r="E15" i="2"/>
  <c r="G69" i="1"/>
  <c r="F10" i="2" s="1"/>
  <c r="D23" i="3" l="1"/>
  <c r="G36" i="30"/>
  <c r="E27" i="30"/>
  <c r="F27" i="30" s="1"/>
  <c r="G27" i="30" s="1"/>
  <c r="H27" i="30" s="1"/>
  <c r="I27" i="30" s="1"/>
  <c r="J27" i="30" s="1"/>
  <c r="F15" i="2"/>
  <c r="G13" i="2"/>
  <c r="F16" i="2"/>
  <c r="F13" i="2"/>
  <c r="F11" i="2"/>
  <c r="E16" i="2"/>
  <c r="E13" i="2"/>
  <c r="F12" i="2"/>
  <c r="H69" i="1"/>
  <c r="G10" i="2" s="1"/>
  <c r="D35" i="3" l="1"/>
  <c r="G34" i="30"/>
  <c r="E24" i="2" s="1"/>
  <c r="H36" i="30"/>
  <c r="G12" i="2"/>
  <c r="G15" i="2"/>
  <c r="G11" i="2"/>
  <c r="G16" i="2"/>
  <c r="I36" i="30" l="1"/>
  <c r="J36" i="30" s="1"/>
  <c r="H34" i="30"/>
  <c r="F24" i="2" s="1"/>
  <c r="E15" i="30"/>
  <c r="F15" i="30" s="1"/>
  <c r="H15" i="2"/>
  <c r="H16" i="2"/>
  <c r="H11" i="2"/>
  <c r="D26" i="2" l="1"/>
  <c r="G15" i="30"/>
  <c r="E23" i="2" s="1"/>
  <c r="D23" i="2"/>
  <c r="D25" i="2"/>
  <c r="J34" i="30"/>
  <c r="H24" i="2" s="1"/>
  <c r="I34" i="30"/>
  <c r="G24" i="2" s="1"/>
  <c r="E25" i="2" l="1"/>
  <c r="E26" i="2"/>
  <c r="H15" i="30"/>
  <c r="F25" i="2" s="1"/>
  <c r="F23" i="2" l="1"/>
  <c r="I15" i="30"/>
  <c r="G23" i="2" s="1"/>
  <c r="F26" i="2"/>
  <c r="J15" i="30" l="1"/>
  <c r="H26" i="2" s="1"/>
  <c r="G26" i="2"/>
  <c r="H23" i="2" l="1"/>
  <c r="AD14" i="6"/>
  <c r="AE14" i="6" s="1"/>
  <c r="AF82" i="7"/>
  <c r="AH82" i="7" s="1"/>
  <c r="AD105" i="6"/>
  <c r="I73" i="30" s="1"/>
  <c r="AD19" i="6"/>
  <c r="AE19" i="6" s="1"/>
  <c r="AF91" i="7"/>
  <c r="AF88" i="7"/>
  <c r="AH88" i="7" s="1"/>
  <c r="AF100" i="7"/>
  <c r="AF93" i="7"/>
  <c r="AH93" i="7" s="1"/>
  <c r="AF98" i="7"/>
  <c r="AF97" i="7"/>
  <c r="AF30" i="7" s="1"/>
  <c r="AF99" i="7"/>
  <c r="AD20" i="6"/>
  <c r="AE20" i="6" s="1"/>
  <c r="AD16" i="6"/>
  <c r="AD26" i="6"/>
  <c r="AD28" i="6"/>
  <c r="AF85" i="7"/>
  <c r="AH85" i="7" s="1"/>
  <c r="AH18" i="7" s="1"/>
  <c r="G165" i="18" s="1"/>
  <c r="AF84" i="7"/>
  <c r="AJ80" i="6"/>
  <c r="AD29" i="6"/>
  <c r="AE29" i="6" s="1"/>
  <c r="AD27" i="6"/>
  <c r="AD23" i="6"/>
  <c r="AE23" i="6" s="1"/>
  <c r="AF23" i="6" s="1"/>
  <c r="AF83" i="7"/>
  <c r="AF94" i="7"/>
  <c r="AH94" i="7" s="1"/>
  <c r="AF101" i="7"/>
  <c r="AF96" i="7"/>
  <c r="AH96" i="7" s="1"/>
  <c r="AH29" i="7" s="1"/>
  <c r="AD15" i="6"/>
  <c r="AD31" i="6"/>
  <c r="AD30" i="6"/>
  <c r="AD22" i="6"/>
  <c r="AE22" i="6" s="1"/>
  <c r="U22" i="13" s="1"/>
  <c r="V22" i="13" s="1"/>
  <c r="AD21" i="6"/>
  <c r="AF87" i="7"/>
  <c r="AH87" i="7" s="1"/>
  <c r="AJ87" i="7" s="1"/>
  <c r="AD25" i="6"/>
  <c r="AE25" i="6" s="1"/>
  <c r="AD24" i="6"/>
  <c r="AE24" i="6" s="1"/>
  <c r="AF24" i="6" s="1"/>
  <c r="AD17" i="6"/>
  <c r="AD32" i="6"/>
  <c r="AD18" i="6"/>
  <c r="AF95" i="7"/>
  <c r="AF86" i="7"/>
  <c r="AF19" i="7" s="1"/>
  <c r="AF90" i="7"/>
  <c r="AF89" i="7"/>
  <c r="AH89" i="7" s="1"/>
  <c r="AF102" i="7"/>
  <c r="AF92" i="7"/>
  <c r="AH92" i="7" s="1"/>
  <c r="AJ95" i="6"/>
  <c r="AJ83" i="6"/>
  <c r="AJ96" i="6"/>
  <c r="AJ92" i="6"/>
  <c r="AJ88" i="6"/>
  <c r="AJ84" i="6"/>
  <c r="AJ91" i="6"/>
  <c r="AJ87" i="6"/>
  <c r="AJ98" i="6"/>
  <c r="AJ94" i="6"/>
  <c r="AJ90" i="6"/>
  <c r="AJ86" i="6"/>
  <c r="AJ82" i="6"/>
  <c r="AJ97" i="6"/>
  <c r="AJ93" i="6"/>
  <c r="AJ89" i="6"/>
  <c r="AJ85" i="6"/>
  <c r="AJ81" i="6"/>
  <c r="AD36" i="6"/>
  <c r="AD35" i="6"/>
  <c r="AD37" i="6"/>
  <c r="AD34" i="6"/>
  <c r="AE34" i="6" s="1"/>
  <c r="AD38" i="6"/>
  <c r="AD33" i="6"/>
  <c r="AJ100" i="6"/>
  <c r="AJ99" i="6"/>
  <c r="AF103" i="7"/>
  <c r="AF104" i="7"/>
  <c r="AH104" i="7" s="1"/>
  <c r="AH37" i="7" s="1"/>
  <c r="G184" i="18" s="1"/>
  <c r="AF105" i="7"/>
  <c r="AJ103" i="6"/>
  <c r="AJ104" i="6"/>
  <c r="AJ102" i="6"/>
  <c r="AF106" i="7"/>
  <c r="AH106" i="7" s="1"/>
  <c r="AJ106" i="7" s="1"/>
  <c r="AJ101" i="6"/>
  <c r="AE81" i="6"/>
  <c r="AE89" i="6"/>
  <c r="AF89" i="6" s="1"/>
  <c r="AE101" i="6"/>
  <c r="AH101" i="6" s="1"/>
  <c r="AE82" i="6"/>
  <c r="AM84" i="7" s="1"/>
  <c r="AE90" i="6"/>
  <c r="AE102" i="6"/>
  <c r="AH102" i="6" s="1"/>
  <c r="AI102" i="6" s="1"/>
  <c r="AE83" i="6"/>
  <c r="AE87" i="6"/>
  <c r="AM89" i="7" s="1"/>
  <c r="AE91" i="6"/>
  <c r="AE95" i="6"/>
  <c r="AF95" i="6" s="1"/>
  <c r="AE99" i="6"/>
  <c r="AE103" i="6"/>
  <c r="AH103" i="6" s="1"/>
  <c r="AK103" i="6" s="1"/>
  <c r="AE85" i="6"/>
  <c r="AE93" i="6"/>
  <c r="AH93" i="6" s="1"/>
  <c r="AI93" i="6" s="1"/>
  <c r="AE97" i="6"/>
  <c r="AE86" i="6"/>
  <c r="AH86" i="6" s="1"/>
  <c r="AI86" i="6" s="1"/>
  <c r="AE94" i="6"/>
  <c r="AE98" i="6"/>
  <c r="AF98" i="6" s="1"/>
  <c r="AE80" i="6"/>
  <c r="AF80" i="6" s="1"/>
  <c r="AE84" i="6"/>
  <c r="AE88" i="6"/>
  <c r="AF88" i="6" s="1"/>
  <c r="AE92" i="6"/>
  <c r="AE96" i="6"/>
  <c r="AH96" i="6" s="1"/>
  <c r="AI96" i="6" s="1"/>
  <c r="AE100" i="6"/>
  <c r="AE104" i="6"/>
  <c r="AH104" i="6" s="1"/>
  <c r="AK104" i="6" s="1"/>
  <c r="AK102" i="6" l="1"/>
  <c r="AF39" i="7"/>
  <c r="AE37" i="6"/>
  <c r="AF37" i="6" s="1"/>
  <c r="AE18" i="6"/>
  <c r="U18" i="13" s="1"/>
  <c r="V18" i="13" s="1"/>
  <c r="G15" i="18"/>
  <c r="G13" i="18"/>
  <c r="G19" i="18"/>
  <c r="AH97" i="7"/>
  <c r="AH30" i="7" s="1"/>
  <c r="G24" i="18"/>
  <c r="AM106" i="7"/>
  <c r="AE36" i="6"/>
  <c r="AF36" i="6" s="1"/>
  <c r="AH86" i="7"/>
  <c r="AH19" i="7" s="1"/>
  <c r="G166" i="18" s="1"/>
  <c r="G102" i="18"/>
  <c r="G14" i="18"/>
  <c r="G17" i="18"/>
  <c r="AJ96" i="7"/>
  <c r="AJ29" i="7" s="1"/>
  <c r="G12" i="18"/>
  <c r="AK101" i="6"/>
  <c r="AI101" i="6"/>
  <c r="AH97" i="6"/>
  <c r="AF97" i="6"/>
  <c r="AM99" i="7"/>
  <c r="AH83" i="6"/>
  <c r="AM85" i="7"/>
  <c r="AF83" i="6"/>
  <c r="AF35" i="7"/>
  <c r="AH102" i="7"/>
  <c r="AE31" i="6"/>
  <c r="G21" i="18"/>
  <c r="G111" i="18"/>
  <c r="AE26" i="6"/>
  <c r="G16" i="18"/>
  <c r="G106" i="18"/>
  <c r="AJ88" i="7"/>
  <c r="AH21" i="7"/>
  <c r="G168" i="18" s="1"/>
  <c r="AF38" i="7"/>
  <c r="AH105" i="7"/>
  <c r="AJ104" i="7"/>
  <c r="AJ39" i="7"/>
  <c r="AK106" i="7"/>
  <c r="AE35" i="6"/>
  <c r="AJ89" i="7"/>
  <c r="AH22" i="7"/>
  <c r="G169" i="18" s="1"/>
  <c r="AE21" i="6"/>
  <c r="AE15" i="6"/>
  <c r="AF107" i="7"/>
  <c r="AH83" i="7"/>
  <c r="AF16" i="7"/>
  <c r="AH84" i="7"/>
  <c r="AF17" i="7"/>
  <c r="AE16" i="6"/>
  <c r="AF31" i="7"/>
  <c r="AH98" i="7"/>
  <c r="AH91" i="7"/>
  <c r="AF24" i="7"/>
  <c r="AH84" i="6"/>
  <c r="AF84" i="6"/>
  <c r="AM86" i="7"/>
  <c r="AE33" i="6"/>
  <c r="G23" i="18"/>
  <c r="G113" i="18"/>
  <c r="AI104" i="6"/>
  <c r="AI103" i="6"/>
  <c r="AJ105" i="6"/>
  <c r="AH90" i="7"/>
  <c r="AF23" i="7"/>
  <c r="AE32" i="6"/>
  <c r="G22" i="18"/>
  <c r="G112" i="18"/>
  <c r="AH92" i="6"/>
  <c r="AF92" i="6"/>
  <c r="AM94" i="7"/>
  <c r="AH99" i="6"/>
  <c r="AM101" i="7"/>
  <c r="AF99" i="6"/>
  <c r="AF101" i="6"/>
  <c r="AM103" i="7"/>
  <c r="AF28" i="7"/>
  <c r="AH95" i="7"/>
  <c r="AH27" i="7"/>
  <c r="AJ94" i="7"/>
  <c r="AF100" i="6"/>
  <c r="AM102" i="7"/>
  <c r="AH100" i="6"/>
  <c r="AH94" i="6"/>
  <c r="AM96" i="7"/>
  <c r="AF94" i="6"/>
  <c r="AH85" i="6"/>
  <c r="AM87" i="7"/>
  <c r="AF85" i="6"/>
  <c r="AH91" i="6"/>
  <c r="AM93" i="7"/>
  <c r="AF91" i="6"/>
  <c r="AF90" i="6"/>
  <c r="AM92" i="7"/>
  <c r="AH90" i="6"/>
  <c r="AH81" i="6"/>
  <c r="AM83" i="7"/>
  <c r="AF81" i="6"/>
  <c r="AM22" i="7"/>
  <c r="AN89" i="7"/>
  <c r="AM17" i="7"/>
  <c r="AN84" i="7"/>
  <c r="AF36" i="7"/>
  <c r="AH103" i="7"/>
  <c r="AE38" i="6"/>
  <c r="AN106" i="7"/>
  <c r="AM39" i="7"/>
  <c r="AH25" i="7"/>
  <c r="AJ92" i="7"/>
  <c r="AE17" i="6"/>
  <c r="G20" i="18"/>
  <c r="AE30" i="6"/>
  <c r="G110" i="18"/>
  <c r="AH101" i="7"/>
  <c r="AF34" i="7"/>
  <c r="AE28" i="6"/>
  <c r="G18" i="18"/>
  <c r="G108" i="18"/>
  <c r="AF32" i="7"/>
  <c r="AH99" i="7"/>
  <c r="AF33" i="7"/>
  <c r="AH100" i="7"/>
  <c r="AM98" i="7"/>
  <c r="AH82" i="6"/>
  <c r="AF104" i="6"/>
  <c r="AF96" i="6"/>
  <c r="AF86" i="6"/>
  <c r="AF93" i="6"/>
  <c r="AF103" i="6"/>
  <c r="AF87" i="6"/>
  <c r="AF102" i="6"/>
  <c r="AF82" i="6"/>
  <c r="AF37" i="7"/>
  <c r="AM104" i="7"/>
  <c r="AH39" i="7"/>
  <c r="G186" i="18" s="1"/>
  <c r="AF25" i="7"/>
  <c r="AF22" i="7"/>
  <c r="G104" i="18"/>
  <c r="G105" i="18"/>
  <c r="AF20" i="7"/>
  <c r="AF29" i="7"/>
  <c r="AF27" i="7"/>
  <c r="G107" i="18"/>
  <c r="G109" i="18"/>
  <c r="AF18" i="7"/>
  <c r="AF26" i="7"/>
  <c r="AF21" i="7"/>
  <c r="AM95" i="7"/>
  <c r="AM88" i="7"/>
  <c r="AK96" i="6"/>
  <c r="AK86" i="6"/>
  <c r="AH87" i="6"/>
  <c r="U24" i="13"/>
  <c r="V24" i="13" s="1"/>
  <c r="U25" i="13"/>
  <c r="V25" i="13" s="1"/>
  <c r="AF25" i="6"/>
  <c r="AJ20" i="7"/>
  <c r="AK87" i="7"/>
  <c r="AF22" i="6"/>
  <c r="G48" i="18"/>
  <c r="G176" i="18"/>
  <c r="U23" i="13"/>
  <c r="V23" i="13" s="1"/>
  <c r="U29" i="13"/>
  <c r="V29" i="13" s="1"/>
  <c r="U20" i="13"/>
  <c r="V20" i="13" s="1"/>
  <c r="AF20" i="6"/>
  <c r="AH26" i="7"/>
  <c r="AJ93" i="7"/>
  <c r="U19" i="13"/>
  <c r="V19" i="13" s="1"/>
  <c r="AF19" i="6"/>
  <c r="AK93" i="6"/>
  <c r="AJ85" i="7"/>
  <c r="AH20" i="7"/>
  <c r="G167" i="18" s="1"/>
  <c r="AE27" i="6"/>
  <c r="AH88" i="6"/>
  <c r="AM90" i="7"/>
  <c r="AM82" i="7"/>
  <c r="AH80" i="6"/>
  <c r="AM100" i="7"/>
  <c r="AH98" i="6"/>
  <c r="AH95" i="6"/>
  <c r="AM97" i="7"/>
  <c r="AH89" i="6"/>
  <c r="AM91" i="7"/>
  <c r="U34" i="13"/>
  <c r="V34" i="13" s="1"/>
  <c r="AF34" i="6"/>
  <c r="AM105" i="7"/>
  <c r="AE105" i="6"/>
  <c r="AF105" i="6" s="1"/>
  <c r="G114" i="18"/>
  <c r="G103" i="18"/>
  <c r="AF29" i="6"/>
  <c r="U14" i="13"/>
  <c r="V14" i="13" s="1"/>
  <c r="AF14" i="6"/>
  <c r="AJ82" i="7"/>
  <c r="AH15" i="7"/>
  <c r="I69" i="30"/>
  <c r="K73" i="30"/>
  <c r="I74" i="30"/>
  <c r="AD39" i="6"/>
  <c r="AF15" i="7"/>
  <c r="AJ86" i="7" l="1"/>
  <c r="AF18" i="6"/>
  <c r="U37" i="13"/>
  <c r="V37" i="13" s="1"/>
  <c r="AK96" i="7"/>
  <c r="AH107" i="7"/>
  <c r="AE39" i="6"/>
  <c r="AF39" i="6" s="1"/>
  <c r="AJ97" i="7"/>
  <c r="AK97" i="7" s="1"/>
  <c r="U36" i="13"/>
  <c r="V36" i="13" s="1"/>
  <c r="J74" i="30"/>
  <c r="I70" i="30"/>
  <c r="G22" i="2" s="1"/>
  <c r="AN100" i="7"/>
  <c r="AM33" i="7"/>
  <c r="AM37" i="7"/>
  <c r="AN104" i="7"/>
  <c r="AH32" i="7"/>
  <c r="AJ99" i="7"/>
  <c r="AP89" i="7"/>
  <c r="AR89" i="7" s="1"/>
  <c r="AI81" i="6"/>
  <c r="AK81" i="6"/>
  <c r="AN87" i="7"/>
  <c r="AM20" i="7"/>
  <c r="AI94" i="6"/>
  <c r="AK94" i="6"/>
  <c r="AJ27" i="7"/>
  <c r="AK94" i="7"/>
  <c r="AM27" i="7"/>
  <c r="AN94" i="7"/>
  <c r="U15" i="13"/>
  <c r="V15" i="13" s="1"/>
  <c r="AF15" i="6"/>
  <c r="AJ22" i="7"/>
  <c r="AK89" i="7"/>
  <c r="U26" i="13"/>
  <c r="V26" i="13" s="1"/>
  <c r="AF26" i="6"/>
  <c r="AJ15" i="7"/>
  <c r="AK82" i="7"/>
  <c r="AM30" i="7"/>
  <c r="AN97" i="7"/>
  <c r="AH105" i="6"/>
  <c r="AI80" i="6"/>
  <c r="AK80" i="6"/>
  <c r="U27" i="13"/>
  <c r="V27" i="13" s="1"/>
  <c r="AF27" i="6"/>
  <c r="G45" i="18"/>
  <c r="G173" i="18"/>
  <c r="AI87" i="6"/>
  <c r="AK87" i="6"/>
  <c r="AM21" i="7"/>
  <c r="AN88" i="7"/>
  <c r="AM31" i="7"/>
  <c r="AN98" i="7"/>
  <c r="U28" i="13"/>
  <c r="V28" i="13" s="1"/>
  <c r="AF28" i="6"/>
  <c r="U30" i="13"/>
  <c r="V30" i="13" s="1"/>
  <c r="AF30" i="6"/>
  <c r="U17" i="13"/>
  <c r="V17" i="13" s="1"/>
  <c r="AF17" i="6"/>
  <c r="AP106" i="7"/>
  <c r="AI90" i="6"/>
  <c r="AK90" i="6"/>
  <c r="AM26" i="7"/>
  <c r="AN93" i="7"/>
  <c r="AK85" i="6"/>
  <c r="AI85" i="6"/>
  <c r="AI100" i="6"/>
  <c r="AK100" i="6"/>
  <c r="G46" i="18"/>
  <c r="G174" i="18"/>
  <c r="AK84" i="6"/>
  <c r="AI84" i="6"/>
  <c r="AH24" i="7"/>
  <c r="G171" i="18" s="1"/>
  <c r="AJ91" i="7"/>
  <c r="U16" i="13"/>
  <c r="V16" i="13" s="1"/>
  <c r="AF16" i="6"/>
  <c r="AH16" i="7"/>
  <c r="AJ83" i="7"/>
  <c r="AF35" i="6"/>
  <c r="U35" i="13"/>
  <c r="V35" i="13" s="1"/>
  <c r="AJ37" i="7"/>
  <c r="AK104" i="7"/>
  <c r="AJ21" i="7"/>
  <c r="AK88" i="7"/>
  <c r="U31" i="13"/>
  <c r="V31" i="13" s="1"/>
  <c r="AF31" i="6"/>
  <c r="AM18" i="7"/>
  <c r="AN85" i="7"/>
  <c r="AI97" i="6"/>
  <c r="AK97" i="6"/>
  <c r="AJ19" i="7"/>
  <c r="AK86" i="7"/>
  <c r="AK89" i="6"/>
  <c r="AI89" i="6"/>
  <c r="AI88" i="6"/>
  <c r="AK88" i="6"/>
  <c r="AJ26" i="7"/>
  <c r="AK93" i="7"/>
  <c r="AJ103" i="7"/>
  <c r="AH36" i="7"/>
  <c r="G183" i="18" s="1"/>
  <c r="AF40" i="7"/>
  <c r="G30" i="2"/>
  <c r="G27" i="2"/>
  <c r="AK95" i="6"/>
  <c r="AI95" i="6"/>
  <c r="AM107" i="7"/>
  <c r="J110" i="30" s="1"/>
  <c r="AN82" i="7"/>
  <c r="AM15" i="7"/>
  <c r="AM28" i="7"/>
  <c r="AN95" i="7"/>
  <c r="AH33" i="7"/>
  <c r="AJ100" i="7"/>
  <c r="AK92" i="7"/>
  <c r="AJ25" i="7"/>
  <c r="U38" i="13"/>
  <c r="V38" i="13" s="1"/>
  <c r="AF38" i="6"/>
  <c r="AP84" i="7"/>
  <c r="AM25" i="7"/>
  <c r="AN92" i="7"/>
  <c r="AI91" i="6"/>
  <c r="AK91" i="6"/>
  <c r="AM35" i="7"/>
  <c r="AN102" i="7"/>
  <c r="AH28" i="7"/>
  <c r="AJ95" i="7"/>
  <c r="AM34" i="7"/>
  <c r="AN101" i="7"/>
  <c r="AK92" i="6"/>
  <c r="AI92" i="6"/>
  <c r="AF32" i="6"/>
  <c r="U32" i="13"/>
  <c r="V32" i="13" s="1"/>
  <c r="U33" i="13"/>
  <c r="V33" i="13" s="1"/>
  <c r="AF33" i="6"/>
  <c r="AJ30" i="7"/>
  <c r="AH31" i="7"/>
  <c r="AJ98" i="7"/>
  <c r="AF108" i="7"/>
  <c r="I109" i="30"/>
  <c r="U21" i="13"/>
  <c r="V21" i="13" s="1"/>
  <c r="AF21" i="6"/>
  <c r="AH38" i="7"/>
  <c r="G185" i="18" s="1"/>
  <c r="AJ105" i="7"/>
  <c r="AH35" i="7"/>
  <c r="AJ102" i="7"/>
  <c r="AI83" i="6"/>
  <c r="AK83" i="6"/>
  <c r="AJ90" i="7"/>
  <c r="AH23" i="7"/>
  <c r="G170" i="18" s="1"/>
  <c r="G127" i="18"/>
  <c r="G37" i="18"/>
  <c r="G42" i="18"/>
  <c r="G162" i="18"/>
  <c r="U39" i="13"/>
  <c r="V39" i="13" s="1"/>
  <c r="AM38" i="7"/>
  <c r="AN105" i="7"/>
  <c r="AM24" i="7"/>
  <c r="AN91" i="7"/>
  <c r="AK98" i="6"/>
  <c r="AI98" i="6"/>
  <c r="AM23" i="7"/>
  <c r="AN90" i="7"/>
  <c r="AK85" i="7"/>
  <c r="AJ18" i="7"/>
  <c r="AK20" i="7"/>
  <c r="U180" i="13"/>
  <c r="V180" i="13" s="1"/>
  <c r="AI82" i="6"/>
  <c r="AK82" i="6"/>
  <c r="U189" i="13"/>
  <c r="V189" i="13" s="1"/>
  <c r="AK29" i="7"/>
  <c r="AH34" i="7"/>
  <c r="AJ101" i="7"/>
  <c r="G172" i="18"/>
  <c r="G44" i="18"/>
  <c r="AM16" i="7"/>
  <c r="AN83" i="7"/>
  <c r="AM29" i="7"/>
  <c r="AN96" i="7"/>
  <c r="AN103" i="7"/>
  <c r="AM36" i="7"/>
  <c r="AI99" i="6"/>
  <c r="AK99" i="6"/>
  <c r="AN86" i="7"/>
  <c r="AM19" i="7"/>
  <c r="G49" i="18"/>
  <c r="G177" i="18"/>
  <c r="AJ84" i="7"/>
  <c r="AH17" i="7"/>
  <c r="G164" i="18" s="1"/>
  <c r="AK39" i="7"/>
  <c r="U199" i="13"/>
  <c r="V199" i="13" s="1"/>
  <c r="AM32" i="7"/>
  <c r="AN99" i="7"/>
  <c r="AJ107" i="7" l="1"/>
  <c r="AK107" i="7" s="1"/>
  <c r="AJ35" i="7"/>
  <c r="AK102" i="7"/>
  <c r="G180" i="18"/>
  <c r="G52" i="18"/>
  <c r="U175" i="13"/>
  <c r="V175" i="13" s="1"/>
  <c r="AK15" i="7"/>
  <c r="G51" i="18"/>
  <c r="G179" i="18"/>
  <c r="AP104" i="7"/>
  <c r="AP99" i="7"/>
  <c r="AP90" i="7"/>
  <c r="AP91" i="7"/>
  <c r="AR91" i="7" s="1"/>
  <c r="AJ23" i="7"/>
  <c r="AK90" i="7"/>
  <c r="G182" i="18"/>
  <c r="G54" i="18"/>
  <c r="AK98" i="7"/>
  <c r="AJ31" i="7"/>
  <c r="AK30" i="7"/>
  <c r="U190" i="13"/>
  <c r="V190" i="13" s="1"/>
  <c r="AP102" i="7"/>
  <c r="AP92" i="7"/>
  <c r="U185" i="13"/>
  <c r="V185" i="13" s="1"/>
  <c r="AK25" i="7"/>
  <c r="AP95" i="7"/>
  <c r="AM40" i="7"/>
  <c r="U181" i="13"/>
  <c r="V181" i="13" s="1"/>
  <c r="AK21" i="7"/>
  <c r="G163" i="18"/>
  <c r="G43" i="18"/>
  <c r="AJ24" i="7"/>
  <c r="AK91" i="7"/>
  <c r="AP98" i="7"/>
  <c r="AR98" i="7" s="1"/>
  <c r="AQ89" i="7"/>
  <c r="AS89" i="7"/>
  <c r="AP100" i="7"/>
  <c r="AR100" i="7" s="1"/>
  <c r="AF41" i="7"/>
  <c r="AJ34" i="7"/>
  <c r="AK101" i="7"/>
  <c r="AJ38" i="7"/>
  <c r="AK105" i="7"/>
  <c r="G50" i="18"/>
  <c r="G178" i="18"/>
  <c r="AP101" i="7"/>
  <c r="AR101" i="7" s="1"/>
  <c r="AP82" i="7"/>
  <c r="AN107" i="7"/>
  <c r="AJ36" i="7"/>
  <c r="AK103" i="7"/>
  <c r="U179" i="13"/>
  <c r="V179" i="13" s="1"/>
  <c r="AK19" i="7"/>
  <c r="AP85" i="7"/>
  <c r="AP93" i="7"/>
  <c r="AQ106" i="7"/>
  <c r="AS106" i="7"/>
  <c r="AR106" i="7"/>
  <c r="AI105" i="6"/>
  <c r="AK105" i="6"/>
  <c r="AK22" i="7"/>
  <c r="U182" i="13"/>
  <c r="V182" i="13" s="1"/>
  <c r="AP94" i="7"/>
  <c r="U187" i="13"/>
  <c r="V187" i="13" s="1"/>
  <c r="AK27" i="7"/>
  <c r="AP87" i="7"/>
  <c r="AP96" i="7"/>
  <c r="G175" i="18"/>
  <c r="G47" i="18"/>
  <c r="AK26" i="7"/>
  <c r="U186" i="13"/>
  <c r="V186" i="13" s="1"/>
  <c r="AJ16" i="7"/>
  <c r="AK83" i="7"/>
  <c r="AP83" i="7"/>
  <c r="AR83" i="7" s="1"/>
  <c r="AJ17" i="7"/>
  <c r="AK84" i="7"/>
  <c r="AR84" i="7"/>
  <c r="AP86" i="7"/>
  <c r="AP103" i="7"/>
  <c r="G181" i="18"/>
  <c r="G53" i="18"/>
  <c r="AK18" i="7"/>
  <c r="U178" i="13"/>
  <c r="V178" i="13" s="1"/>
  <c r="AP105" i="7"/>
  <c r="AH40" i="7"/>
  <c r="I108" i="30"/>
  <c r="I99" i="30"/>
  <c r="AK95" i="7"/>
  <c r="AR95" i="7"/>
  <c r="AJ28" i="7"/>
  <c r="AS84" i="7"/>
  <c r="AQ84" i="7"/>
  <c r="AJ33" i="7"/>
  <c r="AK100" i="7"/>
  <c r="J108" i="30"/>
  <c r="J100" i="30"/>
  <c r="U197" i="13"/>
  <c r="V197" i="13" s="1"/>
  <c r="AK37" i="7"/>
  <c r="AP88" i="7"/>
  <c r="AP97" i="7"/>
  <c r="AJ32" i="7"/>
  <c r="AR99" i="7"/>
  <c r="AK99" i="7"/>
  <c r="AJ40" i="7" l="1"/>
  <c r="U200" i="13" s="1"/>
  <c r="V200" i="13" s="1"/>
  <c r="AS88" i="7"/>
  <c r="AQ88" i="7"/>
  <c r="AR88" i="7"/>
  <c r="AS85" i="7"/>
  <c r="AQ85" i="7"/>
  <c r="AR85" i="7"/>
  <c r="AK23" i="7"/>
  <c r="U183" i="13"/>
  <c r="V183" i="13" s="1"/>
  <c r="AQ90" i="7"/>
  <c r="AS90" i="7"/>
  <c r="AS105" i="7"/>
  <c r="AQ105" i="7"/>
  <c r="AP107" i="7"/>
  <c r="AQ82" i="7"/>
  <c r="AS82" i="7"/>
  <c r="AR82" i="7"/>
  <c r="U198" i="13"/>
  <c r="V198" i="13" s="1"/>
  <c r="AK38" i="7"/>
  <c r="AQ95" i="7"/>
  <c r="AS95" i="7"/>
  <c r="AQ102" i="7"/>
  <c r="AS102" i="7"/>
  <c r="AS91" i="7"/>
  <c r="AQ91" i="7"/>
  <c r="AS99" i="7"/>
  <c r="AQ99" i="7"/>
  <c r="AK35" i="7"/>
  <c r="U195" i="13"/>
  <c r="V195" i="13" s="1"/>
  <c r="AK33" i="7"/>
  <c r="U193" i="13"/>
  <c r="V193" i="13" s="1"/>
  <c r="G67" i="18"/>
  <c r="G187" i="18"/>
  <c r="AQ101" i="7"/>
  <c r="AS101" i="7"/>
  <c r="AS104" i="7"/>
  <c r="AQ104" i="7"/>
  <c r="AR104" i="7"/>
  <c r="AS86" i="7"/>
  <c r="AQ86" i="7"/>
  <c r="AR86" i="7"/>
  <c r="AK17" i="7"/>
  <c r="U177" i="13"/>
  <c r="V177" i="13" s="1"/>
  <c r="AS93" i="7"/>
  <c r="AQ93" i="7"/>
  <c r="AR93" i="7"/>
  <c r="AK36" i="7"/>
  <c r="U196" i="13"/>
  <c r="V196" i="13" s="1"/>
  <c r="AK24" i="7"/>
  <c r="U184" i="13"/>
  <c r="V184" i="13" s="1"/>
  <c r="AS92" i="7"/>
  <c r="AQ92" i="7"/>
  <c r="AR92" i="7"/>
  <c r="AK31" i="7"/>
  <c r="U191" i="13"/>
  <c r="V191" i="13" s="1"/>
  <c r="U188" i="13"/>
  <c r="V188" i="13" s="1"/>
  <c r="AK28" i="7"/>
  <c r="AQ103" i="7"/>
  <c r="AS103" i="7"/>
  <c r="AS94" i="7"/>
  <c r="AQ94" i="7"/>
  <c r="AR94" i="7"/>
  <c r="U192" i="13"/>
  <c r="V192" i="13" s="1"/>
  <c r="AK32" i="7"/>
  <c r="J112" i="30"/>
  <c r="AQ97" i="7"/>
  <c r="AS97" i="7"/>
  <c r="AR97" i="7"/>
  <c r="I98" i="30"/>
  <c r="K108" i="30"/>
  <c r="I112" i="30"/>
  <c r="AQ83" i="7"/>
  <c r="AS83" i="7"/>
  <c r="U176" i="13"/>
  <c r="V176" i="13" s="1"/>
  <c r="AK16" i="7"/>
  <c r="AQ96" i="7"/>
  <c r="AS96" i="7"/>
  <c r="AR96" i="7"/>
  <c r="AS87" i="7"/>
  <c r="AQ87" i="7"/>
  <c r="AR87" i="7"/>
  <c r="AR103" i="7"/>
  <c r="AR105" i="7"/>
  <c r="U194" i="13"/>
  <c r="V194" i="13" s="1"/>
  <c r="AK34" i="7"/>
  <c r="AQ100" i="7"/>
  <c r="AS100" i="7"/>
  <c r="AQ98" i="7"/>
  <c r="AS98" i="7"/>
  <c r="AR90" i="7"/>
  <c r="AR102" i="7"/>
  <c r="AK40" i="7" l="1"/>
  <c r="G28" i="2"/>
  <c r="G32" i="2"/>
  <c r="J89" i="30"/>
  <c r="AR107" i="7"/>
  <c r="AS107" i="7"/>
  <c r="AQ107" i="7"/>
  <c r="K112" i="30"/>
  <c r="I102" i="30"/>
  <c r="I89" i="30"/>
  <c r="K89" i="30" l="1"/>
  <c r="G39" i="3"/>
  <c r="G25" i="2"/>
  <c r="AG38" i="6"/>
  <c r="AJ38" i="6" s="1"/>
  <c r="AG17" i="6"/>
  <c r="AG21" i="6"/>
  <c r="AH21" i="6" s="1"/>
  <c r="AG16" i="6"/>
  <c r="AJ16" i="6" s="1"/>
  <c r="AG19" i="6"/>
  <c r="AJ19" i="6" s="1"/>
  <c r="AG18" i="6"/>
  <c r="AG35" i="6"/>
  <c r="AH35" i="6" s="1"/>
  <c r="AG20" i="6"/>
  <c r="AG22" i="6"/>
  <c r="AH22" i="6" s="1"/>
  <c r="AI22" i="6" s="1"/>
  <c r="AG37" i="6"/>
  <c r="AG15" i="6"/>
  <c r="AH15" i="6" s="1"/>
  <c r="AG36" i="6"/>
  <c r="AL115" i="7"/>
  <c r="AL15" i="7" s="1"/>
  <c r="AG14" i="6"/>
  <c r="AJ14" i="6" s="1"/>
  <c r="AG30" i="6"/>
  <c r="AG138" i="6"/>
  <c r="J75" i="30" s="1"/>
  <c r="J76" i="30" s="1"/>
  <c r="J70" i="30" s="1"/>
  <c r="H22" i="2" s="1"/>
  <c r="AG28" i="6"/>
  <c r="H18" i="18" s="1"/>
  <c r="I18" i="18" s="1"/>
  <c r="AG25" i="6"/>
  <c r="AH25" i="6" s="1"/>
  <c r="AJ25" i="6"/>
  <c r="AL133" i="7"/>
  <c r="AL33" i="7" s="1"/>
  <c r="AL125" i="7"/>
  <c r="AN125" i="7" s="1"/>
  <c r="AN25" i="7" s="1"/>
  <c r="AL134" i="7"/>
  <c r="AL34" i="7" s="1"/>
  <c r="AG27" i="6"/>
  <c r="AH27" i="6" s="1"/>
  <c r="AK27" i="6" s="1"/>
  <c r="AJ27" i="6"/>
  <c r="AG33" i="6"/>
  <c r="AH33" i="6" s="1"/>
  <c r="AL117" i="7"/>
  <c r="AN117" i="7" s="1"/>
  <c r="AN17" i="7" s="1"/>
  <c r="H164" i="18" s="1"/>
  <c r="I164" i="18" s="1"/>
  <c r="AL127" i="7"/>
  <c r="AN127" i="7" s="1"/>
  <c r="AN27" i="7" s="1"/>
  <c r="AL116" i="7"/>
  <c r="AN116" i="7" s="1"/>
  <c r="AL16" i="7"/>
  <c r="AL120" i="7"/>
  <c r="AN120" i="7" s="1"/>
  <c r="AN20" i="7" s="1"/>
  <c r="H167" i="18" s="1"/>
  <c r="I167" i="18" s="1"/>
  <c r="AL130" i="7"/>
  <c r="AN130" i="7" s="1"/>
  <c r="AG32" i="6"/>
  <c r="AH32" i="6" s="1"/>
  <c r="AG24" i="6"/>
  <c r="AH24" i="6" s="1"/>
  <c r="AG29" i="6"/>
  <c r="AH29" i="6" s="1"/>
  <c r="AL121" i="7"/>
  <c r="AN121" i="7" s="1"/>
  <c r="AL124" i="7"/>
  <c r="AL24" i="7" s="1"/>
  <c r="AL123" i="7"/>
  <c r="AN123" i="7" s="1"/>
  <c r="AL118" i="7"/>
  <c r="AL18" i="7" s="1"/>
  <c r="AL119" i="7"/>
  <c r="AN119" i="7" s="1"/>
  <c r="AG34" i="6"/>
  <c r="AH34" i="6" s="1"/>
  <c r="AL128" i="7"/>
  <c r="AN128" i="7" s="1"/>
  <c r="AN28" i="7" s="1"/>
  <c r="AL132" i="7"/>
  <c r="AN132" i="7" s="1"/>
  <c r="AG31" i="6"/>
  <c r="AH31" i="6" s="1"/>
  <c r="AG23" i="6"/>
  <c r="H13" i="18" s="1"/>
  <c r="I13" i="18" s="1"/>
  <c r="AG26" i="6"/>
  <c r="AH26" i="6" s="1"/>
  <c r="AL129" i="7"/>
  <c r="AL29" i="7" s="1"/>
  <c r="AL135" i="7"/>
  <c r="AN135" i="7" s="1"/>
  <c r="AL126" i="7"/>
  <c r="AL26" i="7" s="1"/>
  <c r="AL131" i="7"/>
  <c r="AN131" i="7" s="1"/>
  <c r="AL122" i="7"/>
  <c r="AL22" i="7" s="1"/>
  <c r="AJ129" i="6"/>
  <c r="AJ125" i="6"/>
  <c r="AJ122" i="6"/>
  <c r="AJ118" i="6"/>
  <c r="AJ130" i="6"/>
  <c r="AJ126" i="6"/>
  <c r="AJ120" i="6"/>
  <c r="AJ128" i="6"/>
  <c r="AJ124" i="6"/>
  <c r="AJ117" i="6"/>
  <c r="AJ123" i="6"/>
  <c r="AJ119" i="6"/>
  <c r="AJ115" i="6"/>
  <c r="AJ131" i="6"/>
  <c r="AJ127" i="6"/>
  <c r="AJ121" i="6"/>
  <c r="AJ116" i="6"/>
  <c r="AJ114" i="6"/>
  <c r="AJ133" i="6"/>
  <c r="AJ132" i="6"/>
  <c r="AJ113" i="6"/>
  <c r="AL138" i="7"/>
  <c r="AL38" i="7" s="1"/>
  <c r="AL136" i="7"/>
  <c r="AN136" i="7" s="1"/>
  <c r="AL137" i="7"/>
  <c r="AL37" i="7" s="1"/>
  <c r="AL139" i="7"/>
  <c r="AN139" i="7" s="1"/>
  <c r="AJ135" i="6"/>
  <c r="AJ136" i="6"/>
  <c r="AJ134" i="6"/>
  <c r="AJ137" i="6"/>
  <c r="AH122" i="6"/>
  <c r="AK122" i="6" s="1"/>
  <c r="AH134" i="6"/>
  <c r="AK134" i="6" s="1"/>
  <c r="AH115" i="6"/>
  <c r="AK115" i="6" s="1"/>
  <c r="AH119" i="6"/>
  <c r="AK119" i="6" s="1"/>
  <c r="AH123" i="6"/>
  <c r="AI123" i="6" s="1"/>
  <c r="AH127" i="6"/>
  <c r="AI127" i="6" s="1"/>
  <c r="AH131" i="6"/>
  <c r="AI131" i="6" s="1"/>
  <c r="AH135" i="6"/>
  <c r="AI135" i="6" s="1"/>
  <c r="AH118" i="6"/>
  <c r="AK118" i="6" s="1"/>
  <c r="AH130" i="6"/>
  <c r="AI130" i="6" s="1"/>
  <c r="AH116" i="6"/>
  <c r="AI116" i="6" s="1"/>
  <c r="AH120" i="6"/>
  <c r="AI120" i="6" s="1"/>
  <c r="AH124" i="6"/>
  <c r="AI124" i="6" s="1"/>
  <c r="AH128" i="6"/>
  <c r="AI128" i="6" s="1"/>
  <c r="AH132" i="6"/>
  <c r="AI132" i="6" s="1"/>
  <c r="AH136" i="6"/>
  <c r="AK136" i="6" s="1"/>
  <c r="AH114" i="6"/>
  <c r="AK114" i="6" s="1"/>
  <c r="AH126" i="6"/>
  <c r="AI126" i="6" s="1"/>
  <c r="AH113" i="6"/>
  <c r="AI113" i="6" s="1"/>
  <c r="AH117" i="6"/>
  <c r="AI117" i="6" s="1"/>
  <c r="AH121" i="6"/>
  <c r="AK121" i="6" s="1"/>
  <c r="AH125" i="6"/>
  <c r="AK125" i="6" s="1"/>
  <c r="AH129" i="6"/>
  <c r="AK129" i="6" s="1"/>
  <c r="AH133" i="6"/>
  <c r="AI133" i="6" s="1"/>
  <c r="AH137" i="6"/>
  <c r="AI137" i="6" s="1"/>
  <c r="AK137" i="6" l="1"/>
  <c r="AK120" i="6"/>
  <c r="AI136" i="6"/>
  <c r="AK124" i="6"/>
  <c r="AI134" i="6"/>
  <c r="AK117" i="6"/>
  <c r="AI121" i="6"/>
  <c r="AK130" i="6"/>
  <c r="AK126" i="6"/>
  <c r="AK128" i="6"/>
  <c r="AK133" i="6"/>
  <c r="AI125" i="6"/>
  <c r="AI114" i="6"/>
  <c r="AK135" i="6"/>
  <c r="AK127" i="6"/>
  <c r="AJ31" i="6"/>
  <c r="AJ26" i="6"/>
  <c r="AL23" i="7"/>
  <c r="AL21" i="7"/>
  <c r="AL36" i="7"/>
  <c r="AL17" i="7"/>
  <c r="AK123" i="6"/>
  <c r="AL39" i="7"/>
  <c r="AL35" i="7"/>
  <c r="AL19" i="7"/>
  <c r="AL30" i="7"/>
  <c r="AL25" i="7"/>
  <c r="H107" i="18"/>
  <c r="I107" i="18" s="1"/>
  <c r="H105" i="18"/>
  <c r="I105" i="18" s="1"/>
  <c r="H22" i="18"/>
  <c r="I22" i="18" s="1"/>
  <c r="AN124" i="7"/>
  <c r="AN24" i="7" s="1"/>
  <c r="H171" i="18" s="1"/>
  <c r="I171" i="18" s="1"/>
  <c r="AH19" i="6"/>
  <c r="W19" i="13" s="1"/>
  <c r="AH38" i="6"/>
  <c r="AK38" i="6" s="1"/>
  <c r="AI118" i="6"/>
  <c r="AI119" i="6"/>
  <c r="AN138" i="7"/>
  <c r="AN38" i="7" s="1"/>
  <c r="H185" i="18" s="1"/>
  <c r="I185" i="18" s="1"/>
  <c r="AL31" i="7"/>
  <c r="AL28" i="7"/>
  <c r="AJ24" i="6"/>
  <c r="H108" i="18"/>
  <c r="I108" i="18" s="1"/>
  <c r="H19" i="18"/>
  <c r="I19" i="18" s="1"/>
  <c r="AP127" i="7"/>
  <c r="AP27" i="7" s="1"/>
  <c r="AS27" i="7" s="1"/>
  <c r="AJ138" i="6"/>
  <c r="H103" i="18"/>
  <c r="I103" i="18" s="1"/>
  <c r="H109" i="18"/>
  <c r="I109" i="18" s="1"/>
  <c r="H24" i="18"/>
  <c r="I24" i="18" s="1"/>
  <c r="AN129" i="7"/>
  <c r="AN29" i="7" s="1"/>
  <c r="AH14" i="6"/>
  <c r="W14" i="13" s="1"/>
  <c r="AI122" i="6"/>
  <c r="H112" i="18"/>
  <c r="I112" i="18" s="1"/>
  <c r="H23" i="18"/>
  <c r="I23" i="18" s="1"/>
  <c r="H17" i="18"/>
  <c r="I17" i="18" s="1"/>
  <c r="AN118" i="7"/>
  <c r="AN18" i="7" s="1"/>
  <c r="H165" i="18" s="1"/>
  <c r="I165" i="18" s="1"/>
  <c r="J69" i="30"/>
  <c r="AH16" i="6"/>
  <c r="W16" i="13" s="1"/>
  <c r="AN31" i="7"/>
  <c r="AP131" i="7"/>
  <c r="AN36" i="7"/>
  <c r="H183" i="18" s="1"/>
  <c r="I183" i="18" s="1"/>
  <c r="AP136" i="7"/>
  <c r="W26" i="13"/>
  <c r="AI26" i="6"/>
  <c r="AK26" i="6"/>
  <c r="AN32" i="7"/>
  <c r="AP132" i="7"/>
  <c r="AN23" i="7"/>
  <c r="H170" i="18" s="1"/>
  <c r="I170" i="18" s="1"/>
  <c r="AP123" i="7"/>
  <c r="AP116" i="7"/>
  <c r="AN16" i="7"/>
  <c r="AN39" i="7"/>
  <c r="H186" i="18" s="1"/>
  <c r="I186" i="18" s="1"/>
  <c r="AP139" i="7"/>
  <c r="AP119" i="7"/>
  <c r="AN19" i="7"/>
  <c r="H166" i="18" s="1"/>
  <c r="I166" i="18" s="1"/>
  <c r="AN35" i="7"/>
  <c r="AP135" i="7"/>
  <c r="AN30" i="7"/>
  <c r="AP130" i="7"/>
  <c r="AN21" i="7"/>
  <c r="H168" i="18" s="1"/>
  <c r="I168" i="18" s="1"/>
  <c r="AP121" i="7"/>
  <c r="AI129" i="6"/>
  <c r="AK132" i="6"/>
  <c r="AK116" i="6"/>
  <c r="AK131" i="6"/>
  <c r="AI115" i="6"/>
  <c r="AN137" i="7"/>
  <c r="W34" i="13"/>
  <c r="AI34" i="6"/>
  <c r="AK29" i="6"/>
  <c r="W29" i="13"/>
  <c r="AI29" i="6"/>
  <c r="W32" i="13"/>
  <c r="AI32" i="6"/>
  <c r="H46" i="18"/>
  <c r="I46" i="18" s="1"/>
  <c r="H174" i="18"/>
  <c r="I174" i="18" s="1"/>
  <c r="W33" i="13"/>
  <c r="AI33" i="6"/>
  <c r="AK33" i="6"/>
  <c r="AP117" i="7"/>
  <c r="AN133" i="7"/>
  <c r="AP128" i="7"/>
  <c r="AN126" i="7"/>
  <c r="AQ127" i="7"/>
  <c r="AP120" i="7"/>
  <c r="H110" i="18"/>
  <c r="I110" i="18" s="1"/>
  <c r="AH30" i="6"/>
  <c r="H20" i="18"/>
  <c r="I20" i="18" s="1"/>
  <c r="AJ30" i="6"/>
  <c r="W15" i="13"/>
  <c r="AI15" i="6"/>
  <c r="W35" i="13"/>
  <c r="AI35" i="6"/>
  <c r="AK35" i="6"/>
  <c r="W21" i="13"/>
  <c r="AI21" i="6"/>
  <c r="AH138" i="6"/>
  <c r="H175" i="18"/>
  <c r="I175" i="18" s="1"/>
  <c r="H47" i="18"/>
  <c r="I47" i="18" s="1"/>
  <c r="H27" i="2"/>
  <c r="K69" i="30"/>
  <c r="H30" i="2"/>
  <c r="AH37" i="6"/>
  <c r="AJ37" i="6"/>
  <c r="AJ18" i="6"/>
  <c r="AH18" i="6"/>
  <c r="AJ17" i="6"/>
  <c r="AH17" i="6"/>
  <c r="AH23" i="6"/>
  <c r="AK32" i="6"/>
  <c r="W31" i="13"/>
  <c r="AI31" i="6"/>
  <c r="AK31" i="6"/>
  <c r="W24" i="13"/>
  <c r="AK24" i="6"/>
  <c r="AI24" i="6"/>
  <c r="W27" i="13"/>
  <c r="AI27" i="6"/>
  <c r="H172" i="18"/>
  <c r="I172" i="18" s="1"/>
  <c r="H44" i="18"/>
  <c r="I44" i="18" s="1"/>
  <c r="W25" i="13"/>
  <c r="AI25" i="6"/>
  <c r="AN122" i="7"/>
  <c r="AN134" i="7"/>
  <c r="K75" i="30"/>
  <c r="W22" i="13"/>
  <c r="AK22" i="6"/>
  <c r="AK34" i="6"/>
  <c r="AH28" i="6"/>
  <c r="AK21" i="6"/>
  <c r="AK113" i="6"/>
  <c r="AJ23" i="6"/>
  <c r="AL32" i="7"/>
  <c r="AJ34" i="6"/>
  <c r="AJ29" i="6"/>
  <c r="AJ32" i="6"/>
  <c r="AL20" i="7"/>
  <c r="AL27" i="7"/>
  <c r="AJ33" i="6"/>
  <c r="AJ28" i="6"/>
  <c r="H114" i="18"/>
  <c r="I114" i="18" s="1"/>
  <c r="H111" i="18"/>
  <c r="I111" i="18" s="1"/>
  <c r="H104" i="18"/>
  <c r="I104" i="18" s="1"/>
  <c r="H106" i="18"/>
  <c r="I106" i="18" s="1"/>
  <c r="H113" i="18"/>
  <c r="I113" i="18" s="1"/>
  <c r="H15" i="18"/>
  <c r="I15" i="18" s="1"/>
  <c r="H14" i="18"/>
  <c r="I14" i="18" s="1"/>
  <c r="H21" i="18"/>
  <c r="I21" i="18" s="1"/>
  <c r="H16" i="18"/>
  <c r="I16" i="18" s="1"/>
  <c r="AP125" i="7"/>
  <c r="AG39" i="6"/>
  <c r="AJ36" i="6"/>
  <c r="AH36" i="6"/>
  <c r="AJ20" i="6"/>
  <c r="AH20" i="6"/>
  <c r="AK25" i="6"/>
  <c r="AK15" i="6"/>
  <c r="AL140" i="7"/>
  <c r="J114" i="30" s="1"/>
  <c r="H12" i="18"/>
  <c r="I12" i="18" s="1"/>
  <c r="AJ15" i="6"/>
  <c r="AJ22" i="6"/>
  <c r="AJ35" i="6"/>
  <c r="AJ21" i="6"/>
  <c r="AN115" i="7"/>
  <c r="H102" i="18"/>
  <c r="I102" i="18" s="1"/>
  <c r="AQ27" i="7" l="1"/>
  <c r="AP138" i="7"/>
  <c r="AR127" i="7"/>
  <c r="AP124" i="7"/>
  <c r="AS124" i="7" s="1"/>
  <c r="AS127" i="7"/>
  <c r="AP129" i="7"/>
  <c r="AS129" i="7" s="1"/>
  <c r="W187" i="13"/>
  <c r="Y187" i="13" s="1"/>
  <c r="AI14" i="6"/>
  <c r="AI16" i="6"/>
  <c r="AK16" i="6"/>
  <c r="AK19" i="6"/>
  <c r="AI19" i="6"/>
  <c r="AR27" i="7"/>
  <c r="AL40" i="7"/>
  <c r="AL41" i="7" s="1"/>
  <c r="AK14" i="6"/>
  <c r="AJ39" i="6"/>
  <c r="AH39" i="6"/>
  <c r="W39" i="13" s="1"/>
  <c r="AI38" i="6"/>
  <c r="W38" i="13"/>
  <c r="Y38" i="13" s="1"/>
  <c r="AP118" i="7"/>
  <c r="AP18" i="7" s="1"/>
  <c r="AP115" i="7"/>
  <c r="AN15" i="7"/>
  <c r="AN140" i="7"/>
  <c r="AK28" i="6"/>
  <c r="W28" i="13"/>
  <c r="AI28" i="6"/>
  <c r="Y24" i="13"/>
  <c r="X24" i="13"/>
  <c r="W23" i="13"/>
  <c r="AK23" i="6"/>
  <c r="AI23" i="6"/>
  <c r="I30" i="2"/>
  <c r="I27" i="2"/>
  <c r="AP20" i="7"/>
  <c r="AQ120" i="7"/>
  <c r="AR120" i="7"/>
  <c r="AS120" i="7"/>
  <c r="AN26" i="7"/>
  <c r="AP126" i="7"/>
  <c r="Y29" i="13"/>
  <c r="X29" i="13"/>
  <c r="AP38" i="7"/>
  <c r="AS138" i="7"/>
  <c r="AR138" i="7"/>
  <c r="AQ138" i="7"/>
  <c r="AP21" i="7"/>
  <c r="AQ121" i="7"/>
  <c r="AR121" i="7"/>
  <c r="AS121" i="7"/>
  <c r="AP35" i="7"/>
  <c r="AS135" i="7"/>
  <c r="AQ135" i="7"/>
  <c r="AR135" i="7"/>
  <c r="AP19" i="7"/>
  <c r="AR119" i="7"/>
  <c r="AQ119" i="7"/>
  <c r="AS119" i="7"/>
  <c r="AP16" i="7"/>
  <c r="AQ116" i="7"/>
  <c r="AR116" i="7"/>
  <c r="AS116" i="7"/>
  <c r="H179" i="18"/>
  <c r="I179" i="18" s="1"/>
  <c r="H51" i="18"/>
  <c r="I51" i="18" s="1"/>
  <c r="AP36" i="7"/>
  <c r="AS136" i="7"/>
  <c r="AR136" i="7"/>
  <c r="AQ136" i="7"/>
  <c r="Y14" i="13"/>
  <c r="X14" i="13"/>
  <c r="AI20" i="6"/>
  <c r="W20" i="13"/>
  <c r="AK20" i="6"/>
  <c r="H127" i="18"/>
  <c r="I127" i="18" s="1"/>
  <c r="H37" i="18"/>
  <c r="I37" i="18" s="1"/>
  <c r="Y25" i="13"/>
  <c r="X25" i="13"/>
  <c r="X27" i="13"/>
  <c r="Y27" i="13"/>
  <c r="W17" i="13"/>
  <c r="AI17" i="6"/>
  <c r="AK17" i="6"/>
  <c r="Y35" i="13"/>
  <c r="X35" i="13"/>
  <c r="AP28" i="7"/>
  <c r="AS128" i="7"/>
  <c r="AR128" i="7"/>
  <c r="AQ128" i="7"/>
  <c r="AN37" i="7"/>
  <c r="H184" i="18" s="1"/>
  <c r="I184" i="18" s="1"/>
  <c r="AP137" i="7"/>
  <c r="H182" i="18"/>
  <c r="I182" i="18" s="1"/>
  <c r="H54" i="18"/>
  <c r="I54" i="18" s="1"/>
  <c r="AP39" i="7"/>
  <c r="AS139" i="7"/>
  <c r="AQ139" i="7"/>
  <c r="AR139" i="7"/>
  <c r="AP23" i="7"/>
  <c r="AQ123" i="7"/>
  <c r="AS123" i="7"/>
  <c r="AR123" i="7"/>
  <c r="J99" i="30"/>
  <c r="J113" i="30"/>
  <c r="AP25" i="7"/>
  <c r="AR125" i="7"/>
  <c r="AQ125" i="7"/>
  <c r="AS125" i="7"/>
  <c r="AN34" i="7"/>
  <c r="AP134" i="7"/>
  <c r="X16" i="13"/>
  <c r="Y16" i="13"/>
  <c r="AI37" i="6"/>
  <c r="W37" i="13"/>
  <c r="AK37" i="6"/>
  <c r="AK138" i="6"/>
  <c r="AI138" i="6"/>
  <c r="X19" i="13"/>
  <c r="Y19" i="13"/>
  <c r="X21" i="13"/>
  <c r="Y21" i="13"/>
  <c r="W30" i="13"/>
  <c r="AI30" i="6"/>
  <c r="AK30" i="6"/>
  <c r="AN33" i="7"/>
  <c r="AP133" i="7"/>
  <c r="X33" i="13"/>
  <c r="Y33" i="13"/>
  <c r="X32" i="13"/>
  <c r="Y32" i="13"/>
  <c r="AP30" i="7"/>
  <c r="AS130" i="7"/>
  <c r="AQ130" i="7"/>
  <c r="AR130" i="7"/>
  <c r="AP31" i="7"/>
  <c r="AS131" i="7"/>
  <c r="AR131" i="7"/>
  <c r="AQ131" i="7"/>
  <c r="AK36" i="6"/>
  <c r="W36" i="13"/>
  <c r="AI36" i="6"/>
  <c r="Y22" i="13"/>
  <c r="X22" i="13"/>
  <c r="AN22" i="7"/>
  <c r="H169" i="18" s="1"/>
  <c r="I169" i="18" s="1"/>
  <c r="AP122" i="7"/>
  <c r="X31" i="13"/>
  <c r="Y31" i="13"/>
  <c r="W18" i="13"/>
  <c r="AI18" i="6"/>
  <c r="AK18" i="6"/>
  <c r="H48" i="18"/>
  <c r="I48" i="18" s="1"/>
  <c r="H176" i="18"/>
  <c r="I176" i="18" s="1"/>
  <c r="X15" i="13"/>
  <c r="Y15" i="13"/>
  <c r="AP17" i="7"/>
  <c r="AQ117" i="7"/>
  <c r="AR117" i="7"/>
  <c r="AS117" i="7"/>
  <c r="X34" i="13"/>
  <c r="Y34" i="13"/>
  <c r="H49" i="18"/>
  <c r="I49" i="18" s="1"/>
  <c r="H177" i="18"/>
  <c r="I177" i="18" s="1"/>
  <c r="H163" i="18"/>
  <c r="I163" i="18" s="1"/>
  <c r="H43" i="18"/>
  <c r="I43" i="18" s="1"/>
  <c r="AP32" i="7"/>
  <c r="AS132" i="7"/>
  <c r="AR132" i="7"/>
  <c r="AQ132" i="7"/>
  <c r="X26" i="13"/>
  <c r="Y26" i="13"/>
  <c r="H178" i="18"/>
  <c r="I178" i="18" s="1"/>
  <c r="H50" i="18"/>
  <c r="I50" i="18" s="1"/>
  <c r="AR124" i="7" l="1"/>
  <c r="AQ124" i="7"/>
  <c r="AP24" i="7"/>
  <c r="AR129" i="7"/>
  <c r="AP29" i="7"/>
  <c r="AS29" i="7" s="1"/>
  <c r="X187" i="13"/>
  <c r="AQ129" i="7"/>
  <c r="X38" i="13"/>
  <c r="AS118" i="7"/>
  <c r="AQ118" i="7"/>
  <c r="AR118" i="7"/>
  <c r="AI39" i="6"/>
  <c r="AK39" i="6"/>
  <c r="X18" i="13"/>
  <c r="Y18" i="13"/>
  <c r="Y36" i="13"/>
  <c r="X36" i="13"/>
  <c r="J98" i="30"/>
  <c r="K113" i="30"/>
  <c r="J117" i="30"/>
  <c r="AP37" i="7"/>
  <c r="AR137" i="7"/>
  <c r="AQ137" i="7"/>
  <c r="AS137" i="7"/>
  <c r="X23" i="13"/>
  <c r="Y23" i="13"/>
  <c r="Y28" i="13"/>
  <c r="X28" i="13"/>
  <c r="AP15" i="7"/>
  <c r="AS115" i="7"/>
  <c r="AP140" i="7"/>
  <c r="AR115" i="7"/>
  <c r="AQ115" i="7"/>
  <c r="W177" i="13"/>
  <c r="AQ17" i="7"/>
  <c r="AS17" i="7"/>
  <c r="AR17" i="7"/>
  <c r="AS31" i="7"/>
  <c r="W191" i="13"/>
  <c r="AR31" i="7"/>
  <c r="AQ31" i="7"/>
  <c r="W190" i="13"/>
  <c r="AQ30" i="7"/>
  <c r="AS30" i="7"/>
  <c r="AR30" i="7"/>
  <c r="AS23" i="7"/>
  <c r="AR23" i="7"/>
  <c r="AQ23" i="7"/>
  <c r="W183" i="13"/>
  <c r="AS39" i="7"/>
  <c r="W199" i="13"/>
  <c r="AR39" i="7"/>
  <c r="AQ39" i="7"/>
  <c r="AS28" i="7"/>
  <c r="W188" i="13"/>
  <c r="AR28" i="7"/>
  <c r="AQ28" i="7"/>
  <c r="W196" i="13"/>
  <c r="AS36" i="7"/>
  <c r="AQ36" i="7"/>
  <c r="AR36" i="7"/>
  <c r="AQ18" i="7"/>
  <c r="AR18" i="7"/>
  <c r="W178" i="13"/>
  <c r="AS18" i="7"/>
  <c r="AP33" i="7"/>
  <c r="AQ133" i="7"/>
  <c r="AR133" i="7"/>
  <c r="AS133" i="7"/>
  <c r="X30" i="13"/>
  <c r="Y30" i="13"/>
  <c r="Y37" i="13"/>
  <c r="X37" i="13"/>
  <c r="AP34" i="7"/>
  <c r="AS134" i="7"/>
  <c r="AQ134" i="7"/>
  <c r="AR134" i="7"/>
  <c r="Y17" i="13"/>
  <c r="X17" i="13"/>
  <c r="X20" i="13"/>
  <c r="Y20" i="13"/>
  <c r="AP26" i="7"/>
  <c r="AQ126" i="7"/>
  <c r="AS126" i="7"/>
  <c r="AR126" i="7"/>
  <c r="X39" i="13"/>
  <c r="Y39" i="13"/>
  <c r="AS32" i="7"/>
  <c r="AQ32" i="7"/>
  <c r="W192" i="13"/>
  <c r="AR32" i="7"/>
  <c r="AP22" i="7"/>
  <c r="AS122" i="7"/>
  <c r="AR122" i="7"/>
  <c r="AQ122" i="7"/>
  <c r="H180" i="18"/>
  <c r="I180" i="18" s="1"/>
  <c r="H52" i="18"/>
  <c r="I52" i="18" s="1"/>
  <c r="AR24" i="7"/>
  <c r="AQ24" i="7"/>
  <c r="AS24" i="7"/>
  <c r="W184" i="13"/>
  <c r="H53" i="18"/>
  <c r="I53" i="18" s="1"/>
  <c r="H181" i="18"/>
  <c r="I181" i="18" s="1"/>
  <c r="AS25" i="7"/>
  <c r="W185" i="13"/>
  <c r="AR25" i="7"/>
  <c r="AQ25" i="7"/>
  <c r="AS16" i="7"/>
  <c r="W176" i="13"/>
  <c r="AR16" i="7"/>
  <c r="AQ16" i="7"/>
  <c r="AR19" i="7"/>
  <c r="AQ19" i="7"/>
  <c r="W179" i="13"/>
  <c r="AS19" i="7"/>
  <c r="AQ35" i="7"/>
  <c r="W195" i="13"/>
  <c r="AR35" i="7"/>
  <c r="AS35" i="7"/>
  <c r="W181" i="13"/>
  <c r="AQ21" i="7"/>
  <c r="AR21" i="7"/>
  <c r="AS21" i="7"/>
  <c r="AQ38" i="7"/>
  <c r="AR38" i="7"/>
  <c r="W198" i="13"/>
  <c r="AS38" i="7"/>
  <c r="H173" i="18"/>
  <c r="I173" i="18" s="1"/>
  <c r="H45" i="18"/>
  <c r="I45" i="18" s="1"/>
  <c r="W180" i="13"/>
  <c r="AR20" i="7"/>
  <c r="AS20" i="7"/>
  <c r="AQ20" i="7"/>
  <c r="H162" i="18"/>
  <c r="I162" i="18" s="1"/>
  <c r="AN40" i="7"/>
  <c r="H42" i="18"/>
  <c r="I42" i="18" s="1"/>
  <c r="AR29" i="7" l="1"/>
  <c r="W189" i="13"/>
  <c r="Y189" i="13" s="1"/>
  <c r="AQ29" i="7"/>
  <c r="Y195" i="13"/>
  <c r="X195" i="13"/>
  <c r="Y176" i="13"/>
  <c r="X176" i="13"/>
  <c r="Y185" i="13"/>
  <c r="X185" i="13"/>
  <c r="X184" i="13"/>
  <c r="Y184" i="13"/>
  <c r="X183" i="13"/>
  <c r="Y183" i="13"/>
  <c r="W175" i="13"/>
  <c r="AR15" i="7"/>
  <c r="AS15" i="7"/>
  <c r="AP40" i="7"/>
  <c r="AQ15" i="7"/>
  <c r="W197" i="13"/>
  <c r="AQ37" i="7"/>
  <c r="AS37" i="7"/>
  <c r="AR37" i="7"/>
  <c r="X181" i="13"/>
  <c r="Y181" i="13"/>
  <c r="W182" i="13"/>
  <c r="AR22" i="7"/>
  <c r="AQ22" i="7"/>
  <c r="AS22" i="7"/>
  <c r="X178" i="13"/>
  <c r="Y178" i="13"/>
  <c r="AR140" i="7"/>
  <c r="J102" i="30"/>
  <c r="J90" i="30"/>
  <c r="K90" i="30" s="1"/>
  <c r="K117" i="30"/>
  <c r="H187" i="18"/>
  <c r="I187" i="18" s="1"/>
  <c r="H67" i="18"/>
  <c r="I67" i="18" s="1"/>
  <c r="X188" i="13"/>
  <c r="Y188" i="13"/>
  <c r="Y199" i="13"/>
  <c r="X199" i="13"/>
  <c r="X191" i="13"/>
  <c r="Y191" i="13"/>
  <c r="AQ140" i="7"/>
  <c r="AS140" i="7"/>
  <c r="X189" i="13"/>
  <c r="X180" i="13"/>
  <c r="Y180" i="13"/>
  <c r="Y198" i="13"/>
  <c r="X198" i="13"/>
  <c r="X179" i="13"/>
  <c r="Y179" i="13"/>
  <c r="Y192" i="13"/>
  <c r="X192" i="13"/>
  <c r="AQ26" i="7"/>
  <c r="W186" i="13"/>
  <c r="AS26" i="7"/>
  <c r="AR26" i="7"/>
  <c r="AS34" i="7"/>
  <c r="AQ34" i="7"/>
  <c r="W194" i="13"/>
  <c r="AR34" i="7"/>
  <c r="AS33" i="7"/>
  <c r="W193" i="13"/>
  <c r="AQ33" i="7"/>
  <c r="AR33" i="7"/>
  <c r="X196" i="13"/>
  <c r="Y196" i="13"/>
  <c r="Y190" i="13"/>
  <c r="X190" i="13"/>
  <c r="X177" i="13"/>
  <c r="Y177" i="13"/>
  <c r="H28" i="2"/>
  <c r="K98" i="30"/>
  <c r="H32" i="2"/>
  <c r="X193" i="13" l="1"/>
  <c r="Y193" i="13"/>
  <c r="X197" i="13"/>
  <c r="Y197" i="13"/>
  <c r="AR40" i="7"/>
  <c r="I28" i="2"/>
  <c r="I32" i="2"/>
  <c r="Y175" i="13"/>
  <c r="X175" i="13"/>
  <c r="Y194" i="13"/>
  <c r="X194" i="13"/>
  <c r="Y182" i="13"/>
  <c r="X182" i="13"/>
  <c r="AQ40" i="7"/>
  <c r="W200" i="13"/>
  <c r="AS40" i="7"/>
  <c r="Y186" i="13"/>
  <c r="X186" i="13"/>
  <c r="H25" i="2"/>
  <c r="K102" i="30"/>
  <c r="H39" i="3"/>
  <c r="D40" i="3" s="1"/>
  <c r="D42" i="3" l="1"/>
  <c r="C47" i="3" s="1"/>
  <c r="Y200" i="13"/>
  <c r="X20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tc={C1CE1BAC-26B0-4D13-89A7-0F3210DA2A78}</author>
  </authors>
  <commentList>
    <comment ref="AF182" authorId="0" shapeId="0" xr:uid="{C1CE1BAC-26B0-4D13-89A7-0F3210DA2A78}">
      <text>
        <t>[Threaded comment]
Your version of Excel allows you to read this threaded comment; however, any edits to it will get removed if the file is opened in a newer version of Excel. Learn more: https://go.microsoft.com/fwlink/?linkid=870924
Comment:
    1 Mrind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Εμμανουέλα Χναράκη</author>
  </authors>
  <commentList>
    <comment ref="V14" authorId="0" shapeId="0" xr:uid="{1B694290-B049-4F48-8CD8-DBE37748EFF1}">
      <text>
        <r>
          <rPr>
            <b/>
            <sz val="9"/>
            <color indexed="81"/>
            <rFont val="Tahoma"/>
            <family val="2"/>
            <charset val="161"/>
          </rPr>
          <t>Εμμανουέλα Χναράκη:</t>
        </r>
        <r>
          <rPr>
            <sz val="9"/>
            <color indexed="81"/>
            <rFont val="Tahoma"/>
            <family val="2"/>
            <charset val="161"/>
          </rPr>
          <t xml:space="preserve">
Συνολο ΝΕΩΝ πελατων από την Αρχή του νέου ΠΑ</t>
        </r>
      </text>
    </comment>
  </commentList>
</comments>
</file>

<file path=xl/sharedStrings.xml><?xml version="1.0" encoding="utf-8"?>
<sst xmlns="http://schemas.openxmlformats.org/spreadsheetml/2006/main" count="7709" uniqueCount="331">
  <si>
    <t>Δίκτυο Διανομής:</t>
  </si>
  <si>
    <t>Στερεάς Ελλάδας</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</si>
  <si>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</si>
  <si>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</si>
  <si>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</si>
  <si>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</si>
  <si>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</si>
  <si>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</si>
  <si>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</si>
  <si>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</si>
  <si>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</si>
  <si>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</si>
  <si>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</si>
  <si>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</si>
  <si>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</si>
  <si>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</si>
  <si>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</si>
  <si>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</si>
  <si>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</si>
  <si>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</si>
  <si>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</si>
  <si>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</si>
  <si>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</si>
  <si>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</si>
  <si>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</si>
  <si>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</si>
  <si>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</si>
  <si>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</si>
  <si>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</si>
  <si>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</si>
  <si>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</si>
  <si>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</si>
  <si>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</si>
  <si>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</si>
  <si>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</si>
  <si>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</si>
  <si>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</si>
  <si>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</si>
  <si>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</si>
  <si>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</si>
  <si>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</si>
  <si>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</si>
  <si>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</si>
  <si>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</si>
  <si>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</si>
  <si>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</si>
  <si>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</si>
  <si>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</si>
  <si>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</si>
  <si>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</si>
  <si>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</si>
  <si>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</si>
  <si>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</si>
  <si>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</si>
  <si>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</si>
  <si>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</si>
  <si>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</si>
  <si>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</si>
  <si>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Ανάλυση για νέους δήμους</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</si>
  <si>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</si>
  <si>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</si>
  <si>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</si>
  <si>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</si>
  <si>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</si>
  <si>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</si>
  <si>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</si>
  <si>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</si>
  <si>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 / δημοτική ενότητα</t>
  </si>
  <si>
    <t>Εικονικό Δίκτυο με συμπιεστή τροφοδοτούμενο από το ΕΣΜΦΑ</t>
  </si>
  <si>
    <t>Εικονικό Δίκτυο με Δεξαμενές αποθήκευσης LNG</t>
  </si>
  <si>
    <t>Δίκτυο διανομής ανά δήμο / δημοτική ενότητα</t>
  </si>
  <si>
    <t>Υφιστάμενο δίκτυο σε λειτουργία</t>
  </si>
  <si>
    <t>Συμπεριλαμβάνεται στο Πρόγραμμα Ανάπτυξης</t>
  </si>
  <si>
    <t>Τρόπος τροφοδοσίας με φυσικό αέριο*</t>
  </si>
  <si>
    <t>Σχόλια</t>
  </si>
  <si>
    <t>ΔΗΜΟΣ ΔΙΡΦΥΩΝ - ΜΕΣΣΑΠΙΩΝ</t>
  </si>
  <si>
    <t>ΔΗΜΟΤΙΚΗ ΕΝΟΤΗΤΑ ΜΕΣΣΑΠΙΩΝ</t>
  </si>
  <si>
    <t>ΔΗΜΟΣ ΘΗΒΑΙΩΝ</t>
  </si>
  <si>
    <t>ΔΗΜΟΤΙΚΗ ΕΝΟΤΗΤΑ ΘΗΒΑΙΩΝ</t>
  </si>
  <si>
    <t>ΔΗΜΟΣ ΛΑΜΙΕΩΝ</t>
  </si>
  <si>
    <t>ΔΗΜΟΤΙΚΗ ΕΝΟΤΗΤΑ ΛΑΜΙΕΩΝ</t>
  </si>
  <si>
    <t>ΔΗΜΟΣ ΤΑΝΑΓΡΑΣ</t>
  </si>
  <si>
    <t>ΔΗΜΟΤΙΚΗ ΕΝΟΤΗΤΑ ΟΙΝΟΦΥΤΩΝ</t>
  </si>
  <si>
    <t>ΔΗΜΟΤΙΚΗ ΕΝΟΤΗΤΑ ΣΧΗΜΑΤΑΡΙΟΥ</t>
  </si>
  <si>
    <t>ΔΗΜΟΤΙΚΗ ΕΝΟΤΗΤΑ ΤΑΝΑΓΡΑΣ</t>
  </si>
  <si>
    <t>ΔΗΜΟΣ ΧΑΛΚΙΔΕΩΝ</t>
  </si>
  <si>
    <t>ΔΗΜΟΤΙΚΗ ΕΝΟΤΗΤΑ ΑΥΛΙΔΟΣ</t>
  </si>
  <si>
    <t>ΔΗΜΟΤΙΚΗ ΕΝΟΤΗΤΑ ΛΗΛΑΝΤΙΩΝ</t>
  </si>
  <si>
    <t>ΔΗΜΟΤΙΚΗ ΕΝΟΤΗΤΑ ΝΕΑΣ ΑΡΤΑΚΗΣ</t>
  </si>
  <si>
    <t>ΔΗΜΟΤΙΚΗ ΕΝΟΤΗΤΑ ΧΑΛΚΙΔΕΩΝ</t>
  </si>
  <si>
    <t>ΔΗΜΟΣ  ΛΕΒΑΔΕΩΝ</t>
  </si>
  <si>
    <t>ΔΗΜΟΤΙΚΗ ΕΝΟΤΗΤΗΤΑ ΛΕΒΑΔΕΩΝ</t>
  </si>
  <si>
    <t>ΔΗΜΟΣ ΚΑΡΠΕΝΗΣΙΟΥ</t>
  </si>
  <si>
    <t>ΔΗΜΟΤΙΚΗ ΕΝΟΤΗΤΑ ΚΑΡΠΕΝΗΣΙΟΥ</t>
  </si>
  <si>
    <t>ΔΗΜΟΣ ΔΕΛΦΩΝ</t>
  </si>
  <si>
    <t>ΔΗΜΟΤΙΚΗ ΕΝΟΤΗΤΑ ΑΜΦΙΣΣΗΣ</t>
  </si>
  <si>
    <t>ΔΗΜΟΣ ΣΤΥΛΙΔΟΣ</t>
  </si>
  <si>
    <t>ΔΗΜΟΤΙΚΗ ΕΝΟΤΗΤΑ ΣΤΥΛΙΔΟΣ</t>
  </si>
  <si>
    <t>ΔΗΜΟΤΙΚΗ ΕΝΟΤΗΤΑ ΕΧΙΝΑΙΩΝ</t>
  </si>
  <si>
    <t>ΔΗΜΟΤΙΚΗ ΕΝΟΤΗΤΑ ΠΕΛΑΣΓΙΑΣ</t>
  </si>
  <si>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</si>
  <si>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</si>
  <si>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</si>
  <si>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</si>
  <si>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Οικιακοί – Κεντρική Θέρμανση</t>
  </si>
  <si>
    <t>Μονάδα</t>
  </si>
  <si>
    <t>#</t>
  </si>
  <si>
    <t>Σύνολο Δημων</t>
  </si>
  <si>
    <t>Οικιακοί – Αυτονομίες χωρίς/με ζεστό νερό ή/και μαγείρεμα</t>
  </si>
  <si>
    <t>Εμπορική/επαγγελματική χρήση μικρών πελατών (χωρίς PTZ)</t>
  </si>
  <si>
    <t>Εμπορική/επαγγελματική χρήση μεγάλων πελατών (με PTZ)</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</si>
  <si>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</si>
  <si>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</si>
  <si>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</si>
  <si>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MWh</t>
  </si>
  <si>
    <t xml:space="preserve">Περιληπτικά αποτελέσματα ανάλυσης ανταγωνιστικότητας αερίου </t>
  </si>
  <si>
    <t>Εκτιμώμενο μοναδιαίο κόστος</t>
  </si>
  <si>
    <t>Φυσικό αέριο</t>
  </si>
  <si>
    <t>Εναλλακτικό καύσιμο 1</t>
  </si>
  <si>
    <t>Εναλλακτικό καύσιμο 2</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</si>
  <si>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</si>
  <si>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</si>
  <si>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</si>
  <si>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</si>
  <si>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</si>
  <si>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</si>
  <si>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Σύνολο</t>
  </si>
  <si>
    <t>€/έτος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</si>
  <si>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</si>
  <si>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</si>
  <si>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Απολογιστικά Στοιχεία</t>
  </si>
  <si>
    <t>Πρόγραμμα Ανάπτυξης</t>
  </si>
  <si>
    <t>Νέοι</t>
  </si>
  <si>
    <t>Προοδευτικοί</t>
  </si>
  <si>
    <t>Μεταβολή</t>
  </si>
  <si>
    <t>Ετήσιος ρυθμός ανάπτυξης (CAGR)</t>
  </si>
  <si>
    <t>Πύκνωση υφιστάμενου δικτύου</t>
  </si>
  <si>
    <t>Επέκταση δικτύου</t>
  </si>
  <si>
    <t>Σύνολο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</si>
  <si>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</si>
  <si>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</si>
  <si>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</si>
  <si>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</si>
  <si>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Πρόργραμμα Ανάπτυξης</t>
  </si>
  <si>
    <t>* Για τους οικιακούς πελάτες, κάθε νοικοκυριό θεωρείται ως ξεχωριστός πελάτης</t>
  </si>
  <si>
    <t>ΟΚ</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</si>
  <si>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</si>
  <si>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</si>
  <si>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Νέο</t>
  </si>
  <si>
    <t>Προοδευτικό</t>
  </si>
  <si>
    <t>m</t>
  </si>
  <si>
    <t>Δίκτυο χαμηλής πίεσης</t>
  </si>
  <si>
    <t>Παροχετευτικοί αγωγοί</t>
  </si>
  <si>
    <t>Νέες</t>
  </si>
  <si>
    <t>Προοδευτικές</t>
  </si>
  <si>
    <t>Μετρητές</t>
  </si>
  <si>
    <t>Μετρητικοί &amp; ρυθμιστικοί σταθμοί 19/4</t>
  </si>
  <si>
    <t>Σταθμοί αποσυμπίεσης</t>
  </si>
  <si>
    <t>Σταθμοί Αεριοποίησης</t>
  </si>
  <si>
    <t>Bio-methane</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</si>
  <si>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</si>
  <si>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</si>
  <si>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</si>
  <si>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</si>
  <si>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</si>
  <si>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</si>
  <si>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</si>
  <si>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</si>
  <si>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</si>
  <si>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</si>
  <si>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</si>
  <si>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</si>
  <si>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</si>
  <si>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</si>
  <si>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t>Bio - Methane</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</si>
  <si>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</si>
  <si>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</si>
  <si>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</si>
  <si>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</si>
  <si>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</si>
  <si>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</si>
  <si>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Δυνητικοί πελάτες</t>
  </si>
  <si>
    <t>Σύνολο*</t>
  </si>
  <si>
    <t>Οικιακοί</t>
  </si>
  <si>
    <t>Εμπορικοί**</t>
  </si>
  <si>
    <t>Εμπορικοί</t>
  </si>
  <si>
    <t>** Το CNG για αεριοκίνηση και φόρτωση βυτιοφόρων περιλαμβάνεται στους εμπορικούς πελάτες</t>
  </si>
  <si>
    <t>check</t>
  </si>
  <si>
    <t xml:space="preserve"> Δυνητικές συνδέσεις</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</si>
  <si>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</si>
  <si>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</si>
  <si>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</si>
  <si>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</si>
  <si>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</si>
  <si>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Δείκτες</t>
  </si>
  <si>
    <t>%</t>
  </si>
  <si>
    <t>Έχουν αφαιρεθεί 7 Km δικτύου Χαμλής πίεσης του Δήμου Χαλκίδος  που τροφοδοτούν Βιομηχανικούς πελάτες και δεν αφορούν τον αστικό ιστό της πόλης</t>
  </si>
  <si>
    <t>Έχουν αφαιρεθεί χιλιόμετρα Μέσης Πίεσης από τους Δήμους των Θηβών και της Χαλκίδος που τροφοδοτούν Βιομηχανικούς πελάτες και δεν αφορούν τον αστικό ιστό της πόλης</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</si>
  <si>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</si>
  <si>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</si>
  <si>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</si>
  <si>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</si>
  <si>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 xml:space="preserve">Ενεργές συνδέσεις ανά συνολικό μήκος δικτύου ΧΠ </t>
  </si>
  <si>
    <t>Συνδέσεις/m</t>
  </si>
  <si>
    <t>Εξέλιξη δεικτών απόδοσης του Προγράμματος Ανάπτυξης</t>
  </si>
  <si>
    <t>Επένδυση ανά νέο ενεργό τελικό πελάτη</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</si>
  <si>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</si>
  <si>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</si>
  <si>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</si>
  <si>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</si>
  <si>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</si>
  <si>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</si>
  <si>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</si>
  <si>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</si>
  <si>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</si>
  <si>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</si>
  <si>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</si>
  <si>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</si>
  <si>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</si>
  <si>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t>
  </si>
  <si>
    <t>Εσωτερικός συντελεστής απόδοσης</t>
  </si>
  <si>
    <t>Προεξοφλημένη περίοδος αποπληρωμής (έτος)</t>
  </si>
  <si>
    <t>-</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</si>
  <si>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</si>
  <si>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</si>
  <si>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</si>
  <si>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</si>
  <si>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</si>
  <si>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&lt;Διρφύων-Μεσσαπίων&gt;</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</si>
  <si>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</si>
  <si>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</si>
  <si>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</si>
  <si>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</si>
  <si>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Αναπόσβεστη Αξία Υφιστάμενων Παγίων</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</si>
  <si>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</si>
  <si>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</si>
  <si>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</si>
  <si>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</si>
  <si>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</si>
  <si>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</si>
  <si>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</si>
  <si>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</si>
  <si>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Ανακτήσιμη Διαφορά</t>
  </si>
  <si>
    <t>Υπολειμματική Αξία</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</si>
  <si>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</si>
  <si>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</si>
  <si>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</si>
  <si>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</si>
  <si>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</si>
  <si>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</si>
  <si>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</si>
  <si>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</si>
  <si>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</si>
  <si>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&lt;Θηβαίων&gt;</t>
    </r>
  </si>
  <si>
    <r>
      <t xml:space="preserve">Οικονομική ανάλυση </t>
    </r>
    <r>
      <rPr>
        <b/>
        <sz val="12"/>
        <color rgb="FFFFFF00"/>
        <rFont val="Calibri"/>
        <family val="2"/>
        <scheme val="minor"/>
      </rPr>
      <t>&lt;Λαμιέων&gt;</t>
    </r>
  </si>
  <si>
    <r>
      <t xml:space="preserve">Οικονομική ανάλυση </t>
    </r>
    <r>
      <rPr>
        <b/>
        <sz val="12"/>
        <color rgb="FFFFFF00"/>
        <rFont val="Calibri"/>
        <family val="2"/>
        <scheme val="minor"/>
      </rPr>
      <t>&lt;Τανάγρας&gt;</t>
    </r>
  </si>
  <si>
    <r>
      <t xml:space="preserve">Οικονομική ανάλυση </t>
    </r>
    <r>
      <rPr>
        <b/>
        <sz val="12"/>
        <color rgb="FFFFFF00"/>
        <rFont val="Calibri"/>
        <family val="2"/>
        <scheme val="minor"/>
      </rPr>
      <t>&lt;Χαλκιδέων&gt;</t>
    </r>
  </si>
  <si>
    <r>
      <t xml:space="preserve">Οικονομική ανάλυση </t>
    </r>
    <r>
      <rPr>
        <b/>
        <sz val="12"/>
        <color rgb="FFFFFF00"/>
        <rFont val="Calibri"/>
        <family val="2"/>
        <scheme val="minor"/>
      </rPr>
      <t>&lt;Λεβαδέων&gt;</t>
    </r>
  </si>
  <si>
    <r>
      <t xml:space="preserve">Οικονομική ανάλυση </t>
    </r>
    <r>
      <rPr>
        <b/>
        <sz val="12"/>
        <color rgb="FFFFFF00"/>
        <rFont val="Calibri"/>
        <family val="2"/>
        <scheme val="minor"/>
      </rPr>
      <t>&lt;Καρπενησίου&gt;</t>
    </r>
  </si>
  <si>
    <r>
      <t xml:space="preserve">Οικονομική ανάλυση </t>
    </r>
    <r>
      <rPr>
        <b/>
        <sz val="12"/>
        <color rgb="FFFFFF00"/>
        <rFont val="Calibri"/>
        <family val="2"/>
        <scheme val="minor"/>
      </rPr>
      <t>&lt;Δελφών&gt;</t>
    </r>
  </si>
  <si>
    <r>
      <t xml:space="preserve">Οικονομική ανάλυση </t>
    </r>
    <r>
      <rPr>
        <b/>
        <sz val="12"/>
        <color rgb="FFFFFF00"/>
        <rFont val="Calibri"/>
        <family val="2"/>
        <scheme val="minor"/>
      </rPr>
      <t>&lt;Στυλίδος&gt;</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</si>
  <si>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</si>
  <si>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</si>
  <si>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</si>
  <si>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</si>
  <si>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</si>
  <si>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</si>
  <si>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</si>
  <si>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</si>
  <si>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</si>
  <si>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</si>
  <si>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</si>
  <si>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</si>
  <si>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 Για τους οικιακούς πελάτες, κάθε νοικοκυριό θεωρείται ως ξεχωριστός πελάτες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</si>
  <si>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</si>
  <si>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</si>
  <si>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</si>
  <si>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</si>
  <si>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</si>
  <si>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</si>
  <si>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</si>
  <si>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</si>
  <si>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</si>
  <si>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Σύνολο Νέων πελατών που συνδέονται στη διάρκεια του Προγράμματος Ανάπτυξης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</si>
  <si>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</si>
  <si>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</si>
  <si>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</si>
  <si>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</si>
  <si>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</si>
  <si>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</si>
  <si>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</si>
  <si>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</si>
  <si>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</si>
  <si>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</si>
  <si>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</si>
  <si>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</si>
  <si>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</si>
  <si>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</si>
  <si>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</si>
  <si>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</si>
  <si>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</si>
  <si>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</si>
  <si>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</si>
  <si>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</si>
  <si>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</si>
  <si>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</si>
  <si>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</si>
  <si>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</si>
  <si>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</si>
  <si>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</si>
  <si>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</si>
  <si>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</si>
  <si>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</si>
  <si>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</si>
  <si>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</si>
  <si>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</si>
  <si>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 xml:space="preserve">  € th.  </t>
  </si>
  <si>
    <t>Απόδοση επί της ρυθμιζόμενης περιουσιακής βάσης</t>
  </si>
  <si>
    <t>Αποσβέσεις παγίων</t>
  </si>
  <si>
    <t xml:space="preserve"> € th. </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</si>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</sst>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 #,##0_-;_-* &quot;-&quot;??_-;_-@_-"/>
    <numFmt numFmtId="165" formatCode="0.000%"/>
    <numFmt numFmtId="166" formatCode="_-* #,##0.000_-;\-* #,##0.000_-;_-* &quot;-&quot;??_-;_-@_-"/>
    <numFmt numFmtId="167" formatCode="_-* #,##0.0_-;\-* #,##0.0_-;_-* &quot;-&quot;??_-;_-@_-"/>
    <numFmt numFmtId="168" formatCode="_-* #,##0\ _€_-;\-* #,##0\ _€_-;_-* &quot;-&quot;?\ _€_-;_-@_-"/>
    <numFmt numFmtId="169" formatCode="0_ ;\-0\ "/>
    <numFmt numFmtId="170" formatCode="0.0%"/>
    <numFmt numFmtId="171" formatCode="_-* #,##0.000000_-;\-* #,##0.000000_-;_-* &quot;-&quot;??_-;_-@_-"/>
    <numFmt numFmtId="172" formatCode="0.0_ ;\-0.0\ "/>
    <numFmt numFmtId="173" formatCode="_-* #,##0.00\ _€_-;\-* #,##0.00\ _€_-;_-* &quot;-&quot;??\ _€_-;_-@_-"/>
    <numFmt numFmtId="174" formatCode="_-* #,##0.0000_-;\-* #,##0.0000_-;_-* &quot;-&quot;??_-;_-@_-"/>
    <numFmt numFmtId="175" formatCode="#,##0\ &quot;€&quot;"/>
    <numFmt numFmtId="176" formatCode="#,##0.00_ ;\-#,##0.00\ "/>
    <numFmt numFmtId="177" formatCode="#,##0.000"/>
  </numFmts>
  <fonts count="3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i/>
      <sz val="10"/>
      <name val="Calibri"/>
      <family val="2"/>
      <scheme val="minor"/>
    </font>
    <font>
      <sz val="8"/>
      <color rgb="FF4472C4"/>
      <name val="Calibri"/>
      <family val="2"/>
      <charset val="161"/>
      <scheme val="minor"/>
    </font>
    <font>
      <sz val="9"/>
      <color indexed="81"/>
      <name val="Tahoma"/>
      <family val="2"/>
      <charset val="161"/>
    </font>
    <font>
      <b/>
      <sz val="9"/>
      <color indexed="81"/>
      <name val="Tahoma"/>
      <family val="2"/>
      <charset val="161"/>
    </font>
    <font>
      <sz val="11"/>
      <color theme="4"/>
      <name val="Calibri"/>
      <family val="2"/>
      <scheme val="minor"/>
    </font>
    <font>
      <sz val="16"/>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 fillId="0" borderId="0"/>
    <xf numFmtId="43" fontId="3" fillId="0" borderId="0" applyFont="0" applyFill="0" applyBorder="0" applyAlignment="0" applyProtection="0"/>
    <xf numFmtId="0" fontId="1" fillId="0" borderId="0"/>
  </cellStyleXfs>
  <cellXfs count="406">
    <xf numFmtId="0" fontId="0" fillId="0" borderId="0" xfId="0"/>
    <xf numFmtId="0" fontId="6" fillId="0" borderId="1" xfId="0" applyFont="1" applyBorder="1"/>
    <xf numFmtId="0" fontId="6" fillId="0" borderId="0" xfId="0" applyFont="1"/>
    <xf numFmtId="0" fontId="0" fillId="0" borderId="2" xfId="0" applyBorder="1"/>
    <xf numFmtId="164" fontId="0" fillId="2" borderId="2" xfId="1" applyNumberFormat="1" applyFont="1" applyFill="1" applyBorder="1" applyAlignment="1">
      <alignment horizontal="center"/>
    </xf>
    <xf numFmtId="0" fontId="7" fillId="0" borderId="5" xfId="0" applyFont="1" applyBorder="1"/>
    <xf numFmtId="164" fontId="0" fillId="2" borderId="5" xfId="1" applyNumberFormat="1" applyFont="1" applyFill="1" applyBorder="1" applyAlignment="1">
      <alignment horizontal="center"/>
    </xf>
    <xf numFmtId="0" fontId="7" fillId="0" borderId="6" xfId="0" applyFont="1" applyBorder="1"/>
    <xf numFmtId="164" fontId="0" fillId="2" borderId="6" xfId="1" applyNumberFormat="1" applyFont="1" applyFill="1" applyBorder="1" applyAlignment="1">
      <alignment horizontal="center"/>
    </xf>
    <xf numFmtId="0" fontId="4"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7" fillId="0" borderId="2" xfId="0" applyFont="1" applyBorder="1" applyAlignment="1">
      <alignment horizontal="center"/>
    </xf>
    <xf numFmtId="0" fontId="7" fillId="0" borderId="10" xfId="0" applyFont="1" applyBorder="1"/>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10" fillId="0" borderId="0" xfId="0" applyFont="1"/>
    <xf numFmtId="0" fontId="0" fillId="0" borderId="3" xfId="0" applyBorder="1"/>
    <xf numFmtId="0" fontId="0" fillId="0" borderId="2" xfId="0" applyBorder="1" applyAlignment="1">
      <alignment vertical="center"/>
    </xf>
    <xf numFmtId="0" fontId="8" fillId="4" borderId="0" xfId="0" applyFont="1" applyFill="1"/>
    <xf numFmtId="0" fontId="7" fillId="0" borderId="2" xfId="0" applyFont="1" applyBorder="1" applyAlignment="1">
      <alignment horizontal="center" vertical="center"/>
    </xf>
    <xf numFmtId="0" fontId="0" fillId="0" borderId="0" xfId="0" applyAlignment="1">
      <alignment horizontal="left" vertical="center"/>
    </xf>
    <xf numFmtId="0" fontId="7" fillId="0" borderId="0" xfId="0" applyFont="1"/>
    <xf numFmtId="0" fontId="7"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0" fillId="0" borderId="2" xfId="0"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left" vertical="center"/>
    </xf>
    <xf numFmtId="164" fontId="0" fillId="3" borderId="6"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65" fontId="0" fillId="0" borderId="2" xfId="2" applyNumberFormat="1" applyFont="1" applyBorder="1" applyAlignment="1">
      <alignment horizontal="center" vertical="center"/>
    </xf>
    <xf numFmtId="10" fontId="0" fillId="0" borderId="2" xfId="0" applyNumberFormat="1" applyBorder="1" applyAlignment="1">
      <alignment horizontal="center" vertical="center"/>
    </xf>
    <xf numFmtId="0" fontId="4" fillId="0" borderId="2" xfId="0" applyFont="1" applyBorder="1" applyAlignment="1">
      <alignment horizontal="center" vertical="center"/>
    </xf>
    <xf numFmtId="164" fontId="0" fillId="0" borderId="0" xfId="0" applyNumberFormat="1"/>
    <xf numFmtId="0" fontId="4" fillId="0" borderId="2" xfId="0" applyFont="1" applyBorder="1"/>
    <xf numFmtId="10" fontId="4" fillId="0" borderId="3" xfId="0" applyNumberFormat="1" applyFont="1" applyBorder="1" applyAlignment="1">
      <alignment horizontal="center" vertical="center"/>
    </xf>
    <xf numFmtId="0" fontId="4" fillId="0" borderId="2" xfId="0" applyFont="1" applyBorder="1" applyAlignment="1">
      <alignment horizontal="center"/>
    </xf>
    <xf numFmtId="10" fontId="4" fillId="0" borderId="0" xfId="0" applyNumberFormat="1" applyFont="1" applyAlignment="1">
      <alignment horizontal="center" vertical="center"/>
    </xf>
    <xf numFmtId="164" fontId="4" fillId="0" borderId="0" xfId="0" applyNumberFormat="1" applyFont="1"/>
    <xf numFmtId="0" fontId="11" fillId="2" borderId="0" xfId="0" applyFont="1" applyFill="1" applyAlignment="1">
      <alignment horizontal="center" vertical="center"/>
    </xf>
    <xf numFmtId="0" fontId="11"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4"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3" fillId="2" borderId="5" xfId="1" applyNumberFormat="1" applyFont="1" applyFill="1" applyBorder="1" applyAlignment="1">
      <alignment horizontal="center"/>
    </xf>
    <xf numFmtId="164" fontId="12" fillId="2" borderId="5" xfId="1" applyNumberFormat="1" applyFont="1" applyFill="1" applyBorder="1" applyAlignment="1">
      <alignment horizontal="center"/>
    </xf>
    <xf numFmtId="0" fontId="12" fillId="0" borderId="0" xfId="0" applyFont="1"/>
    <xf numFmtId="0" fontId="0" fillId="0" borderId="2" xfId="0" applyBorder="1" applyAlignment="1">
      <alignment horizontal="center"/>
    </xf>
    <xf numFmtId="0" fontId="9" fillId="0" borderId="0" xfId="0" applyFont="1"/>
    <xf numFmtId="0" fontId="4" fillId="5" borderId="7" xfId="0" applyFont="1" applyFill="1" applyBorder="1" applyAlignment="1">
      <alignment vertical="center" wrapText="1"/>
    </xf>
    <xf numFmtId="0" fontId="10" fillId="0" borderId="0" xfId="0" applyFont="1" applyAlignment="1">
      <alignment horizontal="left" wrapText="1"/>
    </xf>
    <xf numFmtId="0" fontId="4" fillId="5" borderId="2" xfId="0" applyFont="1" applyFill="1" applyBorder="1" applyAlignment="1">
      <alignment horizontal="center" wrapText="1"/>
    </xf>
    <xf numFmtId="0" fontId="13" fillId="0" borderId="0" xfId="0" applyFont="1"/>
    <xf numFmtId="0" fontId="4" fillId="5" borderId="16" xfId="0" applyFont="1" applyFill="1" applyBorder="1" applyAlignment="1">
      <alignment horizontal="left" vertical="center" wrapText="1"/>
    </xf>
    <xf numFmtId="0" fontId="4"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7"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7" xfId="0" applyFont="1" applyFill="1" applyBorder="1" applyAlignment="1">
      <alignment horizontal="left" vertical="center" wrapText="1"/>
    </xf>
    <xf numFmtId="164" fontId="3" fillId="2" borderId="30" xfId="1" applyNumberFormat="1" applyFont="1" applyFill="1" applyBorder="1" applyAlignment="1">
      <alignment horizontal="center"/>
    </xf>
    <xf numFmtId="164" fontId="3" fillId="2" borderId="29" xfId="1" applyNumberFormat="1" applyFont="1" applyFill="1" applyBorder="1" applyAlignment="1">
      <alignment horizontal="center"/>
    </xf>
    <xf numFmtId="0" fontId="4" fillId="5" borderId="20" xfId="0" quotePrefix="1" applyFont="1" applyFill="1" applyBorder="1" applyAlignment="1">
      <alignment horizontal="center"/>
    </xf>
    <xf numFmtId="0" fontId="4"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5" xfId="1" applyNumberFormat="1" applyFont="1" applyFill="1" applyBorder="1" applyAlignment="1">
      <alignment horizontal="center"/>
    </xf>
    <xf numFmtId="0" fontId="4" fillId="5" borderId="21" xfId="0" quotePrefix="1" applyFont="1" applyFill="1" applyBorder="1" applyAlignment="1">
      <alignment horizontal="center" wrapText="1"/>
    </xf>
    <xf numFmtId="164" fontId="0" fillId="2" borderId="20" xfId="0" applyNumberFormat="1" applyFill="1" applyBorder="1"/>
    <xf numFmtId="164" fontId="0" fillId="2" borderId="21" xfId="0" applyNumberFormat="1" applyFill="1" applyBorder="1"/>
    <xf numFmtId="164" fontId="3" fillId="2" borderId="34" xfId="1" applyNumberFormat="1" applyFont="1" applyFill="1" applyBorder="1" applyAlignment="1">
      <alignment horizontal="center"/>
    </xf>
    <xf numFmtId="0" fontId="7" fillId="0" borderId="3" xfId="0" applyFont="1" applyBorder="1" applyAlignment="1">
      <alignment horizontal="center"/>
    </xf>
    <xf numFmtId="0" fontId="4" fillId="5" borderId="32" xfId="0" applyFont="1" applyFill="1" applyBorder="1" applyAlignment="1">
      <alignment horizontal="center" vertical="center"/>
    </xf>
    <xf numFmtId="0" fontId="4" fillId="5" borderId="32" xfId="0" applyFont="1" applyFill="1" applyBorder="1" applyAlignment="1">
      <alignment horizontal="center" wrapText="1"/>
    </xf>
    <xf numFmtId="0" fontId="16" fillId="0" borderId="1" xfId="0" applyFont="1" applyBorder="1"/>
    <xf numFmtId="0" fontId="17" fillId="0" borderId="0" xfId="3" quotePrefix="1" applyFont="1" applyAlignment="1">
      <alignment horizontal="right"/>
    </xf>
    <xf numFmtId="0" fontId="18" fillId="0" borderId="0" xfId="3" quotePrefix="1" applyFont="1" applyAlignment="1">
      <alignment horizontal="left"/>
    </xf>
    <xf numFmtId="0" fontId="19" fillId="0" borderId="1" xfId="0" applyFont="1" applyBorder="1" applyAlignment="1">
      <alignment horizontal="left"/>
    </xf>
    <xf numFmtId="0" fontId="19" fillId="0" borderId="0" xfId="0" applyFont="1" applyAlignment="1">
      <alignment horizontal="left"/>
    </xf>
    <xf numFmtId="0" fontId="20" fillId="0" borderId="1" xfId="0" applyFont="1" applyBorder="1"/>
    <xf numFmtId="0" fontId="0" fillId="0" borderId="1" xfId="0" applyBorder="1"/>
    <xf numFmtId="0" fontId="11" fillId="0" borderId="0" xfId="0" applyFont="1" applyAlignment="1">
      <alignment horizontal="left" vertical="center"/>
    </xf>
    <xf numFmtId="0" fontId="21" fillId="0" borderId="1" xfId="0" applyFont="1" applyBorder="1"/>
    <xf numFmtId="0" fontId="9" fillId="0" borderId="1" xfId="0" applyFont="1" applyBorder="1"/>
    <xf numFmtId="0" fontId="7" fillId="0" borderId="1" xfId="0" applyFont="1" applyBorder="1"/>
    <xf numFmtId="0" fontId="8" fillId="0" borderId="0" xfId="0" applyFont="1"/>
    <xf numFmtId="0" fontId="8" fillId="0" borderId="11" xfId="0" applyFont="1" applyBorder="1"/>
    <xf numFmtId="0" fontId="7" fillId="5" borderId="2" xfId="0" applyFont="1" applyFill="1" applyBorder="1" applyAlignment="1">
      <alignment horizontal="center" wrapText="1"/>
    </xf>
    <xf numFmtId="0" fontId="10" fillId="0" borderId="1" xfId="0" applyFont="1" applyBorder="1"/>
    <xf numFmtId="164" fontId="7" fillId="0" borderId="2" xfId="1" applyNumberFormat="1" applyFont="1" applyBorder="1" applyAlignment="1">
      <alignment horizontal="center" vertical="center"/>
    </xf>
    <xf numFmtId="164" fontId="5" fillId="3" borderId="2" xfId="1" applyNumberFormat="1" applyFont="1" applyFill="1" applyBorder="1"/>
    <xf numFmtId="165" fontId="7" fillId="0" borderId="2" xfId="2" applyNumberFormat="1" applyFont="1" applyBorder="1" applyAlignment="1">
      <alignment horizontal="center" vertical="center"/>
    </xf>
    <xf numFmtId="0" fontId="23" fillId="0" borderId="2" xfId="0" applyFont="1" applyBorder="1"/>
    <xf numFmtId="0" fontId="0" fillId="0" borderId="2" xfId="0" applyBorder="1" applyAlignment="1">
      <alignment horizontal="left"/>
    </xf>
    <xf numFmtId="0" fontId="10" fillId="0" borderId="0" xfId="0" applyFont="1" applyAlignment="1">
      <alignment horizontal="left"/>
    </xf>
    <xf numFmtId="10" fontId="7" fillId="0" borderId="2" xfId="0" applyNumberFormat="1" applyFont="1" applyBorder="1" applyAlignment="1">
      <alignment horizontal="center" vertical="center"/>
    </xf>
    <xf numFmtId="10" fontId="23" fillId="0" borderId="3" xfId="0" applyNumberFormat="1" applyFont="1" applyBorder="1" applyAlignment="1">
      <alignment horizontal="center" vertical="center"/>
    </xf>
    <xf numFmtId="164" fontId="15" fillId="0" borderId="2" xfId="0" applyNumberFormat="1" applyFont="1" applyBorder="1"/>
    <xf numFmtId="0" fontId="0" fillId="0" borderId="7" xfId="0" applyBorder="1"/>
    <xf numFmtId="10" fontId="7" fillId="0" borderId="7" xfId="0" applyNumberFormat="1" applyFont="1" applyBorder="1" applyAlignment="1">
      <alignment horizontal="center" vertical="center"/>
    </xf>
    <xf numFmtId="0" fontId="10" fillId="0" borderId="11" xfId="0" applyFont="1" applyBorder="1"/>
    <xf numFmtId="0" fontId="8" fillId="0" borderId="0" xfId="0" applyFont="1" applyAlignment="1">
      <alignment horizontal="left"/>
    </xf>
    <xf numFmtId="0" fontId="4" fillId="5" borderId="21" xfId="0" applyFont="1" applyFill="1" applyBorder="1" applyAlignment="1">
      <alignment horizontal="center" wrapText="1"/>
    </xf>
    <xf numFmtId="0" fontId="14" fillId="0" borderId="0" xfId="3" applyAlignment="1">
      <alignment horizontal="right"/>
    </xf>
    <xf numFmtId="0" fontId="17" fillId="0" borderId="0" xfId="3" applyFont="1" applyAlignment="1">
      <alignment horizontal="right"/>
    </xf>
    <xf numFmtId="0" fontId="7" fillId="5" borderId="20" xfId="0" applyFont="1" applyFill="1" applyBorder="1" applyAlignment="1">
      <alignment horizontal="center" wrapText="1"/>
    </xf>
    <xf numFmtId="0" fontId="7" fillId="2" borderId="33" xfId="0" applyFont="1" applyFill="1" applyBorder="1" applyAlignment="1">
      <alignment horizontal="center"/>
    </xf>
    <xf numFmtId="164" fontId="0" fillId="2" borderId="2" xfId="0" applyNumberFormat="1" applyFill="1" applyBorder="1"/>
    <xf numFmtId="0" fontId="5" fillId="0" borderId="0" xfId="0" applyFont="1"/>
    <xf numFmtId="0" fontId="7" fillId="0" borderId="39" xfId="0" applyFont="1" applyBorder="1"/>
    <xf numFmtId="0" fontId="0" fillId="0" borderId="0" xfId="0" applyAlignment="1">
      <alignment wrapText="1"/>
    </xf>
    <xf numFmtId="0" fontId="13" fillId="0" borderId="2" xfId="0" applyFont="1" applyBorder="1" applyAlignment="1">
      <alignment vertical="center"/>
    </xf>
    <xf numFmtId="0" fontId="13" fillId="0" borderId="2" xfId="0" applyFont="1" applyBorder="1" applyAlignment="1">
      <alignment vertical="center" wrapText="1"/>
    </xf>
    <xf numFmtId="0" fontId="24" fillId="0" borderId="0" xfId="0" applyFont="1"/>
    <xf numFmtId="0" fontId="4" fillId="5" borderId="2" xfId="0" quotePrefix="1" applyFont="1" applyFill="1" applyBorder="1" applyAlignment="1">
      <alignment horizontal="center" wrapText="1"/>
    </xf>
    <xf numFmtId="0" fontId="14" fillId="0" borderId="0" xfId="3" quotePrefix="1" applyAlignment="1">
      <alignment horizontal="right"/>
    </xf>
    <xf numFmtId="0" fontId="7" fillId="0" borderId="10" xfId="0" applyFont="1" applyBorder="1" applyAlignment="1">
      <alignment wrapText="1"/>
    </xf>
    <xf numFmtId="0" fontId="4" fillId="5" borderId="12" xfId="0" applyFont="1" applyFill="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164" fontId="0" fillId="7" borderId="5" xfId="1" applyNumberFormat="1" applyFont="1" applyFill="1" applyBorder="1" applyAlignment="1">
      <alignment horizontal="center"/>
    </xf>
    <xf numFmtId="164" fontId="0" fillId="7" borderId="6" xfId="1" applyNumberFormat="1" applyFont="1" applyFill="1" applyBorder="1" applyAlignment="1">
      <alignment horizontal="center"/>
    </xf>
    <xf numFmtId="164" fontId="0" fillId="7" borderId="6" xfId="1" applyNumberFormat="1" applyFont="1" applyFill="1" applyBorder="1" applyAlignment="1">
      <alignment horizontal="center" vertical="center"/>
    </xf>
    <xf numFmtId="164" fontId="0" fillId="7" borderId="10" xfId="1" applyNumberFormat="1" applyFont="1" applyFill="1" applyBorder="1" applyAlignment="1">
      <alignment horizontal="center"/>
    </xf>
    <xf numFmtId="164" fontId="0" fillId="7" borderId="39" xfId="1" applyNumberFormat="1" applyFont="1" applyFill="1" applyBorder="1" applyAlignment="1">
      <alignment horizontal="center"/>
    </xf>
    <xf numFmtId="164" fontId="0" fillId="7" borderId="2" xfId="1" applyNumberFormat="1" applyFont="1" applyFill="1" applyBorder="1" applyAlignment="1">
      <alignment horizontal="center"/>
    </xf>
    <xf numFmtId="43" fontId="7" fillId="7" borderId="5" xfId="1" applyFont="1" applyFill="1" applyBorder="1" applyAlignment="1">
      <alignment horizontal="center"/>
    </xf>
    <xf numFmtId="43" fontId="7" fillId="7" borderId="6" xfId="1" applyFont="1" applyFill="1" applyBorder="1" applyAlignment="1">
      <alignment horizontal="center"/>
    </xf>
    <xf numFmtId="43" fontId="7" fillId="7" borderId="10" xfId="1" applyFont="1" applyFill="1" applyBorder="1" applyAlignment="1">
      <alignment horizontal="center"/>
    </xf>
    <xf numFmtId="43" fontId="7" fillId="7" borderId="40" xfId="1" applyFont="1" applyFill="1" applyBorder="1" applyAlignment="1">
      <alignment horizontal="center"/>
    </xf>
    <xf numFmtId="43" fontId="7" fillId="7" borderId="2" xfId="1" applyFont="1" applyFill="1" applyBorder="1" applyAlignment="1">
      <alignment horizontal="center"/>
    </xf>
    <xf numFmtId="9" fontId="0" fillId="7" borderId="2" xfId="2" applyFont="1" applyFill="1" applyBorder="1" applyAlignment="1">
      <alignment horizontal="center" vertical="center"/>
    </xf>
    <xf numFmtId="43" fontId="0" fillId="7" borderId="2" xfId="1" applyFont="1" applyFill="1" applyBorder="1" applyAlignment="1">
      <alignment horizontal="center" vertical="center"/>
    </xf>
    <xf numFmtId="164" fontId="0" fillId="7" borderId="2" xfId="1" applyNumberFormat="1" applyFont="1" applyFill="1" applyBorder="1"/>
    <xf numFmtId="164" fontId="0" fillId="7" borderId="2" xfId="0" applyNumberFormat="1" applyFill="1" applyBorder="1"/>
    <xf numFmtId="164" fontId="4" fillId="7" borderId="8" xfId="0" applyNumberFormat="1" applyFont="1" applyFill="1" applyBorder="1"/>
    <xf numFmtId="2" fontId="5" fillId="7" borderId="2" xfId="0" applyNumberFormat="1" applyFont="1" applyFill="1" applyBorder="1"/>
    <xf numFmtId="164" fontId="0" fillId="7" borderId="8" xfId="0" applyNumberFormat="1" applyFill="1" applyBorder="1"/>
    <xf numFmtId="164" fontId="3" fillId="7" borderId="5" xfId="1" applyNumberFormat="1" applyFont="1" applyFill="1" applyBorder="1" applyAlignment="1">
      <alignment horizontal="center"/>
    </xf>
    <xf numFmtId="164" fontId="3" fillId="7" borderId="2" xfId="1" applyNumberFormat="1" applyFont="1" applyFill="1" applyBorder="1" applyAlignment="1">
      <alignment horizontal="center"/>
    </xf>
    <xf numFmtId="164" fontId="3" fillId="7" borderId="20" xfId="1" applyNumberFormat="1" applyFont="1" applyFill="1" applyBorder="1" applyAlignment="1">
      <alignment horizontal="center"/>
    </xf>
    <xf numFmtId="164" fontId="3" fillId="7" borderId="21" xfId="1" applyNumberFormat="1" applyFont="1" applyFill="1" applyBorder="1" applyAlignment="1">
      <alignment horizontal="center"/>
    </xf>
    <xf numFmtId="9" fontId="3" fillId="7" borderId="29" xfId="2" applyFont="1" applyFill="1" applyBorder="1" applyAlignment="1">
      <alignment horizontal="center"/>
    </xf>
    <xf numFmtId="9" fontId="3" fillId="7" borderId="21" xfId="2" applyFont="1" applyFill="1" applyBorder="1" applyAlignment="1">
      <alignment horizontal="center"/>
    </xf>
    <xf numFmtId="9" fontId="0" fillId="7" borderId="2" xfId="2" applyFont="1" applyFill="1" applyBorder="1"/>
    <xf numFmtId="166" fontId="0" fillId="7" borderId="2" xfId="0" applyNumberFormat="1" applyFill="1" applyBorder="1"/>
    <xf numFmtId="164" fontId="0" fillId="7" borderId="20" xfId="0" applyNumberFormat="1" applyFill="1" applyBorder="1"/>
    <xf numFmtId="9" fontId="0" fillId="7" borderId="21" xfId="2" applyFont="1" applyFill="1" applyBorder="1"/>
    <xf numFmtId="9" fontId="0" fillId="7" borderId="21" xfId="2" applyFont="1" applyFill="1" applyBorder="1" applyAlignment="1">
      <alignment horizontal="center"/>
    </xf>
    <xf numFmtId="9" fontId="0" fillId="7" borderId="29" xfId="2" applyFont="1" applyFill="1" applyBorder="1" applyAlignment="1">
      <alignment horizontal="center"/>
    </xf>
    <xf numFmtId="164" fontId="12" fillId="7" borderId="2" xfId="1" applyNumberFormat="1" applyFont="1" applyFill="1" applyBorder="1" applyAlignment="1">
      <alignment horizontal="center"/>
    </xf>
    <xf numFmtId="164" fontId="0" fillId="7" borderId="30" xfId="1" applyNumberFormat="1" applyFont="1" applyFill="1" applyBorder="1" applyAlignment="1">
      <alignment horizontal="center"/>
    </xf>
    <xf numFmtId="164" fontId="0" fillId="7" borderId="20" xfId="1" applyNumberFormat="1" applyFont="1" applyFill="1" applyBorder="1" applyAlignment="1">
      <alignment horizontal="center"/>
    </xf>
    <xf numFmtId="164" fontId="3" fillId="7" borderId="4" xfId="1" applyNumberFormat="1" applyFont="1" applyFill="1" applyBorder="1" applyAlignment="1">
      <alignment horizontal="center"/>
    </xf>
    <xf numFmtId="9" fontId="3" fillId="7" borderId="19" xfId="2" applyFont="1" applyFill="1" applyBorder="1" applyAlignment="1">
      <alignment horizontal="center"/>
    </xf>
    <xf numFmtId="164" fontId="0" fillId="7" borderId="4" xfId="0" applyNumberFormat="1" applyFill="1" applyBorder="1"/>
    <xf numFmtId="9" fontId="3" fillId="7" borderId="27" xfId="2" applyFont="1" applyFill="1" applyBorder="1" applyAlignment="1">
      <alignment horizontal="center"/>
    </xf>
    <xf numFmtId="9" fontId="3" fillId="7" borderId="13" xfId="2" applyFont="1" applyFill="1" applyBorder="1" applyAlignment="1">
      <alignment horizontal="center"/>
    </xf>
    <xf numFmtId="164" fontId="3" fillId="7" borderId="26" xfId="1" applyNumberFormat="1" applyFont="1" applyFill="1" applyBorder="1" applyAlignment="1">
      <alignment horizontal="center"/>
    </xf>
    <xf numFmtId="9" fontId="0" fillId="7" borderId="27" xfId="2" applyFont="1" applyFill="1" applyBorder="1"/>
    <xf numFmtId="9" fontId="0" fillId="7" borderId="19" xfId="2" applyFont="1" applyFill="1" applyBorder="1" applyAlignment="1">
      <alignment horizontal="center"/>
    </xf>
    <xf numFmtId="164" fontId="0" fillId="7" borderId="4" xfId="1" applyNumberFormat="1" applyFont="1" applyFill="1" applyBorder="1" applyAlignment="1">
      <alignment horizontal="center"/>
    </xf>
    <xf numFmtId="164" fontId="3" fillId="7" borderId="32" xfId="1" applyNumberFormat="1" applyFont="1" applyFill="1" applyBorder="1" applyAlignment="1">
      <alignment horizontal="center"/>
    </xf>
    <xf numFmtId="9" fontId="0" fillId="7" borderId="38" xfId="2" applyFont="1" applyFill="1" applyBorder="1" applyAlignment="1">
      <alignment horizontal="center"/>
    </xf>
    <xf numFmtId="9" fontId="0" fillId="7" borderId="27" xfId="2" applyFont="1" applyFill="1" applyBorder="1" applyAlignment="1">
      <alignment horizontal="center"/>
    </xf>
    <xf numFmtId="164" fontId="3" fillId="7" borderId="37" xfId="1" applyNumberFormat="1" applyFont="1" applyFill="1" applyBorder="1" applyAlignment="1">
      <alignment horizontal="center"/>
    </xf>
    <xf numFmtId="164" fontId="0" fillId="7" borderId="34" xfId="1" applyNumberFormat="1" applyFont="1" applyFill="1" applyBorder="1" applyAlignment="1">
      <alignment horizontal="center"/>
    </xf>
    <xf numFmtId="164" fontId="0" fillId="7" borderId="32" xfId="1" applyNumberFormat="1" applyFont="1" applyFill="1" applyBorder="1" applyAlignment="1">
      <alignment horizontal="center"/>
    </xf>
    <xf numFmtId="9" fontId="3" fillId="7" borderId="24" xfId="2" applyFont="1" applyFill="1" applyBorder="1" applyAlignment="1">
      <alignment horizontal="center"/>
    </xf>
    <xf numFmtId="9" fontId="3" fillId="7" borderId="20" xfId="2" applyFont="1" applyFill="1" applyBorder="1" applyAlignment="1">
      <alignment horizontal="center"/>
    </xf>
    <xf numFmtId="9" fontId="3" fillId="7" borderId="32" xfId="2" applyFont="1" applyFill="1" applyBorder="1" applyAlignment="1">
      <alignment horizontal="center"/>
    </xf>
    <xf numFmtId="0" fontId="4" fillId="7" borderId="24" xfId="0" applyFont="1" applyFill="1" applyBorder="1" applyAlignment="1">
      <alignment horizontal="center"/>
    </xf>
    <xf numFmtId="0" fontId="4" fillId="7" borderId="21" xfId="0" applyFont="1" applyFill="1" applyBorder="1" applyAlignment="1">
      <alignment horizontal="center"/>
    </xf>
    <xf numFmtId="164" fontId="23" fillId="7" borderId="2" xfId="1" applyNumberFormat="1" applyFont="1" applyFill="1" applyBorder="1"/>
    <xf numFmtId="9" fontId="4" fillId="7" borderId="2" xfId="0" applyNumberFormat="1" applyFont="1" applyFill="1" applyBorder="1"/>
    <xf numFmtId="164" fontId="0" fillId="7" borderId="7" xfId="0" applyNumberFormat="1" applyFill="1" applyBorder="1"/>
    <xf numFmtId="0" fontId="10" fillId="0" borderId="2" xfId="0" applyFont="1" applyBorder="1"/>
    <xf numFmtId="0" fontId="17" fillId="0" borderId="0" xfId="3" quotePrefix="1" applyFont="1" applyAlignment="1">
      <alignment horizontal="left"/>
    </xf>
    <xf numFmtId="0" fontId="17" fillId="0" borderId="0" xfId="3" applyFont="1" applyAlignment="1">
      <alignment horizontal="left"/>
    </xf>
    <xf numFmtId="0" fontId="14" fillId="0" borderId="0" xfId="3" applyAlignment="1">
      <alignment horizontal="left"/>
    </xf>
    <xf numFmtId="0" fontId="14" fillId="0" borderId="0" xfId="3" quotePrefix="1" applyAlignment="1">
      <alignment horizontal="left"/>
    </xf>
    <xf numFmtId="164" fontId="0" fillId="3" borderId="5"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0" fontId="7" fillId="3" borderId="10" xfId="0" applyFont="1" applyFill="1" applyBorder="1" applyAlignment="1">
      <alignment horizontal="center" vertical="center"/>
    </xf>
    <xf numFmtId="164" fontId="0" fillId="7"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0" fontId="7" fillId="0" borderId="5" xfId="0" applyFont="1" applyBorder="1" applyAlignment="1">
      <alignment horizontal="left" wrapText="1"/>
    </xf>
    <xf numFmtId="0" fontId="12" fillId="0" borderId="9" xfId="0" applyFont="1" applyBorder="1" applyAlignment="1">
      <alignment horizontal="right" wrapText="1"/>
    </xf>
    <xf numFmtId="0" fontId="12" fillId="3" borderId="9" xfId="0" applyFont="1" applyFill="1" applyBorder="1" applyAlignment="1">
      <alignment horizontal="right" vertical="center"/>
    </xf>
    <xf numFmtId="0" fontId="12" fillId="0" borderId="39" xfId="0" applyFont="1" applyBorder="1" applyAlignment="1">
      <alignment horizontal="right" wrapText="1"/>
    </xf>
    <xf numFmtId="0" fontId="12" fillId="3" borderId="10" xfId="0" applyFont="1" applyFill="1" applyBorder="1" applyAlignment="1">
      <alignment horizontal="right" vertical="center"/>
    </xf>
    <xf numFmtId="164" fontId="12" fillId="7" borderId="9" xfId="1" applyNumberFormat="1" applyFont="1" applyFill="1" applyBorder="1" applyAlignment="1">
      <alignment horizontal="right" vertical="center"/>
    </xf>
    <xf numFmtId="164" fontId="12" fillId="3" borderId="9" xfId="1" applyNumberFormat="1" applyFont="1" applyFill="1" applyBorder="1" applyAlignment="1">
      <alignment horizontal="right" vertical="center"/>
    </xf>
    <xf numFmtId="164" fontId="12" fillId="7" borderId="10" xfId="1" applyNumberFormat="1" applyFont="1" applyFill="1" applyBorder="1" applyAlignment="1">
      <alignment horizontal="right" vertical="center"/>
    </xf>
    <xf numFmtId="164" fontId="12" fillId="3" borderId="10" xfId="1" applyNumberFormat="1" applyFont="1" applyFill="1" applyBorder="1" applyAlignment="1">
      <alignment horizontal="right" vertical="center"/>
    </xf>
    <xf numFmtId="0" fontId="7" fillId="0" borderId="5" xfId="0" applyFont="1" applyBorder="1" applyAlignment="1">
      <alignment horizontal="center" vertical="center"/>
    </xf>
    <xf numFmtId="0" fontId="12" fillId="0" borderId="9" xfId="0" applyFont="1" applyBorder="1" applyAlignment="1">
      <alignment horizontal="right" vertical="center"/>
    </xf>
    <xf numFmtId="0" fontId="12" fillId="0" borderId="39" xfId="0" applyFont="1" applyBorder="1" applyAlignment="1">
      <alignment horizontal="right" vertical="center"/>
    </xf>
    <xf numFmtId="0" fontId="7" fillId="0" borderId="10" xfId="0" applyFont="1" applyBorder="1" applyAlignment="1">
      <alignment horizontal="center" vertical="center"/>
    </xf>
    <xf numFmtId="0" fontId="7" fillId="3" borderId="8" xfId="0" applyFont="1" applyFill="1" applyBorder="1" applyAlignment="1">
      <alignment horizontal="center"/>
    </xf>
    <xf numFmtId="0" fontId="12"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8" fillId="8" borderId="1" xfId="0" applyFont="1" applyFill="1" applyBorder="1"/>
    <xf numFmtId="0" fontId="10" fillId="0" borderId="11" xfId="0" applyFont="1" applyBorder="1" applyAlignment="1">
      <alignment vertical="center"/>
    </xf>
    <xf numFmtId="164" fontId="13" fillId="2" borderId="5" xfId="1" applyNumberFormat="1" applyFont="1" applyFill="1" applyBorder="1" applyAlignment="1">
      <alignment horizontal="center"/>
    </xf>
    <xf numFmtId="0" fontId="21" fillId="0" borderId="0" xfId="0" applyFont="1"/>
    <xf numFmtId="0" fontId="4" fillId="5" borderId="32" xfId="0" applyFont="1" applyFill="1" applyBorder="1" applyAlignment="1">
      <alignment horizontal="center" vertical="center" wrapText="1"/>
    </xf>
    <xf numFmtId="0" fontId="25" fillId="0" borderId="0" xfId="0" applyFont="1"/>
    <xf numFmtId="0" fontId="30" fillId="0" borderId="0" xfId="0" applyFont="1"/>
    <xf numFmtId="0" fontId="5" fillId="0" borderId="0" xfId="0" applyFont="1" applyAlignment="1">
      <alignment vertical="center"/>
    </xf>
    <xf numFmtId="0" fontId="31" fillId="0" borderId="2" xfId="0" applyFont="1" applyBorder="1" applyAlignment="1">
      <alignment vertical="center"/>
    </xf>
    <xf numFmtId="0" fontId="31" fillId="0" borderId="2" xfId="0" applyFont="1" applyBorder="1" applyAlignment="1">
      <alignment horizontal="right" vertical="center"/>
    </xf>
    <xf numFmtId="43" fontId="0" fillId="2" borderId="34" xfId="1" applyFont="1" applyFill="1" applyBorder="1" applyAlignment="1">
      <alignment horizontal="center"/>
    </xf>
    <xf numFmtId="164" fontId="24" fillId="0" borderId="0" xfId="0" applyNumberFormat="1" applyFont="1"/>
    <xf numFmtId="168" fontId="34" fillId="0" borderId="0" xfId="0" applyNumberFormat="1" applyFont="1"/>
    <xf numFmtId="166" fontId="0" fillId="2" borderId="34" xfId="1" applyNumberFormat="1" applyFont="1" applyFill="1" applyBorder="1" applyAlignment="1">
      <alignment horizontal="center"/>
    </xf>
    <xf numFmtId="10" fontId="3" fillId="7" borderId="20" xfId="2" applyNumberFormat="1" applyFont="1" applyFill="1" applyBorder="1" applyAlignment="1">
      <alignment horizontal="center"/>
    </xf>
    <xf numFmtId="10" fontId="3" fillId="7" borderId="21" xfId="2" applyNumberFormat="1" applyFont="1" applyFill="1" applyBorder="1" applyAlignment="1">
      <alignment horizontal="center"/>
    </xf>
    <xf numFmtId="10" fontId="3" fillId="7" borderId="32" xfId="2" applyNumberFormat="1" applyFont="1" applyFill="1" applyBorder="1" applyAlignment="1">
      <alignment horizontal="center"/>
    </xf>
    <xf numFmtId="10" fontId="0" fillId="0" borderId="0" xfId="0" applyNumberFormat="1"/>
    <xf numFmtId="43" fontId="0" fillId="2" borderId="5" xfId="1" applyFont="1" applyFill="1" applyBorder="1" applyAlignment="1">
      <alignment horizontal="center"/>
    </xf>
    <xf numFmtId="169" fontId="0" fillId="2" borderId="5" xfId="1" applyNumberFormat="1" applyFont="1" applyFill="1" applyBorder="1" applyAlignment="1">
      <alignment horizontal="center"/>
    </xf>
    <xf numFmtId="10" fontId="0" fillId="2" borderId="2" xfId="2" applyNumberFormat="1" applyFont="1" applyFill="1" applyBorder="1"/>
    <xf numFmtId="165" fontId="0" fillId="2" borderId="5" xfId="2" applyNumberFormat="1" applyFont="1" applyFill="1" applyBorder="1" applyAlignment="1">
      <alignment horizontal="center"/>
    </xf>
    <xf numFmtId="164" fontId="0" fillId="2" borderId="7" xfId="1" applyNumberFormat="1" applyFont="1" applyFill="1" applyBorder="1" applyAlignment="1">
      <alignment horizontal="center"/>
    </xf>
    <xf numFmtId="164" fontId="12" fillId="2" borderId="7" xfId="1" applyNumberFormat="1" applyFont="1" applyFill="1" applyBorder="1" applyAlignment="1">
      <alignment horizontal="center"/>
    </xf>
    <xf numFmtId="164" fontId="13" fillId="2" borderId="7" xfId="1" applyNumberFormat="1" applyFont="1" applyFill="1" applyBorder="1" applyAlignment="1">
      <alignment horizontal="center"/>
    </xf>
    <xf numFmtId="164" fontId="3" fillId="2" borderId="14" xfId="1" applyNumberFormat="1" applyFont="1" applyFill="1" applyBorder="1" applyAlignment="1">
      <alignment horizontal="center"/>
    </xf>
    <xf numFmtId="164" fontId="3" fillId="2" borderId="22" xfId="1" applyNumberFormat="1" applyFont="1" applyFill="1" applyBorder="1" applyAlignment="1">
      <alignment horizontal="center"/>
    </xf>
    <xf numFmtId="164" fontId="3" fillId="2" borderId="28" xfId="1" applyNumberFormat="1" applyFont="1" applyFill="1" applyBorder="1" applyAlignment="1">
      <alignment horizontal="center"/>
    </xf>
    <xf numFmtId="164" fontId="0" fillId="2" borderId="41" xfId="1" applyNumberFormat="1" applyFont="1" applyFill="1" applyBorder="1" applyAlignment="1">
      <alignment horizontal="center"/>
    </xf>
    <xf numFmtId="164" fontId="3" fillId="2" borderId="41" xfId="1" applyNumberFormat="1" applyFont="1" applyFill="1" applyBorder="1" applyAlignment="1">
      <alignment horizontal="center"/>
    </xf>
    <xf numFmtId="170" fontId="0" fillId="7" borderId="2" xfId="2" applyNumberFormat="1" applyFont="1" applyFill="1" applyBorder="1" applyAlignment="1">
      <alignment horizontal="center" vertical="center"/>
    </xf>
    <xf numFmtId="166" fontId="0" fillId="7" borderId="2" xfId="1" applyNumberFormat="1" applyFont="1" applyFill="1" applyBorder="1" applyAlignment="1">
      <alignment horizontal="center" vertical="center"/>
    </xf>
    <xf numFmtId="171" fontId="0" fillId="7" borderId="2" xfId="1" applyNumberFormat="1" applyFont="1" applyFill="1" applyBorder="1" applyAlignment="1">
      <alignment horizontal="center" vertical="center"/>
    </xf>
    <xf numFmtId="0" fontId="0" fillId="8" borderId="2" xfId="0" applyFill="1" applyBorder="1" applyAlignment="1">
      <alignment vertical="center"/>
    </xf>
    <xf numFmtId="170" fontId="0" fillId="2" borderId="5" xfId="2" applyNumberFormat="1" applyFont="1" applyFill="1" applyBorder="1" applyAlignment="1">
      <alignment horizontal="center"/>
    </xf>
    <xf numFmtId="172" fontId="0" fillId="2" borderId="5" xfId="1" applyNumberFormat="1" applyFont="1" applyFill="1" applyBorder="1" applyAlignment="1">
      <alignment horizontal="center"/>
    </xf>
    <xf numFmtId="43" fontId="3" fillId="7" borderId="37" xfId="1" applyFont="1" applyFill="1" applyBorder="1" applyAlignment="1">
      <alignment horizontal="center"/>
    </xf>
    <xf numFmtId="43" fontId="0" fillId="7" borderId="27" xfId="2" applyNumberFormat="1" applyFont="1" applyFill="1" applyBorder="1" applyAlignment="1">
      <alignment horizontal="center"/>
    </xf>
    <xf numFmtId="43" fontId="0" fillId="2" borderId="30" xfId="1" applyFont="1" applyFill="1" applyBorder="1" applyAlignment="1">
      <alignment horizontal="center"/>
    </xf>
    <xf numFmtId="43" fontId="0" fillId="7" borderId="29" xfId="2" applyNumberFormat="1" applyFont="1" applyFill="1" applyBorder="1" applyAlignment="1">
      <alignment horizontal="center"/>
    </xf>
    <xf numFmtId="164" fontId="3" fillId="2" borderId="33" xfId="1" applyNumberFormat="1" applyFont="1" applyFill="1" applyBorder="1" applyAlignment="1">
      <alignment horizontal="center"/>
    </xf>
    <xf numFmtId="9" fontId="0" fillId="0" borderId="0" xfId="2" applyFont="1"/>
    <xf numFmtId="10" fontId="0" fillId="7" borderId="2" xfId="2" applyNumberFormat="1" applyFont="1" applyFill="1" applyBorder="1" applyAlignment="1">
      <alignment horizontal="center" vertical="center"/>
    </xf>
    <xf numFmtId="173" fontId="0" fillId="0" borderId="0" xfId="0" applyNumberFormat="1"/>
    <xf numFmtId="167" fontId="0" fillId="2" borderId="2" xfId="1" applyNumberFormat="1" applyFont="1" applyFill="1" applyBorder="1"/>
    <xf numFmtId="0" fontId="27" fillId="0" borderId="0" xfId="3" applyFont="1" applyAlignment="1">
      <alignment horizontal="center"/>
    </xf>
    <xf numFmtId="164" fontId="3" fillId="9" borderId="5" xfId="1" applyNumberFormat="1" applyFont="1" applyFill="1" applyBorder="1" applyAlignment="1">
      <alignment horizontal="center"/>
    </xf>
    <xf numFmtId="0" fontId="35" fillId="9" borderId="0" xfId="0" applyFont="1" applyFill="1"/>
    <xf numFmtId="1" fontId="7" fillId="2" borderId="33" xfId="0" applyNumberFormat="1" applyFont="1" applyFill="1" applyBorder="1" applyAlignment="1">
      <alignment horizontal="center"/>
    </xf>
    <xf numFmtId="1" fontId="0" fillId="2" borderId="34" xfId="1" applyNumberFormat="1" applyFont="1"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12" fillId="0" borderId="3" xfId="0" applyFont="1" applyBorder="1" applyAlignment="1">
      <alignment horizontal="right"/>
    </xf>
    <xf numFmtId="0" fontId="12" fillId="0" borderId="4" xfId="0" applyFont="1" applyBorder="1" applyAlignment="1">
      <alignment horizontal="right"/>
    </xf>
    <xf numFmtId="3" fontId="0" fillId="0" borderId="0" xfId="0" applyNumberFormat="1"/>
    <xf numFmtId="165" fontId="7" fillId="0" borderId="2" xfId="2" applyNumberFormat="1" applyFont="1" applyFill="1" applyBorder="1" applyAlignment="1">
      <alignment horizontal="center" vertical="center"/>
    </xf>
    <xf numFmtId="164" fontId="0" fillId="0" borderId="2" xfId="1" applyNumberFormat="1" applyFont="1" applyFill="1" applyBorder="1"/>
    <xf numFmtId="174" fontId="0" fillId="7" borderId="2" xfId="1" applyNumberFormat="1" applyFont="1" applyFill="1" applyBorder="1"/>
    <xf numFmtId="9" fontId="0" fillId="2" borderId="5" xfId="2" applyFont="1" applyFill="1" applyBorder="1" applyAlignment="1">
      <alignment horizontal="center"/>
    </xf>
    <xf numFmtId="175" fontId="0" fillId="7" borderId="34" xfId="1" applyNumberFormat="1" applyFont="1" applyFill="1" applyBorder="1" applyAlignment="1">
      <alignment horizontal="center"/>
    </xf>
    <xf numFmtId="175" fontId="0" fillId="7" borderId="30" xfId="1" applyNumberFormat="1" applyFont="1" applyFill="1" applyBorder="1" applyAlignment="1">
      <alignment horizontal="center"/>
    </xf>
    <xf numFmtId="175" fontId="0" fillId="7" borderId="32" xfId="1" applyNumberFormat="1" applyFont="1" applyFill="1" applyBorder="1" applyAlignment="1">
      <alignment horizontal="center"/>
    </xf>
    <xf numFmtId="0" fontId="35" fillId="8" borderId="0" xfId="0" applyFont="1" applyFill="1"/>
    <xf numFmtId="0" fontId="0" fillId="8" borderId="0" xfId="0" applyFill="1"/>
    <xf numFmtId="0" fontId="0" fillId="8" borderId="45" xfId="0" applyFill="1" applyBorder="1"/>
    <xf numFmtId="0" fontId="8" fillId="8" borderId="0" xfId="0" applyFont="1" applyFill="1"/>
    <xf numFmtId="176" fontId="3" fillId="7" borderId="2" xfId="1" applyNumberFormat="1" applyFont="1" applyFill="1" applyBorder="1" applyAlignment="1">
      <alignment horizontal="center"/>
    </xf>
    <xf numFmtId="176" fontId="3" fillId="7" borderId="32" xfId="1" applyNumberFormat="1" applyFont="1" applyFill="1" applyBorder="1" applyAlignment="1">
      <alignment horizontal="center"/>
    </xf>
    <xf numFmtId="177" fontId="0" fillId="0" borderId="0" xfId="0" applyNumberFormat="1"/>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6" fillId="2" borderId="1" xfId="0" applyFont="1" applyFill="1" applyBorder="1" applyAlignment="1">
      <alignment horizontal="center" vertical="center"/>
    </xf>
    <xf numFmtId="0" fontId="13" fillId="0" borderId="2" xfId="0" applyFont="1" applyBorder="1" applyAlignment="1">
      <alignment horizontal="left" vertical="center" wrapText="1"/>
    </xf>
    <xf numFmtId="0" fontId="0" fillId="0" borderId="12" xfId="0" applyBorder="1" applyAlignment="1">
      <alignment horizontal="left" wrapText="1"/>
    </xf>
    <xf numFmtId="0" fontId="8" fillId="4" borderId="0" xfId="0" applyFont="1" applyFill="1" applyAlignment="1">
      <alignment horizontal="left"/>
    </xf>
    <xf numFmtId="0" fontId="6" fillId="0" borderId="1" xfId="0" applyFont="1" applyBorder="1" applyAlignment="1">
      <alignment horizontal="left" vertical="center"/>
    </xf>
    <xf numFmtId="0" fontId="27" fillId="0" borderId="0" xfId="3" applyFont="1" applyAlignment="1">
      <alignment horizontal="center"/>
    </xf>
    <xf numFmtId="0" fontId="0" fillId="0" borderId="12" xfId="0" applyBorder="1" applyAlignment="1">
      <alignment horizontal="left" vertical="top" wrapText="1"/>
    </xf>
    <xf numFmtId="164" fontId="4" fillId="2" borderId="7" xfId="1" applyNumberFormat="1" applyFont="1" applyFill="1" applyBorder="1" applyAlignment="1">
      <alignment horizontal="center" vertical="center" wrapText="1"/>
    </xf>
    <xf numFmtId="164" fontId="4" fillId="2" borderId="8" xfId="1"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24" xfId="0" applyFont="1" applyFill="1" applyBorder="1" applyAlignment="1">
      <alignment horizontal="center"/>
    </xf>
    <xf numFmtId="0" fontId="4" fillId="5" borderId="12" xfId="0" applyFont="1" applyFill="1" applyBorder="1" applyAlignment="1">
      <alignment horizontal="center"/>
    </xf>
    <xf numFmtId="0" fontId="4" fillId="5" borderId="25" xfId="0" applyFont="1" applyFill="1" applyBorder="1" applyAlignment="1">
      <alignment horizontal="center"/>
    </xf>
    <xf numFmtId="0" fontId="4" fillId="5"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23"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4" xfId="0" quotePrefix="1" applyFont="1" applyFill="1" applyBorder="1" applyAlignment="1">
      <alignment horizontal="center"/>
    </xf>
    <xf numFmtId="0" fontId="4" fillId="5" borderId="25" xfId="0" quotePrefix="1" applyFont="1" applyFill="1" applyBorder="1" applyAlignment="1">
      <alignment horizontal="center"/>
    </xf>
    <xf numFmtId="0" fontId="4" fillId="5" borderId="41" xfId="0" quotePrefix="1" applyFont="1" applyFill="1" applyBorder="1" applyAlignment="1">
      <alignment horizontal="center" vertical="center"/>
    </xf>
    <xf numFmtId="0" fontId="4" fillId="5" borderId="36" xfId="0" quotePrefix="1" applyFont="1" applyFill="1" applyBorder="1" applyAlignment="1">
      <alignment horizontal="center" vertical="center"/>
    </xf>
    <xf numFmtId="0" fontId="4" fillId="5" borderId="42" xfId="0" quotePrefix="1" applyFont="1" applyFill="1" applyBorder="1" applyAlignment="1">
      <alignment horizontal="center" vertical="center"/>
    </xf>
    <xf numFmtId="0" fontId="4" fillId="5" borderId="31" xfId="0" quotePrefix="1"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6"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3" xfId="0" applyFont="1" applyFill="1" applyBorder="1" applyAlignment="1">
      <alignment horizontal="center" vertic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4" xfId="0" quotePrefix="1" applyFont="1" applyFill="1" applyBorder="1" applyAlignment="1">
      <alignment horizontal="center"/>
    </xf>
    <xf numFmtId="0" fontId="8" fillId="4" borderId="18" xfId="0" applyFont="1" applyFill="1" applyBorder="1" applyAlignment="1">
      <alignment horizontal="left"/>
    </xf>
    <xf numFmtId="0" fontId="4" fillId="5" borderId="2" xfId="0" applyFont="1" applyFill="1" applyBorder="1" applyAlignment="1">
      <alignment horizontal="left" vertical="center"/>
    </xf>
    <xf numFmtId="0" fontId="4" fillId="5" borderId="11"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0" borderId="1" xfId="0" applyFont="1" applyBorder="1" applyAlignment="1">
      <alignment horizont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14" xfId="0" quotePrefix="1" applyFont="1" applyFill="1" applyBorder="1" applyAlignment="1">
      <alignment horizontal="center" vertical="center"/>
    </xf>
    <xf numFmtId="0" fontId="4" fillId="5" borderId="15" xfId="0" quotePrefix="1"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33" xfId="0" applyFont="1" applyFill="1" applyBorder="1" applyAlignment="1">
      <alignment horizontal="center" wrapText="1"/>
    </xf>
    <xf numFmtId="0" fontId="4" fillId="5" borderId="37" xfId="0" applyFont="1" applyFill="1" applyBorder="1" applyAlignment="1">
      <alignment horizontal="center" wrapText="1"/>
    </xf>
    <xf numFmtId="0" fontId="4" fillId="5" borderId="22" xfId="0" applyFont="1" applyFill="1" applyBorder="1" applyAlignment="1">
      <alignment horizontal="center" wrapText="1"/>
    </xf>
    <xf numFmtId="0" fontId="4" fillId="5" borderId="26" xfId="0" applyFont="1" applyFill="1" applyBorder="1" applyAlignment="1">
      <alignment horizontal="center" wrapText="1"/>
    </xf>
    <xf numFmtId="0" fontId="4" fillId="5" borderId="23" xfId="0" applyFont="1" applyFill="1" applyBorder="1" applyAlignment="1">
      <alignment horizontal="center"/>
    </xf>
    <xf numFmtId="0" fontId="4" fillId="5" borderId="27" xfId="0" applyFont="1" applyFill="1" applyBorder="1" applyAlignment="1">
      <alignment horizontal="center"/>
    </xf>
    <xf numFmtId="0" fontId="4" fillId="5" borderId="36" xfId="0" applyFont="1" applyFill="1" applyBorder="1" applyAlignment="1">
      <alignment horizontal="center"/>
    </xf>
    <xf numFmtId="0" fontId="4" fillId="5" borderId="31" xfId="0" applyFont="1" applyFill="1" applyBorder="1" applyAlignment="1">
      <alignment horizontal="center"/>
    </xf>
    <xf numFmtId="0" fontId="4" fillId="5" borderId="20" xfId="0" applyFont="1" applyFill="1" applyBorder="1" applyAlignment="1">
      <alignment horizontal="center"/>
    </xf>
    <xf numFmtId="0" fontId="4" fillId="5" borderId="2" xfId="0" applyFont="1" applyFill="1" applyBorder="1" applyAlignment="1">
      <alignment horizontal="center"/>
    </xf>
    <xf numFmtId="0" fontId="4" fillId="5" borderId="2" xfId="0" applyFont="1" applyFill="1" applyBorder="1" applyAlignment="1">
      <alignment horizontal="center" wrapText="1"/>
    </xf>
    <xf numFmtId="0" fontId="4" fillId="5" borderId="21" xfId="0" applyFont="1" applyFill="1" applyBorder="1" applyAlignment="1">
      <alignment horizontal="center"/>
    </xf>
    <xf numFmtId="0" fontId="4" fillId="5" borderId="23" xfId="0" applyFont="1" applyFill="1" applyBorder="1" applyAlignment="1">
      <alignment horizontal="center" wrapText="1"/>
    </xf>
    <xf numFmtId="0" fontId="4" fillId="5" borderId="27" xfId="0" applyFont="1" applyFill="1" applyBorder="1" applyAlignment="1">
      <alignment horizontal="center" wrapText="1"/>
    </xf>
    <xf numFmtId="0" fontId="4" fillId="5" borderId="22" xfId="0" applyFont="1" applyFill="1" applyBorder="1" applyAlignment="1">
      <alignment horizontal="center"/>
    </xf>
    <xf numFmtId="0" fontId="4" fillId="5" borderId="26" xfId="0" applyFont="1" applyFill="1" applyBorder="1" applyAlignment="1">
      <alignment horizontal="center"/>
    </xf>
    <xf numFmtId="0" fontId="4" fillId="5" borderId="7" xfId="0" applyFont="1" applyFill="1" applyBorder="1" applyAlignment="1">
      <alignment horizontal="center" wrapText="1"/>
    </xf>
    <xf numFmtId="0" fontId="4" fillId="5" borderId="8" xfId="0" applyFont="1" applyFill="1" applyBorder="1" applyAlignment="1">
      <alignment horizontal="center" wrapText="1"/>
    </xf>
    <xf numFmtId="0" fontId="4" fillId="5" borderId="36" xfId="0" applyFont="1" applyFill="1" applyBorder="1" applyAlignment="1">
      <alignment horizontal="center" wrapText="1"/>
    </xf>
    <xf numFmtId="0" fontId="4" fillId="5" borderId="31" xfId="0" applyFont="1" applyFill="1" applyBorder="1" applyAlignment="1">
      <alignment horizontal="center" wrapText="1"/>
    </xf>
    <xf numFmtId="0" fontId="4" fillId="5" borderId="21" xfId="0" applyFont="1" applyFill="1" applyBorder="1" applyAlignment="1">
      <alignment horizontal="center" wrapText="1"/>
    </xf>
    <xf numFmtId="0" fontId="10" fillId="0" borderId="11" xfId="0" applyFont="1" applyBorder="1" applyAlignment="1">
      <alignment horizontal="left" wrapText="1"/>
    </xf>
    <xf numFmtId="0" fontId="0" fillId="0" borderId="0" xfId="0" applyAlignment="1">
      <alignment horizontal="center" wrapText="1"/>
    </xf>
    <xf numFmtId="0" fontId="4" fillId="5" borderId="3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5" xfId="0" applyFont="1" applyFill="1" applyBorder="1" applyAlignment="1">
      <alignment horizontal="center" vertical="center"/>
    </xf>
    <xf numFmtId="0" fontId="8" fillId="4" borderId="3" xfId="0" applyFont="1" applyFill="1" applyBorder="1" applyAlignment="1">
      <alignment horizontal="left"/>
    </xf>
    <xf numFmtId="0" fontId="8" fillId="4" borderId="12" xfId="0" applyFont="1" applyFill="1" applyBorder="1" applyAlignment="1">
      <alignment horizontal="left"/>
    </xf>
    <xf numFmtId="0" fontId="8" fillId="4" borderId="4" xfId="0" applyFont="1" applyFill="1" applyBorder="1" applyAlignment="1">
      <alignment horizontal="left"/>
    </xf>
    <xf numFmtId="0" fontId="23" fillId="5" borderId="3" xfId="0" applyFont="1" applyFill="1" applyBorder="1" applyAlignment="1">
      <alignment horizontal="left"/>
    </xf>
    <xf numFmtId="0" fontId="23" fillId="5" borderId="12" xfId="0" applyFont="1" applyFill="1" applyBorder="1" applyAlignment="1">
      <alignment horizontal="left"/>
    </xf>
    <xf numFmtId="0" fontId="23" fillId="5" borderId="4" xfId="0" applyFont="1" applyFill="1" applyBorder="1" applyAlignment="1">
      <alignment horizontal="left"/>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12" fillId="0" borderId="3" xfId="0" applyFont="1" applyBorder="1" applyAlignment="1">
      <alignment horizontal="right"/>
    </xf>
    <xf numFmtId="0" fontId="12" fillId="0" borderId="4" xfId="0" applyFont="1" applyBorder="1" applyAlignment="1">
      <alignment horizontal="right"/>
    </xf>
    <xf numFmtId="0" fontId="8" fillId="4" borderId="1" xfId="0" applyFont="1" applyFill="1" applyBorder="1" applyAlignment="1">
      <alignment horizontal="left"/>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0" fillId="0" borderId="9" xfId="0" applyBorder="1" applyAlignment="1">
      <alignment horizontal="lef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8" fillId="4" borderId="3" xfId="0" applyFont="1" applyFill="1" applyBorder="1" applyAlignment="1">
      <alignment horizontal="center"/>
    </xf>
    <xf numFmtId="0" fontId="8" fillId="4" borderId="12" xfId="0" applyFont="1" applyFill="1" applyBorder="1" applyAlignment="1">
      <alignment horizontal="center"/>
    </xf>
    <xf numFmtId="0" fontId="8" fillId="4" borderId="4" xfId="0" applyFont="1" applyFill="1" applyBorder="1" applyAlignment="1">
      <alignment horizontal="center"/>
    </xf>
  </cellXfs>
  <cellStyles count="7">
    <cellStyle name="Comma" xfId="1" builtinId="3"/>
    <cellStyle name="Comma 2" xfId="5" xr:uid="{3DC8F41F-1D4F-400F-A561-248F98439BBA}"/>
    <cellStyle name="Hyperlink" xfId="3" builtinId="8"/>
    <cellStyle name="Normal" xfId="0" builtinId="0"/>
    <cellStyle name="Percent" xfId="2" builtinId="5"/>
    <cellStyle name="Κανονικό 2" xfId="4" xr:uid="{7928DDBB-3107-4E37-B9AD-18BFD88906FF}"/>
    <cellStyle name="Κανονικό 2 2" xfId="6" xr:uid="{0E3E7860-35C4-433B-B57D-FF8ACE4CA112}"/>
  </cellStyles>
  <dxfs count="20">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slanidis@ena-on.gr" id="{463C42D0-DA36-4258-A649-C52C88EC050F}" userId="S::urn:spo:guest#p.aslanidis@ena-on.gr::"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182" dT="2024-03-07T10:14:39.58" personId="{463C42D0-DA36-4258-A649-C52C88EC050F}" id="{C1CE1BAC-26B0-4D13-89A7-0F3210DA2A78}">
    <text>1 Mrind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tabSelected="1" workbookViewId="0">
      <selection activeCell="B1" sqref="B1"/>
    </sheetView>
  </sheetViews>
  <sheetFormatPr defaultColWidth="8.81640625" defaultRowHeight="14.5" x14ac:dyDescent="0.35"/>
  <cols>
    <col min="1" max="1" width="2.81640625" customWidth="1"/>
    <col min="2" max="2" width="29.453125" customWidth="1"/>
    <col min="3" max="3" width="20" customWidth="1"/>
    <col min="4" max="4" width="22.453125" customWidth="1"/>
  </cols>
  <sheetData>
    <row r="3" spans="2:10" ht="18.5" x14ac:dyDescent="0.45">
      <c r="B3" s="1" t="s">
        <v>0</v>
      </c>
      <c r="C3" s="293" t="s">
        <v>1</v>
      </c>
      <c r="D3" s="293"/>
      <c r="E3" s="293"/>
      <c r="F3" s="293"/>
      <c r="G3" s="293"/>
      <c r="H3" s="293"/>
    </row>
    <row r="4" spans="2:10" ht="18.5" x14ac:dyDescent="0.45">
      <c r="B4" s="2" t="s">
        <v>2</v>
      </c>
      <c r="C4" s="45">
        <v>2024</v>
      </c>
      <c r="D4" s="46" t="s">
        <v>3</v>
      </c>
      <c r="E4" s="46">
        <f>C4+4</f>
        <v>2028</v>
      </c>
    </row>
    <row r="6" spans="2:10" ht="32.5" customHeight="1" x14ac:dyDescent="0.35">
      <c r="B6" s="295" t="s">
        <v>4</v>
      </c>
      <c r="C6" s="295"/>
      <c r="D6" s="295"/>
      <c r="E6" s="295"/>
      <c r="F6" s="295"/>
      <c r="G6" s="295"/>
      <c r="H6" s="295"/>
      <c r="I6" s="295"/>
      <c r="J6" s="295"/>
    </row>
    <row r="8" spans="2:10" ht="21" x14ac:dyDescent="0.5">
      <c r="B8" s="94" t="s">
        <v>5</v>
      </c>
      <c r="C8" s="97"/>
      <c r="D8" s="97"/>
      <c r="E8" s="97"/>
      <c r="F8" s="97"/>
      <c r="G8" s="97"/>
      <c r="H8" s="97"/>
      <c r="I8" s="97"/>
      <c r="J8" s="97"/>
    </row>
    <row r="9" spans="2:10" ht="9" customHeight="1" x14ac:dyDescent="0.5">
      <c r="B9" s="95"/>
    </row>
    <row r="10" spans="2:10" ht="15.5" x14ac:dyDescent="0.35">
      <c r="B10" s="93" t="s">
        <v>6</v>
      </c>
    </row>
    <row r="11" spans="2:10" x14ac:dyDescent="0.35">
      <c r="B11" s="92" t="s">
        <v>7</v>
      </c>
    </row>
    <row r="12" spans="2:10" x14ac:dyDescent="0.35">
      <c r="B12" s="120" t="s">
        <v>8</v>
      </c>
    </row>
    <row r="13" spans="2:10" x14ac:dyDescent="0.35">
      <c r="B13" s="121" t="s">
        <v>9</v>
      </c>
    </row>
    <row r="14" spans="2:10" x14ac:dyDescent="0.35">
      <c r="B14" s="121" t="s">
        <v>10</v>
      </c>
    </row>
    <row r="15" spans="2:10" x14ac:dyDescent="0.35">
      <c r="B15" s="121" t="s">
        <v>11</v>
      </c>
    </row>
    <row r="16" spans="2:10" x14ac:dyDescent="0.35">
      <c r="B16" s="121" t="s">
        <v>12</v>
      </c>
    </row>
    <row r="17" spans="2:2" x14ac:dyDescent="0.35">
      <c r="B17" s="121" t="s">
        <v>13</v>
      </c>
    </row>
    <row r="18" spans="2:2" x14ac:dyDescent="0.35">
      <c r="B18" s="121" t="s">
        <v>14</v>
      </c>
    </row>
    <row r="19" spans="2:2" x14ac:dyDescent="0.35">
      <c r="B19" s="120" t="s">
        <v>15</v>
      </c>
    </row>
    <row r="20" spans="2:2" x14ac:dyDescent="0.35">
      <c r="B20" s="121" t="s">
        <v>16</v>
      </c>
    </row>
    <row r="21" spans="2:2" x14ac:dyDescent="0.35">
      <c r="B21" s="121" t="s">
        <v>17</v>
      </c>
    </row>
    <row r="22" spans="2:2" x14ac:dyDescent="0.35">
      <c r="B22" s="121" t="s">
        <v>18</v>
      </c>
    </row>
    <row r="23" spans="2:2" x14ac:dyDescent="0.35">
      <c r="B23" s="121" t="s">
        <v>19</v>
      </c>
    </row>
    <row r="24" spans="2:2" ht="9" customHeight="1" x14ac:dyDescent="0.35">
      <c r="B24" s="92"/>
    </row>
    <row r="25" spans="2:2" ht="15.5" x14ac:dyDescent="0.35">
      <c r="B25" s="93" t="s">
        <v>20</v>
      </c>
    </row>
    <row r="26" spans="2:2" x14ac:dyDescent="0.35">
      <c r="B26" s="92" t="s">
        <v>21</v>
      </c>
    </row>
    <row r="27" spans="2:2" x14ac:dyDescent="0.35">
      <c r="B27" s="92" t="s">
        <v>22</v>
      </c>
    </row>
    <row r="29" spans="2:2" ht="15.5" x14ac:dyDescent="0.35">
      <c r="B29" s="93" t="s">
        <v>23</v>
      </c>
    </row>
    <row r="30" spans="2:2" x14ac:dyDescent="0.35">
      <c r="B30" s="132" t="s">
        <v>24</v>
      </c>
    </row>
    <row r="31" spans="2:2" x14ac:dyDescent="0.35">
      <c r="B31" s="132" t="s">
        <v>25</v>
      </c>
    </row>
    <row r="32" spans="2:2" x14ac:dyDescent="0.35">
      <c r="B32" s="132" t="s">
        <v>26</v>
      </c>
    </row>
    <row r="33" spans="2:11" x14ac:dyDescent="0.35">
      <c r="B33" s="92" t="s">
        <v>27</v>
      </c>
    </row>
    <row r="34" spans="2:11" ht="9" customHeight="1" x14ac:dyDescent="0.35">
      <c r="B34" s="92"/>
    </row>
    <row r="37" spans="2:11" ht="21" x14ac:dyDescent="0.5">
      <c r="B37" s="94" t="s">
        <v>28</v>
      </c>
      <c r="C37" s="97"/>
      <c r="D37" s="97"/>
      <c r="E37" s="97"/>
      <c r="F37" s="97"/>
      <c r="G37" s="97"/>
      <c r="H37" s="97"/>
      <c r="I37" s="97"/>
      <c r="J37" s="97"/>
    </row>
    <row r="39" spans="2:11" ht="27" customHeight="1" x14ac:dyDescent="0.35">
      <c r="B39" s="128" t="s">
        <v>29</v>
      </c>
      <c r="C39" s="294" t="s">
        <v>30</v>
      </c>
      <c r="D39" s="294"/>
      <c r="E39" s="294"/>
      <c r="F39" s="294"/>
      <c r="G39" s="294"/>
      <c r="H39" s="294"/>
      <c r="I39" s="294"/>
      <c r="J39" s="294"/>
    </row>
    <row r="40" spans="2:11" ht="27" customHeight="1" x14ac:dyDescent="0.35">
      <c r="B40" s="129" t="s">
        <v>31</v>
      </c>
      <c r="C40" s="290" t="s">
        <v>32</v>
      </c>
      <c r="D40" s="291"/>
      <c r="E40" s="291"/>
      <c r="F40" s="291"/>
      <c r="G40" s="291"/>
      <c r="H40" s="291"/>
      <c r="I40" s="291"/>
      <c r="J40" s="292"/>
    </row>
    <row r="41" spans="2:11" ht="136.4" customHeight="1" x14ac:dyDescent="0.35">
      <c r="B41" s="128" t="s">
        <v>33</v>
      </c>
      <c r="C41" s="294" t="s">
        <v>34</v>
      </c>
      <c r="D41" s="294"/>
      <c r="E41" s="294"/>
      <c r="F41" s="294"/>
      <c r="G41" s="294"/>
      <c r="H41" s="294"/>
      <c r="I41" s="294"/>
      <c r="J41" s="294"/>
      <c r="K41" s="127"/>
    </row>
    <row r="42" spans="2:11" ht="126" customHeight="1" x14ac:dyDescent="0.35">
      <c r="B42" s="128" t="s">
        <v>35</v>
      </c>
      <c r="C42" s="294" t="s">
        <v>36</v>
      </c>
      <c r="D42" s="294"/>
      <c r="E42" s="294"/>
      <c r="F42" s="294"/>
      <c r="G42" s="294"/>
      <c r="H42" s="294"/>
      <c r="I42" s="294"/>
      <c r="J42" s="294"/>
    </row>
    <row r="43" spans="2:11" ht="123.65" customHeight="1" x14ac:dyDescent="0.35">
      <c r="B43" s="128" t="s">
        <v>37</v>
      </c>
      <c r="C43" s="294" t="s">
        <v>38</v>
      </c>
      <c r="D43" s="294"/>
      <c r="E43" s="294"/>
      <c r="F43" s="294"/>
      <c r="G43" s="294"/>
      <c r="H43" s="294"/>
      <c r="I43" s="294"/>
      <c r="J43" s="294"/>
    </row>
    <row r="44" spans="2:11" ht="53.5" customHeight="1" x14ac:dyDescent="0.35">
      <c r="B44" s="128" t="s">
        <v>39</v>
      </c>
      <c r="C44" s="294" t="s">
        <v>40</v>
      </c>
      <c r="D44" s="294"/>
      <c r="E44" s="294"/>
      <c r="F44" s="294"/>
      <c r="G44" s="294"/>
      <c r="H44" s="294"/>
      <c r="I44" s="294"/>
      <c r="J44" s="294"/>
    </row>
    <row r="45" spans="2:11" ht="96" customHeight="1" x14ac:dyDescent="0.35">
      <c r="B45" s="128" t="s">
        <v>41</v>
      </c>
      <c r="C45" s="294" t="s">
        <v>42</v>
      </c>
      <c r="D45" s="294"/>
      <c r="E45" s="294"/>
      <c r="F45" s="294"/>
      <c r="G45" s="294"/>
      <c r="H45" s="294"/>
      <c r="I45" s="294"/>
      <c r="J45" s="294"/>
    </row>
    <row r="46" spans="2:11" ht="71.5" customHeight="1" x14ac:dyDescent="0.35">
      <c r="B46" s="128" t="s">
        <v>43</v>
      </c>
      <c r="C46" s="294" t="s">
        <v>44</v>
      </c>
      <c r="D46" s="294"/>
      <c r="E46" s="294"/>
      <c r="F46" s="294"/>
      <c r="G46" s="294"/>
      <c r="H46" s="294"/>
      <c r="I46" s="294"/>
      <c r="J46" s="294"/>
    </row>
    <row r="47" spans="2:11" x14ac:dyDescent="0.35">
      <c r="B47" s="128" t="s">
        <v>45</v>
      </c>
      <c r="C47" s="294" t="s">
        <v>46</v>
      </c>
      <c r="D47" s="294"/>
      <c r="E47" s="294"/>
      <c r="F47" s="294"/>
      <c r="G47" s="294"/>
      <c r="H47" s="294"/>
      <c r="I47" s="294"/>
      <c r="J47" s="294"/>
    </row>
    <row r="48" spans="2:11" ht="84" customHeight="1" x14ac:dyDescent="0.35">
      <c r="B48" s="129" t="s">
        <v>47</v>
      </c>
      <c r="C48" s="294" t="s">
        <v>48</v>
      </c>
      <c r="D48" s="294"/>
      <c r="E48" s="294"/>
      <c r="F48" s="294"/>
      <c r="G48" s="294"/>
      <c r="H48" s="294"/>
      <c r="I48" s="294"/>
      <c r="J48" s="294"/>
    </row>
    <row r="49" spans="2:10" ht="30" customHeight="1" x14ac:dyDescent="0.35">
      <c r="B49" s="128" t="s">
        <v>49</v>
      </c>
      <c r="C49" s="294" t="s">
        <v>50</v>
      </c>
      <c r="D49" s="294"/>
      <c r="E49" s="294"/>
      <c r="F49" s="294"/>
      <c r="G49" s="294"/>
      <c r="H49" s="294"/>
      <c r="I49" s="294"/>
      <c r="J49" s="294"/>
    </row>
    <row r="50" spans="2:10" ht="28.4" customHeight="1" x14ac:dyDescent="0.35">
      <c r="B50" s="128" t="s">
        <v>51</v>
      </c>
      <c r="C50" s="294" t="s">
        <v>52</v>
      </c>
      <c r="D50" s="294"/>
      <c r="E50" s="294"/>
      <c r="F50" s="294"/>
      <c r="G50" s="294"/>
      <c r="H50" s="294"/>
      <c r="I50" s="294"/>
      <c r="J50" s="294"/>
    </row>
    <row r="51" spans="2:10" x14ac:dyDescent="0.35">
      <c r="B51" s="128" t="s">
        <v>53</v>
      </c>
      <c r="C51" s="290" t="s">
        <v>54</v>
      </c>
      <c r="D51" s="291"/>
      <c r="E51" s="291"/>
      <c r="F51" s="291"/>
      <c r="G51" s="291"/>
      <c r="H51" s="291"/>
      <c r="I51" s="291"/>
      <c r="J51" s="292"/>
    </row>
    <row r="52" spans="2:10" ht="26" x14ac:dyDescent="0.35">
      <c r="B52" s="129" t="s">
        <v>55</v>
      </c>
      <c r="C52" s="290" t="s">
        <v>56</v>
      </c>
      <c r="D52" s="291"/>
      <c r="E52" s="291"/>
      <c r="F52" s="291"/>
      <c r="G52" s="291"/>
      <c r="H52" s="291"/>
      <c r="I52" s="291"/>
      <c r="J52" s="292"/>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V240"/>
  <sheetViews>
    <sheetView showGridLines="0" zoomScale="70" zoomScaleNormal="70" workbookViewId="0">
      <pane xSplit="3" topLeftCell="AP1" activePane="topRight" state="frozen"/>
      <selection activeCell="A130" sqref="A130"/>
      <selection pane="topRight" activeCell="P36" sqref="P36:P39"/>
    </sheetView>
  </sheetViews>
  <sheetFormatPr defaultColWidth="8.81640625" defaultRowHeight="14.5" outlineLevelRow="1" x14ac:dyDescent="0.35"/>
  <cols>
    <col min="1" max="1" width="2.81640625" customWidth="1"/>
    <col min="2" max="2" width="34.81640625" customWidth="1"/>
    <col min="3" max="3" width="24.453125" customWidth="1"/>
    <col min="4" max="13" width="13.54296875" customWidth="1"/>
    <col min="14" max="14" width="18.54296875" customWidth="1"/>
    <col min="15" max="15" width="1.54296875" customWidth="1"/>
    <col min="16" max="16" width="23.54296875" customWidth="1"/>
    <col min="17" max="17" width="24.81640625" customWidth="1"/>
    <col min="18" max="18" width="14.81640625" customWidth="1"/>
    <col min="19" max="19" width="13.54296875" customWidth="1"/>
    <col min="20" max="21" width="23.54296875" customWidth="1"/>
    <col min="22" max="22" width="12.81640625" customWidth="1"/>
    <col min="23" max="23" width="24.81640625" customWidth="1"/>
    <col min="24" max="24" width="14.81640625" customWidth="1"/>
    <col min="25" max="25" width="13.54296875" customWidth="1"/>
    <col min="26" max="27" width="23.54296875" customWidth="1"/>
    <col min="28" max="28" width="12.81640625" customWidth="1"/>
    <col min="29" max="29" width="24.81640625" customWidth="1"/>
    <col min="30" max="30" width="14.81640625" customWidth="1"/>
    <col min="31" max="31" width="13.54296875" customWidth="1"/>
    <col min="32" max="33" width="23.54296875" customWidth="1"/>
    <col min="34" max="34" width="12.81640625" customWidth="1"/>
    <col min="35" max="35" width="24.81640625" customWidth="1"/>
    <col min="36" max="36" width="14.81640625" customWidth="1"/>
    <col min="37" max="37" width="13.54296875" customWidth="1"/>
    <col min="38" max="39" width="23.54296875" customWidth="1"/>
    <col min="40" max="40" width="12.81640625" customWidth="1"/>
    <col min="41" max="41" width="24.81640625" customWidth="1"/>
    <col min="42" max="42" width="14.81640625" customWidth="1"/>
    <col min="43" max="43" width="13.54296875" customWidth="1"/>
    <col min="44" max="44" width="22.453125" customWidth="1"/>
    <col min="45" max="45" width="18.54296875" customWidth="1"/>
  </cols>
  <sheetData>
    <row r="2" spans="2:45" ht="18.5" x14ac:dyDescent="0.45">
      <c r="B2" s="1" t="s">
        <v>0</v>
      </c>
      <c r="C2" s="297" t="str">
        <f>'Αρχική σελίδα'!C3</f>
        <v>Στερεάς Ελλάδας</v>
      </c>
      <c r="D2" s="297"/>
      <c r="E2" s="297"/>
      <c r="F2" s="297"/>
      <c r="G2" s="297"/>
      <c r="H2" s="97"/>
      <c r="J2" s="266" t="s">
        <v>59</v>
      </c>
    </row>
    <row r="3" spans="2:45" ht="18.5" x14ac:dyDescent="0.45">
      <c r="B3" s="2" t="s">
        <v>2</v>
      </c>
      <c r="C3" s="98">
        <f>'Αρχική σελίδα'!C4</f>
        <v>2024</v>
      </c>
      <c r="D3" s="46" t="s">
        <v>3</v>
      </c>
      <c r="E3" s="46">
        <f>C3+4</f>
        <v>2028</v>
      </c>
    </row>
    <row r="4" spans="2:45" ht="14.5" customHeight="1" x14ac:dyDescent="0.45">
      <c r="C4" s="2"/>
      <c r="D4" s="46"/>
      <c r="E4" s="46"/>
    </row>
    <row r="5" spans="2:45" ht="101.5" customHeight="1" x14ac:dyDescent="0.35">
      <c r="B5" s="299" t="s">
        <v>164</v>
      </c>
      <c r="C5" s="299"/>
      <c r="D5" s="299"/>
      <c r="E5" s="299"/>
      <c r="F5" s="299"/>
      <c r="G5" s="299"/>
      <c r="H5" s="299"/>
      <c r="I5" s="299"/>
    </row>
    <row r="6" spans="2:45" x14ac:dyDescent="0.35">
      <c r="B6" s="220"/>
      <c r="C6" s="220"/>
      <c r="D6" s="220"/>
      <c r="E6" s="220"/>
      <c r="F6" s="220"/>
      <c r="G6" s="220"/>
      <c r="H6" s="220"/>
    </row>
    <row r="7" spans="2:45" ht="18.5" x14ac:dyDescent="0.45">
      <c r="B7" s="99"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100"/>
      <c r="D7" s="100"/>
      <c r="E7" s="100"/>
      <c r="F7" s="100"/>
      <c r="G7" s="100"/>
      <c r="H7" s="97"/>
      <c r="I7" s="97"/>
      <c r="J7" s="97"/>
    </row>
    <row r="8" spans="2:45" ht="18.5" x14ac:dyDescent="0.45">
      <c r="B8" s="224"/>
      <c r="C8" s="56"/>
      <c r="D8" s="56"/>
      <c r="E8" s="56"/>
      <c r="F8" s="56"/>
      <c r="G8" s="56"/>
    </row>
    <row r="9" spans="2:45" ht="15.5" x14ac:dyDescent="0.35">
      <c r="B9" s="296" t="s">
        <v>142</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row>
    <row r="10" spans="2:45"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5" outlineLevel="1" x14ac:dyDescent="0.35">
      <c r="B11" s="322"/>
      <c r="C11" s="313" t="s">
        <v>105</v>
      </c>
      <c r="D11" s="307" t="s">
        <v>130</v>
      </c>
      <c r="E11" s="308"/>
      <c r="F11" s="308"/>
      <c r="G11" s="308"/>
      <c r="H11" s="308"/>
      <c r="I11" s="308"/>
      <c r="J11" s="308"/>
      <c r="K11" s="308"/>
      <c r="L11" s="309"/>
      <c r="M11" s="318" t="str">
        <f xml:space="preserve"> D12&amp;" - "&amp;K12</f>
        <v>2019 - 2023</v>
      </c>
      <c r="N11" s="319"/>
      <c r="P11" s="307" t="s">
        <v>131</v>
      </c>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9"/>
    </row>
    <row r="12" spans="2:45" outlineLevel="1" x14ac:dyDescent="0.35">
      <c r="B12" s="323"/>
      <c r="C12" s="314"/>
      <c r="D12" s="81">
        <f>$C$3-5</f>
        <v>2019</v>
      </c>
      <c r="E12" s="307">
        <f>$C$3-4</f>
        <v>2020</v>
      </c>
      <c r="F12" s="309"/>
      <c r="G12" s="307">
        <f>$C$3-3</f>
        <v>2021</v>
      </c>
      <c r="H12" s="309"/>
      <c r="I12" s="307">
        <f>$C$3-2</f>
        <v>2022</v>
      </c>
      <c r="J12" s="309"/>
      <c r="K12" s="307">
        <f>$C$3-1</f>
        <v>2023</v>
      </c>
      <c r="L12" s="309"/>
      <c r="M12" s="320"/>
      <c r="N12" s="321"/>
      <c r="P12" s="354">
        <f>$C$3</f>
        <v>2024</v>
      </c>
      <c r="Q12" s="355"/>
      <c r="R12" s="355"/>
      <c r="S12" s="357"/>
      <c r="T12" s="354">
        <f>$C$3+1</f>
        <v>2025</v>
      </c>
      <c r="U12" s="355"/>
      <c r="V12" s="355"/>
      <c r="W12" s="355"/>
      <c r="X12" s="355"/>
      <c r="Y12" s="357"/>
      <c r="Z12" s="307">
        <f>$C$3+2</f>
        <v>2026</v>
      </c>
      <c r="AA12" s="308"/>
      <c r="AB12" s="308"/>
      <c r="AC12" s="308"/>
      <c r="AD12" s="308"/>
      <c r="AE12" s="309"/>
      <c r="AF12" s="307">
        <f>$C$3+3</f>
        <v>2027</v>
      </c>
      <c r="AG12" s="308"/>
      <c r="AH12" s="308"/>
      <c r="AI12" s="308"/>
      <c r="AJ12" s="308"/>
      <c r="AK12" s="309"/>
      <c r="AL12" s="307">
        <f>$C$3+4</f>
        <v>2028</v>
      </c>
      <c r="AM12" s="308"/>
      <c r="AN12" s="308"/>
      <c r="AO12" s="308"/>
      <c r="AP12" s="308"/>
      <c r="AQ12" s="309"/>
      <c r="AR12" s="316" t="str">
        <f>P12&amp;" - "&amp;AL12</f>
        <v>2024 - 2028</v>
      </c>
      <c r="AS12" s="317"/>
    </row>
    <row r="13" spans="2:45" ht="14.5" customHeight="1" outlineLevel="1" x14ac:dyDescent="0.35">
      <c r="B13" s="323"/>
      <c r="C13" s="314"/>
      <c r="D13" s="346" t="s">
        <v>165</v>
      </c>
      <c r="E13" s="348" t="s">
        <v>165</v>
      </c>
      <c r="F13" s="350" t="s">
        <v>134</v>
      </c>
      <c r="G13" s="348" t="s">
        <v>165</v>
      </c>
      <c r="H13" s="350" t="s">
        <v>134</v>
      </c>
      <c r="I13" s="348" t="s">
        <v>165</v>
      </c>
      <c r="J13" s="352" t="s">
        <v>134</v>
      </c>
      <c r="K13" s="348" t="s">
        <v>165</v>
      </c>
      <c r="L13" s="352" t="s">
        <v>134</v>
      </c>
      <c r="M13" s="348" t="s">
        <v>126</v>
      </c>
      <c r="N13" s="364" t="s">
        <v>135</v>
      </c>
      <c r="P13" s="348" t="str">
        <f>"Διανεμόμενες ποσότητες σε πελάτες που συνδέθηκαν το "&amp;P12</f>
        <v>Διανεμόμενες ποσότητες σε πελάτες που συνδέθηκαν το 2024</v>
      </c>
      <c r="Q13" s="356" t="s">
        <v>166</v>
      </c>
      <c r="R13" s="356" t="s">
        <v>167</v>
      </c>
      <c r="S13" s="366" t="s">
        <v>134</v>
      </c>
      <c r="T13" s="354" t="s">
        <v>168</v>
      </c>
      <c r="U13" s="355"/>
      <c r="V13" s="355"/>
      <c r="W13" s="356" t="s">
        <v>166</v>
      </c>
      <c r="X13" s="356" t="s">
        <v>167</v>
      </c>
      <c r="Y13" s="357" t="s">
        <v>134</v>
      </c>
      <c r="Z13" s="354" t="s">
        <v>168</v>
      </c>
      <c r="AA13" s="355"/>
      <c r="AB13" s="355"/>
      <c r="AC13" s="356" t="s">
        <v>166</v>
      </c>
      <c r="AD13" s="356" t="s">
        <v>167</v>
      </c>
      <c r="AE13" s="357" t="s">
        <v>134</v>
      </c>
      <c r="AF13" s="354" t="s">
        <v>168</v>
      </c>
      <c r="AG13" s="355"/>
      <c r="AH13" s="355"/>
      <c r="AI13" s="356" t="s">
        <v>166</v>
      </c>
      <c r="AJ13" s="356" t="s">
        <v>167</v>
      </c>
      <c r="AK13" s="357" t="s">
        <v>134</v>
      </c>
      <c r="AL13" s="354" t="s">
        <v>168</v>
      </c>
      <c r="AM13" s="355"/>
      <c r="AN13" s="355"/>
      <c r="AO13" s="356" t="s">
        <v>166</v>
      </c>
      <c r="AP13" s="356" t="s">
        <v>167</v>
      </c>
      <c r="AQ13" s="357" t="s">
        <v>134</v>
      </c>
      <c r="AR13" s="360" t="s">
        <v>126</v>
      </c>
      <c r="AS13" s="358" t="s">
        <v>135</v>
      </c>
    </row>
    <row r="14" spans="2:45" ht="58" outlineLevel="1" x14ac:dyDescent="0.35">
      <c r="B14" s="324"/>
      <c r="C14" s="315"/>
      <c r="D14" s="347"/>
      <c r="E14" s="349"/>
      <c r="F14" s="351"/>
      <c r="G14" s="349"/>
      <c r="H14" s="351"/>
      <c r="I14" s="349"/>
      <c r="J14" s="353"/>
      <c r="K14" s="349"/>
      <c r="L14" s="353"/>
      <c r="M14" s="349"/>
      <c r="N14" s="365"/>
      <c r="P14" s="349"/>
      <c r="Q14" s="356"/>
      <c r="R14" s="356"/>
      <c r="S14" s="366"/>
      <c r="T14" s="122" t="str">
        <f>"Διανεμόμενες ποσότητες σε πελάτες που συνδέθηκαν το "&amp;T12</f>
        <v>Διανεμόμενες ποσότητες σε πελάτες που συνδέθηκαν το 2025</v>
      </c>
      <c r="U14" s="104" t="str">
        <f>"Διανεμόμενες ποσότητες σε πελάτες που συνδέθηκαν το "&amp;P12</f>
        <v>Διανεμόμενες ποσότητες σε πελάτες που συνδέθηκαν το 2024</v>
      </c>
      <c r="V14" s="59" t="s">
        <v>169</v>
      </c>
      <c r="W14" s="356"/>
      <c r="X14" s="356"/>
      <c r="Y14" s="357"/>
      <c r="Z14" s="122" t="str">
        <f>"Διανεμόμενες ποσότητες σε πελάτες που συνδέθηκαν το "&amp;Z12</f>
        <v>Διανεμόμενες ποσότητες σε πελάτες που συνδέθηκαν το 2026</v>
      </c>
      <c r="AA14" s="104" t="str">
        <f>"Διανεμόμενες ποσότητες σε πελάτες που συνδέθηκαν το "&amp;$P$12&amp;" - "&amp;T12</f>
        <v>Διανεμόμενες ποσότητες σε πελάτες που συνδέθηκαν το 2024 - 2025</v>
      </c>
      <c r="AB14" s="59" t="s">
        <v>169</v>
      </c>
      <c r="AC14" s="356"/>
      <c r="AD14" s="356"/>
      <c r="AE14" s="357"/>
      <c r="AF14" s="122" t="str">
        <f>"Διανεμόμενες ποσότητες σε πελάτες που συνδέθηκαν το "&amp;AF12</f>
        <v>Διανεμόμενες ποσότητες σε πελάτες που συνδέθηκαν το 2027</v>
      </c>
      <c r="AG14" s="104" t="str">
        <f>"Διανεμόμενες ποσότητες σε πελάτες που συνδέθηκαν το "&amp;$P$12&amp;" - "&amp;Z12</f>
        <v>Διανεμόμενες ποσότητες σε πελάτες που συνδέθηκαν το 2024 - 2026</v>
      </c>
      <c r="AH14" s="59" t="s">
        <v>169</v>
      </c>
      <c r="AI14" s="356"/>
      <c r="AJ14" s="356"/>
      <c r="AK14" s="357"/>
      <c r="AL14" s="122" t="str">
        <f>"Διανεμόμενες ποσότητες σε πελάτες που συνδέθηκαν το "&amp;AL12</f>
        <v>Διανεμόμενες ποσότητες σε πελάτες που συνδέθηκαν το 2028</v>
      </c>
      <c r="AM14" s="104" t="str">
        <f>"Διανεμόμενες ποσότητες σε πελάτες που συνδέθηκαν το "&amp;$P$12&amp;" - "&amp;AF12</f>
        <v>Διανεμόμενες ποσότητες σε πελάτες που συνδέθηκαν το 2024 - 2027</v>
      </c>
      <c r="AN14" s="59" t="s">
        <v>169</v>
      </c>
      <c r="AO14" s="356"/>
      <c r="AP14" s="356"/>
      <c r="AQ14" s="357"/>
      <c r="AR14" s="361"/>
      <c r="AS14" s="359"/>
    </row>
    <row r="15" spans="2:45" outlineLevel="1" x14ac:dyDescent="0.35">
      <c r="B15" s="229" t="s">
        <v>75</v>
      </c>
      <c r="C15" s="63" t="s">
        <v>114</v>
      </c>
      <c r="D15" s="179">
        <f t="shared" ref="D15:E35" si="0">D49+D82+D115+D148+D181+D214</f>
        <v>0</v>
      </c>
      <c r="E15" s="157">
        <f t="shared" si="0"/>
        <v>0</v>
      </c>
      <c r="F15" s="166">
        <f t="shared" ref="F15" si="1">IFERROR((E15-D15)/D15,0)</f>
        <v>0</v>
      </c>
      <c r="G15" s="157">
        <f t="shared" ref="G15:G35" si="2">G49+G82+G115+G148+G181+G214</f>
        <v>0</v>
      </c>
      <c r="H15" s="166">
        <f>IFERROR((G15-E15)/E15,0)</f>
        <v>0</v>
      </c>
      <c r="I15" s="157">
        <f t="shared" ref="I15:I35" si="3">I49+I82+I115+I148+I181+I214</f>
        <v>0</v>
      </c>
      <c r="J15" s="166">
        <f>IFERROR((I15-G15)/G15,0)</f>
        <v>0</v>
      </c>
      <c r="K15" s="157">
        <f t="shared" ref="K15:K35" si="4">K49+K82+K115+K148+K181+K214</f>
        <v>0</v>
      </c>
      <c r="L15" s="166">
        <f t="shared" ref="L15:L40" si="5">IFERROR((K15-I15)/I15,0)</f>
        <v>0</v>
      </c>
      <c r="M15" s="163">
        <f t="shared" ref="M15:M39" si="6">D15+E15+G15+I15+K15</f>
        <v>0</v>
      </c>
      <c r="N15" s="164">
        <f t="shared" ref="N15:N40" si="7">IFERROR((K15/D15)^(1/4)-1,0)</f>
        <v>0</v>
      </c>
      <c r="P15" s="157">
        <f t="shared" ref="P15:R35" si="8">P49+P82+P115+P148+P181+P214</f>
        <v>0</v>
      </c>
      <c r="Q15" s="156">
        <f t="shared" si="8"/>
        <v>0</v>
      </c>
      <c r="R15" s="156">
        <f t="shared" si="8"/>
        <v>0</v>
      </c>
      <c r="S15" s="180">
        <f t="shared" ref="S15" si="9">IFERROR((R15-K15)/K15,0)</f>
        <v>0</v>
      </c>
      <c r="T15" s="157">
        <f t="shared" ref="T15:X24" si="10">T49+T82+T115+T148+T181+T214</f>
        <v>0</v>
      </c>
      <c r="U15" s="156">
        <f t="shared" si="10"/>
        <v>0</v>
      </c>
      <c r="V15" s="156">
        <f t="shared" si="10"/>
        <v>0</v>
      </c>
      <c r="W15" s="156">
        <f t="shared" si="10"/>
        <v>0</v>
      </c>
      <c r="X15" s="156">
        <f t="shared" si="10"/>
        <v>0</v>
      </c>
      <c r="Y15" s="166">
        <f>IFERROR((X15-R15)/R15,0)</f>
        <v>0</v>
      </c>
      <c r="Z15" s="157">
        <f t="shared" ref="Z15:AD24" si="11">Z49+Z82+Z115+Z148+Z181+Z214</f>
        <v>0</v>
      </c>
      <c r="AA15" s="156">
        <f t="shared" si="11"/>
        <v>0</v>
      </c>
      <c r="AB15" s="156">
        <f t="shared" si="11"/>
        <v>0</v>
      </c>
      <c r="AC15" s="156">
        <f t="shared" si="11"/>
        <v>0</v>
      </c>
      <c r="AD15" s="156">
        <f t="shared" si="11"/>
        <v>0</v>
      </c>
      <c r="AE15" s="166">
        <f t="shared" ref="AE15" si="12">IFERROR((AD15-X15)/X15,0)</f>
        <v>0</v>
      </c>
      <c r="AF15" s="157">
        <f t="shared" ref="AF15:AJ24" si="13">AF49+AF82+AF115+AF148+AF181+AF214</f>
        <v>0</v>
      </c>
      <c r="AG15" s="156">
        <f t="shared" si="13"/>
        <v>0</v>
      </c>
      <c r="AH15" s="156">
        <f t="shared" si="13"/>
        <v>0</v>
      </c>
      <c r="AI15" s="156">
        <f t="shared" si="13"/>
        <v>0</v>
      </c>
      <c r="AJ15" s="156">
        <f t="shared" si="13"/>
        <v>0</v>
      </c>
      <c r="AK15" s="166">
        <f>IFERROR((AJ15-AD15)/AD15,0)</f>
        <v>0</v>
      </c>
      <c r="AL15" s="157">
        <f t="shared" ref="AL15:AP24" si="14">AL49+AL82+AL115+AL148+AL181+AL214</f>
        <v>0</v>
      </c>
      <c r="AM15" s="156">
        <f t="shared" si="14"/>
        <v>0</v>
      </c>
      <c r="AN15" s="156">
        <f t="shared" si="14"/>
        <v>0</v>
      </c>
      <c r="AO15" s="156">
        <f t="shared" si="14"/>
        <v>0</v>
      </c>
      <c r="AP15" s="156">
        <f t="shared" si="14"/>
        <v>0</v>
      </c>
      <c r="AQ15" s="166">
        <f>IFERROR((AP15-AJ15)/AJ15,0)</f>
        <v>0</v>
      </c>
      <c r="AR15" s="163">
        <f>SUM(R15,X15,AD15,AJ15,AP15)</f>
        <v>0</v>
      </c>
      <c r="AS15" s="164">
        <f t="shared" ref="AS15" si="15">IFERROR((AP15/R15)^(1/4)-1,0)</f>
        <v>0</v>
      </c>
    </row>
    <row r="16" spans="2:45" outlineLevel="1" x14ac:dyDescent="0.35">
      <c r="B16" s="230" t="s">
        <v>76</v>
      </c>
      <c r="C16" s="63" t="s">
        <v>114</v>
      </c>
      <c r="D16" s="179">
        <f t="shared" si="0"/>
        <v>4942.4229999999998</v>
      </c>
      <c r="E16" s="157">
        <f t="shared" si="0"/>
        <v>4720.8530000000001</v>
      </c>
      <c r="F16" s="166">
        <f t="shared" ref="F16:F35" si="16">IFERROR((E16-D16)/D16,0)</f>
        <v>-4.4830238124094139E-2</v>
      </c>
      <c r="G16" s="157">
        <f t="shared" si="2"/>
        <v>5672.0239999999994</v>
      </c>
      <c r="H16" s="166">
        <f t="shared" ref="H16:H35" si="17">IFERROR((G16-E16)/E16,0)</f>
        <v>0.20148286760888326</v>
      </c>
      <c r="I16" s="157">
        <f t="shared" si="3"/>
        <v>6375.2986666666666</v>
      </c>
      <c r="J16" s="166">
        <f t="shared" ref="J16:J35" si="18">IFERROR((I16-G16)/G16,0)</f>
        <v>0.12399007244445144</v>
      </c>
      <c r="K16" s="157">
        <f t="shared" si="4"/>
        <v>0</v>
      </c>
      <c r="L16" s="166">
        <f t="shared" si="5"/>
        <v>-1</v>
      </c>
      <c r="M16" s="163">
        <f t="shared" si="6"/>
        <v>21710.598666666665</v>
      </c>
      <c r="N16" s="164">
        <f t="shared" si="7"/>
        <v>-1</v>
      </c>
      <c r="P16" s="157">
        <f t="shared" si="8"/>
        <v>0</v>
      </c>
      <c r="Q16" s="156">
        <f>Q50+Q83+Q116+Q149+Q182+Q215</f>
        <v>0</v>
      </c>
      <c r="R16" s="156">
        <f t="shared" si="8"/>
        <v>0</v>
      </c>
      <c r="S16" s="180">
        <f t="shared" ref="S16:S35" si="19">IFERROR((R16-K16)/K16,0)</f>
        <v>0</v>
      </c>
      <c r="T16" s="157">
        <f t="shared" si="10"/>
        <v>0</v>
      </c>
      <c r="U16" s="156">
        <f t="shared" si="10"/>
        <v>0</v>
      </c>
      <c r="V16" s="156">
        <f t="shared" si="10"/>
        <v>0</v>
      </c>
      <c r="W16" s="156">
        <f t="shared" si="10"/>
        <v>0</v>
      </c>
      <c r="X16" s="156">
        <f t="shared" si="10"/>
        <v>0</v>
      </c>
      <c r="Y16" s="166">
        <f t="shared" ref="Y16:Y35" si="20">IFERROR((X16-R16)/R16,0)</f>
        <v>0</v>
      </c>
      <c r="Z16" s="157">
        <f t="shared" ref="Z16" si="21">Z50+Z83+Z116+Z149+Z182+Z215</f>
        <v>0</v>
      </c>
      <c r="AA16" s="156">
        <f t="shared" si="11"/>
        <v>0</v>
      </c>
      <c r="AB16" s="156">
        <f t="shared" si="11"/>
        <v>0</v>
      </c>
      <c r="AC16" s="156">
        <f t="shared" si="11"/>
        <v>0</v>
      </c>
      <c r="AD16" s="156">
        <f t="shared" si="11"/>
        <v>0</v>
      </c>
      <c r="AE16" s="166">
        <f t="shared" ref="AE16:AE35" si="22">IFERROR((AD16-X16)/X16,0)</f>
        <v>0</v>
      </c>
      <c r="AF16" s="157">
        <f t="shared" si="13"/>
        <v>0</v>
      </c>
      <c r="AG16" s="156">
        <f t="shared" si="13"/>
        <v>0</v>
      </c>
      <c r="AH16" s="156">
        <f t="shared" si="13"/>
        <v>0</v>
      </c>
      <c r="AI16" s="156">
        <f t="shared" si="13"/>
        <v>0</v>
      </c>
      <c r="AJ16" s="156">
        <f t="shared" si="13"/>
        <v>0</v>
      </c>
      <c r="AK16" s="166">
        <f t="shared" ref="AK16:AK35" si="23">IFERROR((AJ16-AD16)/AD16,0)</f>
        <v>0</v>
      </c>
      <c r="AL16" s="157">
        <f t="shared" si="14"/>
        <v>0</v>
      </c>
      <c r="AM16" s="156">
        <f t="shared" si="14"/>
        <v>0</v>
      </c>
      <c r="AN16" s="156">
        <f t="shared" si="14"/>
        <v>0</v>
      </c>
      <c r="AO16" s="156">
        <f t="shared" si="14"/>
        <v>0</v>
      </c>
      <c r="AP16" s="156">
        <f t="shared" si="14"/>
        <v>0</v>
      </c>
      <c r="AQ16" s="166">
        <f t="shared" ref="AQ16:AQ35" si="24">IFERROR((AP16-AJ16)/AJ16,0)</f>
        <v>0</v>
      </c>
      <c r="AR16" s="163">
        <f t="shared" ref="AR16:AR35" si="25">SUM(R16,X16,AD16,AJ16,AP16)</f>
        <v>0</v>
      </c>
      <c r="AS16" s="164">
        <f t="shared" ref="AS16:AS35" si="26">IFERROR((AP16/R16)^(1/4)-1,0)</f>
        <v>0</v>
      </c>
    </row>
    <row r="17" spans="2:45" outlineLevel="1" x14ac:dyDescent="0.35">
      <c r="B17" s="229" t="s">
        <v>77</v>
      </c>
      <c r="C17" s="63" t="s">
        <v>114</v>
      </c>
      <c r="D17" s="179">
        <f t="shared" si="0"/>
        <v>0</v>
      </c>
      <c r="E17" s="157">
        <f t="shared" si="0"/>
        <v>0</v>
      </c>
      <c r="F17" s="166">
        <f t="shared" si="16"/>
        <v>0</v>
      </c>
      <c r="G17" s="157">
        <f t="shared" si="2"/>
        <v>0</v>
      </c>
      <c r="H17" s="166">
        <f t="shared" si="17"/>
        <v>0</v>
      </c>
      <c r="I17" s="157">
        <f t="shared" si="3"/>
        <v>0</v>
      </c>
      <c r="J17" s="166">
        <f t="shared" si="18"/>
        <v>0</v>
      </c>
      <c r="K17" s="157">
        <f t="shared" si="4"/>
        <v>0</v>
      </c>
      <c r="L17" s="166">
        <f t="shared" si="5"/>
        <v>0</v>
      </c>
      <c r="M17" s="163">
        <f t="shared" si="6"/>
        <v>0</v>
      </c>
      <c r="N17" s="164">
        <f t="shared" si="7"/>
        <v>0</v>
      </c>
      <c r="P17" s="157">
        <f t="shared" si="8"/>
        <v>0</v>
      </c>
      <c r="Q17" s="156">
        <f t="shared" si="8"/>
        <v>0</v>
      </c>
      <c r="R17" s="156">
        <f t="shared" si="8"/>
        <v>0</v>
      </c>
      <c r="S17" s="180">
        <f t="shared" si="19"/>
        <v>0</v>
      </c>
      <c r="T17" s="157">
        <f t="shared" si="10"/>
        <v>0</v>
      </c>
      <c r="U17" s="156">
        <f t="shared" si="10"/>
        <v>0</v>
      </c>
      <c r="V17" s="156">
        <f t="shared" si="10"/>
        <v>0</v>
      </c>
      <c r="W17" s="156">
        <f t="shared" si="10"/>
        <v>0</v>
      </c>
      <c r="X17" s="156">
        <f t="shared" si="10"/>
        <v>0</v>
      </c>
      <c r="Y17" s="166">
        <f t="shared" si="20"/>
        <v>0</v>
      </c>
      <c r="Z17" s="157">
        <f t="shared" ref="Z17" si="27">Z51+Z84+Z117+Z150+Z183+Z216</f>
        <v>0</v>
      </c>
      <c r="AA17" s="156">
        <f t="shared" si="11"/>
        <v>0</v>
      </c>
      <c r="AB17" s="156">
        <f t="shared" si="11"/>
        <v>0</v>
      </c>
      <c r="AC17" s="156">
        <f t="shared" si="11"/>
        <v>0</v>
      </c>
      <c r="AD17" s="156">
        <f t="shared" si="11"/>
        <v>0</v>
      </c>
      <c r="AE17" s="166">
        <f t="shared" si="22"/>
        <v>0</v>
      </c>
      <c r="AF17" s="157">
        <f t="shared" si="13"/>
        <v>0</v>
      </c>
      <c r="AG17" s="156">
        <f t="shared" si="13"/>
        <v>0</v>
      </c>
      <c r="AH17" s="156">
        <f t="shared" si="13"/>
        <v>0</v>
      </c>
      <c r="AI17" s="156">
        <f t="shared" si="13"/>
        <v>0</v>
      </c>
      <c r="AJ17" s="156">
        <f t="shared" si="13"/>
        <v>0</v>
      </c>
      <c r="AK17" s="166">
        <f t="shared" si="23"/>
        <v>0</v>
      </c>
      <c r="AL17" s="157">
        <f t="shared" si="14"/>
        <v>0</v>
      </c>
      <c r="AM17" s="156">
        <f t="shared" si="14"/>
        <v>0</v>
      </c>
      <c r="AN17" s="156">
        <f t="shared" si="14"/>
        <v>0</v>
      </c>
      <c r="AO17" s="156">
        <f t="shared" si="14"/>
        <v>0</v>
      </c>
      <c r="AP17" s="156">
        <f t="shared" si="14"/>
        <v>0</v>
      </c>
      <c r="AQ17" s="166">
        <f t="shared" si="24"/>
        <v>0</v>
      </c>
      <c r="AR17" s="163">
        <f t="shared" si="25"/>
        <v>0</v>
      </c>
      <c r="AS17" s="164">
        <f t="shared" si="26"/>
        <v>0</v>
      </c>
    </row>
    <row r="18" spans="2:45" outlineLevel="1" x14ac:dyDescent="0.35">
      <c r="B18" s="230" t="s">
        <v>78</v>
      </c>
      <c r="C18" s="63" t="s">
        <v>114</v>
      </c>
      <c r="D18" s="179">
        <f t="shared" si="0"/>
        <v>89590.724000000002</v>
      </c>
      <c r="E18" s="157">
        <f t="shared" si="0"/>
        <v>92952.759000000005</v>
      </c>
      <c r="F18" s="166">
        <f t="shared" si="16"/>
        <v>3.7526597061544043E-2</v>
      </c>
      <c r="G18" s="157">
        <f t="shared" si="2"/>
        <v>88477.028000000006</v>
      </c>
      <c r="H18" s="166">
        <f t="shared" si="17"/>
        <v>-4.8150598735858925E-2</v>
      </c>
      <c r="I18" s="157">
        <f t="shared" si="3"/>
        <v>83167.364000000001</v>
      </c>
      <c r="J18" s="166">
        <f t="shared" si="18"/>
        <v>-6.0011780685038423E-2</v>
      </c>
      <c r="K18" s="157">
        <f>K52+K85+K118+K151+K184+K217</f>
        <v>659973</v>
      </c>
      <c r="L18" s="166">
        <f t="shared" si="5"/>
        <v>6.9354805570127231</v>
      </c>
      <c r="M18" s="163">
        <f t="shared" si="6"/>
        <v>1014160.875</v>
      </c>
      <c r="N18" s="164">
        <f t="shared" si="7"/>
        <v>0.64746342083127528</v>
      </c>
      <c r="P18" s="157">
        <f t="shared" si="8"/>
        <v>2856</v>
      </c>
      <c r="Q18" s="156">
        <f t="shared" si="8"/>
        <v>659973</v>
      </c>
      <c r="R18" s="156">
        <f t="shared" si="8"/>
        <v>662829</v>
      </c>
      <c r="S18" s="180">
        <f t="shared" si="19"/>
        <v>4.3274497593083355E-3</v>
      </c>
      <c r="T18" s="157">
        <f t="shared" si="10"/>
        <v>7156.8</v>
      </c>
      <c r="U18" s="156">
        <f t="shared" si="10"/>
        <v>14280</v>
      </c>
      <c r="V18" s="156">
        <f t="shared" si="10"/>
        <v>21436.799999999999</v>
      </c>
      <c r="W18" s="156">
        <f t="shared" si="10"/>
        <v>659973</v>
      </c>
      <c r="X18" s="156">
        <f t="shared" si="10"/>
        <v>681409.8</v>
      </c>
      <c r="Y18" s="166">
        <f t="shared" si="20"/>
        <v>2.8032569486247653E-2</v>
      </c>
      <c r="Z18" s="157">
        <f t="shared" ref="Z18" si="28">Z52+Z85+Z118+Z151+Z184+Z217</f>
        <v>4190.8</v>
      </c>
      <c r="AA18" s="156">
        <f t="shared" si="11"/>
        <v>50064</v>
      </c>
      <c r="AB18" s="156">
        <f t="shared" si="11"/>
        <v>54254.8</v>
      </c>
      <c r="AC18" s="156">
        <f t="shared" si="11"/>
        <v>659973</v>
      </c>
      <c r="AD18" s="156">
        <f t="shared" si="11"/>
        <v>714227.8</v>
      </c>
      <c r="AE18" s="166">
        <f t="shared" si="22"/>
        <v>4.8161913726512295E-2</v>
      </c>
      <c r="AF18" s="157">
        <f t="shared" si="13"/>
        <v>4070.6000000000004</v>
      </c>
      <c r="AG18" s="156">
        <f t="shared" si="13"/>
        <v>71018</v>
      </c>
      <c r="AH18" s="156">
        <f t="shared" si="13"/>
        <v>75088.600000000006</v>
      </c>
      <c r="AI18" s="156">
        <f t="shared" si="13"/>
        <v>659973</v>
      </c>
      <c r="AJ18" s="156">
        <f t="shared" si="13"/>
        <v>735061.60000000009</v>
      </c>
      <c r="AK18" s="166">
        <f t="shared" si="23"/>
        <v>2.9169685078066193E-2</v>
      </c>
      <c r="AL18" s="157">
        <f t="shared" si="14"/>
        <v>2785.8</v>
      </c>
      <c r="AM18" s="156">
        <f t="shared" si="14"/>
        <v>91371</v>
      </c>
      <c r="AN18" s="156">
        <f t="shared" si="14"/>
        <v>94156.800000000003</v>
      </c>
      <c r="AO18" s="156">
        <f t="shared" si="14"/>
        <v>659973</v>
      </c>
      <c r="AP18" s="156">
        <f t="shared" si="14"/>
        <v>754129.8</v>
      </c>
      <c r="AQ18" s="166">
        <f t="shared" si="24"/>
        <v>2.594095515260211E-2</v>
      </c>
      <c r="AR18" s="163">
        <f t="shared" si="25"/>
        <v>3547658</v>
      </c>
      <c r="AS18" s="164">
        <f t="shared" si="26"/>
        <v>3.2787921775405904E-2</v>
      </c>
    </row>
    <row r="19" spans="2:45" outlineLevel="1" x14ac:dyDescent="0.35">
      <c r="B19" s="229" t="s">
        <v>79</v>
      </c>
      <c r="C19" s="63" t="s">
        <v>114</v>
      </c>
      <c r="D19" s="179">
        <f t="shared" si="0"/>
        <v>0</v>
      </c>
      <c r="E19" s="157">
        <f t="shared" si="0"/>
        <v>0</v>
      </c>
      <c r="F19" s="166">
        <f t="shared" si="16"/>
        <v>0</v>
      </c>
      <c r="G19" s="157">
        <f t="shared" si="2"/>
        <v>0</v>
      </c>
      <c r="H19" s="166">
        <f t="shared" si="17"/>
        <v>0</v>
      </c>
      <c r="I19" s="157">
        <f t="shared" si="3"/>
        <v>0</v>
      </c>
      <c r="J19" s="166">
        <f t="shared" si="18"/>
        <v>0</v>
      </c>
      <c r="K19" s="157">
        <f t="shared" si="4"/>
        <v>0</v>
      </c>
      <c r="L19" s="166">
        <f t="shared" si="5"/>
        <v>0</v>
      </c>
      <c r="M19" s="163">
        <f t="shared" si="6"/>
        <v>0</v>
      </c>
      <c r="N19" s="164">
        <f t="shared" si="7"/>
        <v>0</v>
      </c>
      <c r="P19" s="157">
        <f t="shared" si="8"/>
        <v>0</v>
      </c>
      <c r="Q19" s="156">
        <f t="shared" si="8"/>
        <v>0</v>
      </c>
      <c r="R19" s="156">
        <f t="shared" si="8"/>
        <v>0</v>
      </c>
      <c r="S19" s="180">
        <f t="shared" si="19"/>
        <v>0</v>
      </c>
      <c r="T19" s="157">
        <f t="shared" si="10"/>
        <v>0</v>
      </c>
      <c r="U19" s="156">
        <f t="shared" si="10"/>
        <v>0</v>
      </c>
      <c r="V19" s="156">
        <f t="shared" si="10"/>
        <v>0</v>
      </c>
      <c r="W19" s="156">
        <f t="shared" si="10"/>
        <v>0</v>
      </c>
      <c r="X19" s="156">
        <f t="shared" si="10"/>
        <v>0</v>
      </c>
      <c r="Y19" s="166">
        <f t="shared" si="20"/>
        <v>0</v>
      </c>
      <c r="Z19" s="157">
        <f t="shared" ref="Z19" si="29">Z53+Z86+Z119+Z152+Z185+Z218</f>
        <v>0</v>
      </c>
      <c r="AA19" s="156">
        <f t="shared" si="11"/>
        <v>0</v>
      </c>
      <c r="AB19" s="156">
        <f t="shared" si="11"/>
        <v>0</v>
      </c>
      <c r="AC19" s="156">
        <f t="shared" si="11"/>
        <v>0</v>
      </c>
      <c r="AD19" s="156">
        <f t="shared" si="11"/>
        <v>0</v>
      </c>
      <c r="AE19" s="166">
        <f t="shared" si="22"/>
        <v>0</v>
      </c>
      <c r="AF19" s="157">
        <f t="shared" si="13"/>
        <v>0</v>
      </c>
      <c r="AG19" s="156">
        <f t="shared" si="13"/>
        <v>0</v>
      </c>
      <c r="AH19" s="156">
        <f t="shared" si="13"/>
        <v>0</v>
      </c>
      <c r="AI19" s="156">
        <f t="shared" si="13"/>
        <v>0</v>
      </c>
      <c r="AJ19" s="156">
        <f t="shared" si="13"/>
        <v>0</v>
      </c>
      <c r="AK19" s="166">
        <f t="shared" si="23"/>
        <v>0</v>
      </c>
      <c r="AL19" s="157">
        <f t="shared" si="14"/>
        <v>0</v>
      </c>
      <c r="AM19" s="156">
        <f t="shared" si="14"/>
        <v>0</v>
      </c>
      <c r="AN19" s="156">
        <f t="shared" si="14"/>
        <v>0</v>
      </c>
      <c r="AO19" s="156">
        <f t="shared" si="14"/>
        <v>0</v>
      </c>
      <c r="AP19" s="156">
        <f t="shared" si="14"/>
        <v>0</v>
      </c>
      <c r="AQ19" s="166">
        <f t="shared" si="24"/>
        <v>0</v>
      </c>
      <c r="AR19" s="163">
        <f t="shared" si="25"/>
        <v>0</v>
      </c>
      <c r="AS19" s="164">
        <f t="shared" si="26"/>
        <v>0</v>
      </c>
    </row>
    <row r="20" spans="2:45" outlineLevel="1" x14ac:dyDescent="0.35">
      <c r="B20" s="230" t="s">
        <v>80</v>
      </c>
      <c r="C20" s="63" t="s">
        <v>114</v>
      </c>
      <c r="D20" s="179">
        <f t="shared" si="0"/>
        <v>55535.065000000002</v>
      </c>
      <c r="E20" s="157">
        <f t="shared" si="0"/>
        <v>57981.491000000002</v>
      </c>
      <c r="F20" s="166">
        <f t="shared" si="16"/>
        <v>4.4051915668055837E-2</v>
      </c>
      <c r="G20" s="157">
        <f>G54+G87+G120+G153+G186+G219</f>
        <v>63595.809000000008</v>
      </c>
      <c r="H20" s="166">
        <f t="shared" si="17"/>
        <v>9.6829486499407313E-2</v>
      </c>
      <c r="I20" s="157">
        <f>I54+I87+I120+I153+I186+I219</f>
        <v>55755.609400000001</v>
      </c>
      <c r="J20" s="166">
        <f t="shared" si="18"/>
        <v>-0.1232817024153275</v>
      </c>
      <c r="K20" s="157">
        <f t="shared" si="4"/>
        <v>62532</v>
      </c>
      <c r="L20" s="166">
        <f t="shared" si="5"/>
        <v>0.12153737844357591</v>
      </c>
      <c r="M20" s="163">
        <f t="shared" si="6"/>
        <v>295399.97440000001</v>
      </c>
      <c r="N20" s="164">
        <f t="shared" si="7"/>
        <v>3.0110368789906472E-2</v>
      </c>
      <c r="P20" s="157">
        <f t="shared" si="8"/>
        <v>10547.400000000001</v>
      </c>
      <c r="Q20" s="156">
        <f>Q54+Q87+Q120+Q153+Q186+Q219</f>
        <v>62532</v>
      </c>
      <c r="R20" s="156">
        <f t="shared" si="8"/>
        <v>73079.399999999994</v>
      </c>
      <c r="S20" s="180">
        <f t="shared" si="19"/>
        <v>0.16867203991556315</v>
      </c>
      <c r="T20" s="157">
        <f t="shared" si="10"/>
        <v>9919.7999999999993</v>
      </c>
      <c r="U20" s="156">
        <f t="shared" si="10"/>
        <v>52737</v>
      </c>
      <c r="V20" s="156">
        <f t="shared" si="10"/>
        <v>62656.800000000003</v>
      </c>
      <c r="W20" s="156">
        <f t="shared" si="10"/>
        <v>62532</v>
      </c>
      <c r="X20" s="156">
        <f t="shared" si="10"/>
        <v>125188.8</v>
      </c>
      <c r="Y20" s="166">
        <f t="shared" si="20"/>
        <v>0.71305183129582361</v>
      </c>
      <c r="Z20" s="157">
        <f t="shared" ref="Z20" si="30">Z54+Z87+Z120+Z153+Z186+Z219</f>
        <v>9904.5999999999985</v>
      </c>
      <c r="AA20" s="156">
        <f t="shared" si="11"/>
        <v>102336</v>
      </c>
      <c r="AB20" s="156">
        <f t="shared" si="11"/>
        <v>112240.6</v>
      </c>
      <c r="AC20" s="156">
        <f t="shared" si="11"/>
        <v>62532</v>
      </c>
      <c r="AD20" s="156">
        <f t="shared" si="11"/>
        <v>174772.6</v>
      </c>
      <c r="AE20" s="166">
        <f t="shared" si="22"/>
        <v>0.3960721725905193</v>
      </c>
      <c r="AF20" s="157">
        <f t="shared" si="13"/>
        <v>8480.4</v>
      </c>
      <c r="AG20" s="156">
        <f t="shared" si="13"/>
        <v>151859</v>
      </c>
      <c r="AH20" s="156">
        <f t="shared" si="13"/>
        <v>160339.40000000002</v>
      </c>
      <c r="AI20" s="156">
        <f t="shared" si="13"/>
        <v>62532</v>
      </c>
      <c r="AJ20" s="156">
        <f t="shared" si="13"/>
        <v>222871.40000000002</v>
      </c>
      <c r="AK20" s="166">
        <f t="shared" si="23"/>
        <v>0.27520789872096663</v>
      </c>
      <c r="AL20" s="157">
        <f t="shared" si="14"/>
        <v>5831.6</v>
      </c>
      <c r="AM20" s="156">
        <f t="shared" si="14"/>
        <v>194261</v>
      </c>
      <c r="AN20" s="156">
        <f t="shared" si="14"/>
        <v>200092.6</v>
      </c>
      <c r="AO20" s="156">
        <f t="shared" si="14"/>
        <v>62532</v>
      </c>
      <c r="AP20" s="156">
        <f t="shared" si="14"/>
        <v>262624.59999999998</v>
      </c>
      <c r="AQ20" s="166">
        <f t="shared" si="24"/>
        <v>0.17836833259000459</v>
      </c>
      <c r="AR20" s="163">
        <f t="shared" si="25"/>
        <v>858536.8</v>
      </c>
      <c r="AS20" s="164">
        <f t="shared" si="26"/>
        <v>0.37684517737790602</v>
      </c>
    </row>
    <row r="21" spans="2:45" outlineLevel="1" x14ac:dyDescent="0.35">
      <c r="B21" s="229" t="s">
        <v>81</v>
      </c>
      <c r="C21" s="63" t="s">
        <v>114</v>
      </c>
      <c r="D21" s="179">
        <f t="shared" si="0"/>
        <v>0</v>
      </c>
      <c r="E21" s="157">
        <f t="shared" si="0"/>
        <v>0</v>
      </c>
      <c r="F21" s="166">
        <f t="shared" si="16"/>
        <v>0</v>
      </c>
      <c r="G21" s="157">
        <f>G55+G88+G121+G154+G187+G220</f>
        <v>0</v>
      </c>
      <c r="H21" s="166">
        <f t="shared" si="17"/>
        <v>0</v>
      </c>
      <c r="I21" s="157">
        <f>I55+I88+I121+I154+I187+I220</f>
        <v>0</v>
      </c>
      <c r="J21" s="166">
        <f t="shared" si="18"/>
        <v>0</v>
      </c>
      <c r="K21" s="157">
        <f t="shared" si="4"/>
        <v>0</v>
      </c>
      <c r="L21" s="166">
        <f t="shared" si="5"/>
        <v>0</v>
      </c>
      <c r="M21" s="163">
        <f t="shared" si="6"/>
        <v>0</v>
      </c>
      <c r="N21" s="164">
        <f t="shared" si="7"/>
        <v>0</v>
      </c>
      <c r="P21" s="157">
        <f t="shared" si="8"/>
        <v>0</v>
      </c>
      <c r="Q21" s="156">
        <f>Q55+Q88+Q121+Q154+Q187+Q220</f>
        <v>0</v>
      </c>
      <c r="R21" s="156">
        <f t="shared" si="8"/>
        <v>0</v>
      </c>
      <c r="S21" s="180">
        <f t="shared" si="19"/>
        <v>0</v>
      </c>
      <c r="T21" s="157">
        <f t="shared" si="10"/>
        <v>0</v>
      </c>
      <c r="U21" s="156">
        <f t="shared" si="10"/>
        <v>0</v>
      </c>
      <c r="V21" s="156">
        <f t="shared" si="10"/>
        <v>0</v>
      </c>
      <c r="W21" s="156">
        <f t="shared" si="10"/>
        <v>0</v>
      </c>
      <c r="X21" s="156">
        <f t="shared" si="10"/>
        <v>0</v>
      </c>
      <c r="Y21" s="166">
        <f t="shared" si="20"/>
        <v>0</v>
      </c>
      <c r="Z21" s="157">
        <f t="shared" ref="Z21" si="31">Z55+Z88+Z121+Z154+Z187+Z220</f>
        <v>0</v>
      </c>
      <c r="AA21" s="156">
        <f t="shared" si="11"/>
        <v>0</v>
      </c>
      <c r="AB21" s="156">
        <f t="shared" si="11"/>
        <v>0</v>
      </c>
      <c r="AC21" s="156">
        <f t="shared" si="11"/>
        <v>0</v>
      </c>
      <c r="AD21" s="156">
        <f t="shared" si="11"/>
        <v>0</v>
      </c>
      <c r="AE21" s="166">
        <f t="shared" si="22"/>
        <v>0</v>
      </c>
      <c r="AF21" s="157">
        <f t="shared" si="13"/>
        <v>0</v>
      </c>
      <c r="AG21" s="156">
        <f t="shared" si="13"/>
        <v>0</v>
      </c>
      <c r="AH21" s="156">
        <f t="shared" si="13"/>
        <v>0</v>
      </c>
      <c r="AI21" s="156">
        <f t="shared" si="13"/>
        <v>0</v>
      </c>
      <c r="AJ21" s="156">
        <f t="shared" si="13"/>
        <v>0</v>
      </c>
      <c r="AK21" s="166">
        <f t="shared" si="23"/>
        <v>0</v>
      </c>
      <c r="AL21" s="157">
        <f t="shared" si="14"/>
        <v>0</v>
      </c>
      <c r="AM21" s="156">
        <f t="shared" si="14"/>
        <v>0</v>
      </c>
      <c r="AN21" s="156">
        <f t="shared" si="14"/>
        <v>0</v>
      </c>
      <c r="AO21" s="156">
        <f t="shared" si="14"/>
        <v>0</v>
      </c>
      <c r="AP21" s="156">
        <f t="shared" si="14"/>
        <v>0</v>
      </c>
      <c r="AQ21" s="166">
        <f t="shared" si="24"/>
        <v>0</v>
      </c>
      <c r="AR21" s="163">
        <f t="shared" si="25"/>
        <v>0</v>
      </c>
      <c r="AS21" s="164">
        <f t="shared" si="26"/>
        <v>0</v>
      </c>
    </row>
    <row r="22" spans="2:45" outlineLevel="1" x14ac:dyDescent="0.35">
      <c r="B22" s="230" t="s">
        <v>82</v>
      </c>
      <c r="C22" s="63" t="s">
        <v>114</v>
      </c>
      <c r="D22" s="179">
        <f t="shared" si="0"/>
        <v>927430.07832370012</v>
      </c>
      <c r="E22" s="157">
        <f t="shared" si="0"/>
        <v>908308.72699999996</v>
      </c>
      <c r="F22" s="166">
        <f t="shared" si="16"/>
        <v>-2.0617566510524852E-2</v>
      </c>
      <c r="G22" s="157">
        <f t="shared" si="2"/>
        <v>992397.65399999998</v>
      </c>
      <c r="H22" s="166">
        <f t="shared" si="17"/>
        <v>9.2577473385874479E-2</v>
      </c>
      <c r="I22" s="157">
        <f t="shared" si="3"/>
        <v>929989.97733333323</v>
      </c>
      <c r="J22" s="166">
        <f t="shared" si="18"/>
        <v>-6.2885755941807939E-2</v>
      </c>
      <c r="K22" s="157">
        <f t="shared" si="4"/>
        <v>527307</v>
      </c>
      <c r="L22" s="166">
        <f t="shared" si="5"/>
        <v>-0.43299711518181327</v>
      </c>
      <c r="M22" s="163">
        <f t="shared" si="6"/>
        <v>4285433.4366570339</v>
      </c>
      <c r="N22" s="164">
        <f t="shared" si="7"/>
        <v>-0.1316484377518391</v>
      </c>
      <c r="P22" s="157">
        <f t="shared" si="8"/>
        <v>7264.4000000000015</v>
      </c>
      <c r="Q22" s="156">
        <f t="shared" si="8"/>
        <v>527307</v>
      </c>
      <c r="R22" s="156">
        <f t="shared" si="8"/>
        <v>534571.4</v>
      </c>
      <c r="S22" s="180">
        <f t="shared" si="19"/>
        <v>1.377641487786057E-2</v>
      </c>
      <c r="T22" s="157">
        <f t="shared" si="10"/>
        <v>2641.6000000000004</v>
      </c>
      <c r="U22" s="156">
        <f t="shared" si="10"/>
        <v>36322</v>
      </c>
      <c r="V22" s="156">
        <f t="shared" si="10"/>
        <v>38963.599999999999</v>
      </c>
      <c r="W22" s="156">
        <f t="shared" si="10"/>
        <v>527307</v>
      </c>
      <c r="X22" s="156">
        <f t="shared" si="10"/>
        <v>566270.6</v>
      </c>
      <c r="Y22" s="166">
        <f t="shared" si="20"/>
        <v>5.9298346301354603E-2</v>
      </c>
      <c r="Z22" s="157">
        <f t="shared" ref="Z22" si="32">Z56+Z89+Z122+Z155+Z188+Z221</f>
        <v>1981.2000000000003</v>
      </c>
      <c r="AA22" s="156">
        <f t="shared" si="11"/>
        <v>49530</v>
      </c>
      <c r="AB22" s="156">
        <f t="shared" si="11"/>
        <v>51511.199999999997</v>
      </c>
      <c r="AC22" s="156">
        <f t="shared" si="11"/>
        <v>527307</v>
      </c>
      <c r="AD22" s="156">
        <f t="shared" si="11"/>
        <v>578818.19999999995</v>
      </c>
      <c r="AE22" s="166">
        <f t="shared" si="22"/>
        <v>2.2158310885290491E-2</v>
      </c>
      <c r="AF22" s="157">
        <f t="shared" si="13"/>
        <v>1981.2000000000003</v>
      </c>
      <c r="AG22" s="156">
        <f t="shared" si="13"/>
        <v>59436</v>
      </c>
      <c r="AH22" s="156">
        <f t="shared" si="13"/>
        <v>61417.2</v>
      </c>
      <c r="AI22" s="156">
        <f t="shared" si="13"/>
        <v>527307</v>
      </c>
      <c r="AJ22" s="156">
        <f t="shared" si="13"/>
        <v>588724.19999999995</v>
      </c>
      <c r="AK22" s="166">
        <f t="shared" si="23"/>
        <v>1.7114181965943713E-2</v>
      </c>
      <c r="AL22" s="157">
        <f t="shared" si="14"/>
        <v>1981.2000000000003</v>
      </c>
      <c r="AM22" s="156">
        <f t="shared" si="14"/>
        <v>69342</v>
      </c>
      <c r="AN22" s="156">
        <f t="shared" si="14"/>
        <v>71323.199999999997</v>
      </c>
      <c r="AO22" s="156">
        <f t="shared" si="14"/>
        <v>527307</v>
      </c>
      <c r="AP22" s="156">
        <f t="shared" si="14"/>
        <v>598630.19999999995</v>
      </c>
      <c r="AQ22" s="166">
        <f t="shared" si="24"/>
        <v>1.6826215059615353E-2</v>
      </c>
      <c r="AR22" s="163">
        <f t="shared" si="25"/>
        <v>2867014.5999999996</v>
      </c>
      <c r="AS22" s="164">
        <f t="shared" si="26"/>
        <v>2.8698782083619978E-2</v>
      </c>
    </row>
    <row r="23" spans="2:45" outlineLevel="1" x14ac:dyDescent="0.35">
      <c r="B23" s="230" t="s">
        <v>83</v>
      </c>
      <c r="C23" s="63" t="s">
        <v>114</v>
      </c>
      <c r="D23" s="179">
        <f t="shared" si="0"/>
        <v>34288.957999999999</v>
      </c>
      <c r="E23" s="157">
        <f t="shared" si="0"/>
        <v>36193.703999999998</v>
      </c>
      <c r="F23" s="166">
        <f t="shared" si="16"/>
        <v>5.5549836189247838E-2</v>
      </c>
      <c r="G23" s="157">
        <f t="shared" si="2"/>
        <v>40428.129000000001</v>
      </c>
      <c r="H23" s="166">
        <f t="shared" si="17"/>
        <v>0.11699341410318223</v>
      </c>
      <c r="I23" s="157">
        <f t="shared" si="3"/>
        <v>60201.336000000003</v>
      </c>
      <c r="J23" s="166">
        <f t="shared" si="18"/>
        <v>0.48909527819108328</v>
      </c>
      <c r="K23" s="157">
        <f t="shared" si="4"/>
        <v>32497</v>
      </c>
      <c r="L23" s="166">
        <f t="shared" si="5"/>
        <v>-0.46019470398464252</v>
      </c>
      <c r="M23" s="163">
        <f t="shared" si="6"/>
        <v>203609.12700000001</v>
      </c>
      <c r="N23" s="164">
        <f t="shared" si="7"/>
        <v>-1.332926811857893E-2</v>
      </c>
      <c r="P23" s="157">
        <f t="shared" si="8"/>
        <v>0</v>
      </c>
      <c r="Q23" s="156">
        <f t="shared" si="8"/>
        <v>32497</v>
      </c>
      <c r="R23" s="156">
        <f t="shared" si="8"/>
        <v>32497</v>
      </c>
      <c r="S23" s="180">
        <f t="shared" si="19"/>
        <v>0</v>
      </c>
      <c r="T23" s="157">
        <f t="shared" si="10"/>
        <v>0</v>
      </c>
      <c r="U23" s="156">
        <f t="shared" si="10"/>
        <v>0</v>
      </c>
      <c r="V23" s="156">
        <f t="shared" si="10"/>
        <v>0</v>
      </c>
      <c r="W23" s="156">
        <f t="shared" si="10"/>
        <v>32497</v>
      </c>
      <c r="X23" s="156">
        <f t="shared" si="10"/>
        <v>32497</v>
      </c>
      <c r="Y23" s="166">
        <f t="shared" si="20"/>
        <v>0</v>
      </c>
      <c r="Z23" s="157">
        <f t="shared" ref="Z23" si="33">Z57+Z90+Z123+Z156+Z189+Z222</f>
        <v>0</v>
      </c>
      <c r="AA23" s="156">
        <f t="shared" si="11"/>
        <v>0</v>
      </c>
      <c r="AB23" s="156">
        <f t="shared" si="11"/>
        <v>0</v>
      </c>
      <c r="AC23" s="156">
        <f t="shared" si="11"/>
        <v>32497</v>
      </c>
      <c r="AD23" s="156">
        <f t="shared" si="11"/>
        <v>32497</v>
      </c>
      <c r="AE23" s="166">
        <f t="shared" si="22"/>
        <v>0</v>
      </c>
      <c r="AF23" s="157">
        <f t="shared" si="13"/>
        <v>0</v>
      </c>
      <c r="AG23" s="156">
        <f t="shared" si="13"/>
        <v>0</v>
      </c>
      <c r="AH23" s="156">
        <f t="shared" si="13"/>
        <v>0</v>
      </c>
      <c r="AI23" s="156">
        <f t="shared" si="13"/>
        <v>32497</v>
      </c>
      <c r="AJ23" s="156">
        <f t="shared" si="13"/>
        <v>32497</v>
      </c>
      <c r="AK23" s="166">
        <f t="shared" si="23"/>
        <v>0</v>
      </c>
      <c r="AL23" s="157">
        <f t="shared" si="14"/>
        <v>0</v>
      </c>
      <c r="AM23" s="156">
        <f t="shared" si="14"/>
        <v>0</v>
      </c>
      <c r="AN23" s="156">
        <f t="shared" si="14"/>
        <v>0</v>
      </c>
      <c r="AO23" s="156">
        <f t="shared" si="14"/>
        <v>32497</v>
      </c>
      <c r="AP23" s="156">
        <f t="shared" si="14"/>
        <v>32497</v>
      </c>
      <c r="AQ23" s="166">
        <f t="shared" si="24"/>
        <v>0</v>
      </c>
      <c r="AR23" s="163">
        <f t="shared" si="25"/>
        <v>162485</v>
      </c>
      <c r="AS23" s="164">
        <f t="shared" si="26"/>
        <v>0</v>
      </c>
    </row>
    <row r="24" spans="2:45" outlineLevel="1" x14ac:dyDescent="0.35">
      <c r="B24" s="230" t="s">
        <v>84</v>
      </c>
      <c r="C24" s="63" t="s">
        <v>114</v>
      </c>
      <c r="D24" s="179">
        <f t="shared" si="0"/>
        <v>17860.028999999999</v>
      </c>
      <c r="E24" s="157">
        <f t="shared" si="0"/>
        <v>19321.414000000001</v>
      </c>
      <c r="F24" s="166">
        <f t="shared" si="16"/>
        <v>8.1824335223643935E-2</v>
      </c>
      <c r="G24" s="157">
        <f t="shared" si="2"/>
        <v>20044.131000000001</v>
      </c>
      <c r="H24" s="166">
        <f t="shared" si="17"/>
        <v>3.7404974604860725E-2</v>
      </c>
      <c r="I24" s="157">
        <f t="shared" si="3"/>
        <v>15412.346666666666</v>
      </c>
      <c r="J24" s="166">
        <f t="shared" si="18"/>
        <v>-0.23107932857420133</v>
      </c>
      <c r="K24" s="157">
        <f t="shared" si="4"/>
        <v>4468</v>
      </c>
      <c r="L24" s="166">
        <f t="shared" si="5"/>
        <v>-0.71010254981720278</v>
      </c>
      <c r="M24" s="163">
        <f t="shared" si="6"/>
        <v>77105.920666666672</v>
      </c>
      <c r="N24" s="164">
        <f t="shared" si="7"/>
        <v>-0.29277476088031262</v>
      </c>
      <c r="P24" s="157">
        <f t="shared" si="8"/>
        <v>700</v>
      </c>
      <c r="Q24" s="156">
        <f t="shared" si="8"/>
        <v>4468</v>
      </c>
      <c r="R24" s="156">
        <f t="shared" si="8"/>
        <v>5168</v>
      </c>
      <c r="S24" s="180">
        <f t="shared" si="19"/>
        <v>0.15666965085049239</v>
      </c>
      <c r="T24" s="157">
        <f t="shared" si="10"/>
        <v>0</v>
      </c>
      <c r="U24" s="156">
        <f t="shared" si="10"/>
        <v>3500</v>
      </c>
      <c r="V24" s="156">
        <f t="shared" si="10"/>
        <v>3500</v>
      </c>
      <c r="W24" s="156">
        <f t="shared" si="10"/>
        <v>4468</v>
      </c>
      <c r="X24" s="156">
        <f t="shared" si="10"/>
        <v>7968</v>
      </c>
      <c r="Y24" s="166">
        <f t="shared" si="20"/>
        <v>0.54179566563467496</v>
      </c>
      <c r="Z24" s="157">
        <f t="shared" ref="Z24" si="34">Z58+Z91+Z124+Z157+Z190+Z223</f>
        <v>0</v>
      </c>
      <c r="AA24" s="156">
        <f t="shared" si="11"/>
        <v>3500</v>
      </c>
      <c r="AB24" s="156">
        <f t="shared" si="11"/>
        <v>3500</v>
      </c>
      <c r="AC24" s="156">
        <f t="shared" si="11"/>
        <v>4468</v>
      </c>
      <c r="AD24" s="156">
        <f t="shared" si="11"/>
        <v>7968</v>
      </c>
      <c r="AE24" s="166">
        <f t="shared" si="22"/>
        <v>0</v>
      </c>
      <c r="AF24" s="157">
        <f t="shared" si="13"/>
        <v>0</v>
      </c>
      <c r="AG24" s="156">
        <f t="shared" si="13"/>
        <v>3500</v>
      </c>
      <c r="AH24" s="156">
        <f t="shared" si="13"/>
        <v>3500</v>
      </c>
      <c r="AI24" s="156">
        <f t="shared" si="13"/>
        <v>4468</v>
      </c>
      <c r="AJ24" s="156">
        <f t="shared" si="13"/>
        <v>7968</v>
      </c>
      <c r="AK24" s="166">
        <f t="shared" si="23"/>
        <v>0</v>
      </c>
      <c r="AL24" s="157">
        <f t="shared" si="14"/>
        <v>0</v>
      </c>
      <c r="AM24" s="156">
        <f t="shared" si="14"/>
        <v>3500</v>
      </c>
      <c r="AN24" s="156">
        <f t="shared" si="14"/>
        <v>3500</v>
      </c>
      <c r="AO24" s="156">
        <f t="shared" si="14"/>
        <v>4468</v>
      </c>
      <c r="AP24" s="156">
        <f t="shared" si="14"/>
        <v>7968</v>
      </c>
      <c r="AQ24" s="166">
        <f t="shared" si="24"/>
        <v>0</v>
      </c>
      <c r="AR24" s="163">
        <f t="shared" si="25"/>
        <v>37040</v>
      </c>
      <c r="AS24" s="164">
        <f t="shared" si="26"/>
        <v>0.11431173740673661</v>
      </c>
    </row>
    <row r="25" spans="2:45" outlineLevel="1" x14ac:dyDescent="0.35">
      <c r="B25" s="229" t="s">
        <v>85</v>
      </c>
      <c r="C25" s="63" t="s">
        <v>114</v>
      </c>
      <c r="D25" s="179">
        <f t="shared" si="0"/>
        <v>0</v>
      </c>
      <c r="E25" s="157">
        <f t="shared" si="0"/>
        <v>0</v>
      </c>
      <c r="F25" s="166">
        <f t="shared" si="16"/>
        <v>0</v>
      </c>
      <c r="G25" s="157">
        <f t="shared" si="2"/>
        <v>5.7220000000000004</v>
      </c>
      <c r="H25" s="166">
        <f t="shared" si="17"/>
        <v>0</v>
      </c>
      <c r="I25" s="157">
        <f t="shared" si="3"/>
        <v>0</v>
      </c>
      <c r="J25" s="166">
        <f t="shared" si="18"/>
        <v>-1</v>
      </c>
      <c r="K25" s="157">
        <f t="shared" si="4"/>
        <v>0</v>
      </c>
      <c r="L25" s="166">
        <f t="shared" si="5"/>
        <v>0</v>
      </c>
      <c r="M25" s="163">
        <f t="shared" si="6"/>
        <v>5.7220000000000004</v>
      </c>
      <c r="N25" s="164">
        <f t="shared" si="7"/>
        <v>0</v>
      </c>
      <c r="P25" s="157">
        <f t="shared" si="8"/>
        <v>0</v>
      </c>
      <c r="Q25" s="156">
        <f t="shared" si="8"/>
        <v>0</v>
      </c>
      <c r="R25" s="156">
        <f t="shared" si="8"/>
        <v>0</v>
      </c>
      <c r="S25" s="180">
        <f t="shared" si="19"/>
        <v>0</v>
      </c>
      <c r="T25" s="157">
        <f t="shared" ref="T25:X34" si="35">T59+T92+T125+T158+T191+T224</f>
        <v>0</v>
      </c>
      <c r="U25" s="156">
        <f t="shared" si="35"/>
        <v>0</v>
      </c>
      <c r="V25" s="156">
        <f t="shared" si="35"/>
        <v>0</v>
      </c>
      <c r="W25" s="156">
        <f t="shared" si="35"/>
        <v>0</v>
      </c>
      <c r="X25" s="156">
        <f t="shared" si="35"/>
        <v>0</v>
      </c>
      <c r="Y25" s="166">
        <f t="shared" si="20"/>
        <v>0</v>
      </c>
      <c r="Z25" s="157">
        <f t="shared" ref="Z25" si="36">Z59+Z92+Z125+Z158+Z191+Z224</f>
        <v>0</v>
      </c>
      <c r="AA25" s="156">
        <f t="shared" ref="AA25:AD34" si="37">AA59+AA92+AA125+AA158+AA191+AA224</f>
        <v>0</v>
      </c>
      <c r="AB25" s="156">
        <f t="shared" si="37"/>
        <v>0</v>
      </c>
      <c r="AC25" s="156">
        <f t="shared" si="37"/>
        <v>0</v>
      </c>
      <c r="AD25" s="156">
        <f t="shared" si="37"/>
        <v>0</v>
      </c>
      <c r="AE25" s="166">
        <f t="shared" si="22"/>
        <v>0</v>
      </c>
      <c r="AF25" s="157">
        <f t="shared" ref="AF25:AJ34" si="38">AF59+AF92+AF125+AF158+AF191+AF224</f>
        <v>0</v>
      </c>
      <c r="AG25" s="156">
        <f t="shared" si="38"/>
        <v>0</v>
      </c>
      <c r="AH25" s="156">
        <f t="shared" si="38"/>
        <v>0</v>
      </c>
      <c r="AI25" s="156">
        <f t="shared" si="38"/>
        <v>0</v>
      </c>
      <c r="AJ25" s="156">
        <f t="shared" si="38"/>
        <v>0</v>
      </c>
      <c r="AK25" s="166">
        <f t="shared" si="23"/>
        <v>0</v>
      </c>
      <c r="AL25" s="157">
        <f t="shared" ref="AL25:AP34" si="39">AL59+AL92+AL125+AL158+AL191+AL224</f>
        <v>0</v>
      </c>
      <c r="AM25" s="156">
        <f t="shared" si="39"/>
        <v>0</v>
      </c>
      <c r="AN25" s="156">
        <f t="shared" si="39"/>
        <v>0</v>
      </c>
      <c r="AO25" s="156">
        <f t="shared" si="39"/>
        <v>0</v>
      </c>
      <c r="AP25" s="156">
        <f t="shared" si="39"/>
        <v>0</v>
      </c>
      <c r="AQ25" s="166">
        <f t="shared" si="24"/>
        <v>0</v>
      </c>
      <c r="AR25" s="163">
        <f t="shared" si="25"/>
        <v>0</v>
      </c>
      <c r="AS25" s="164">
        <f t="shared" si="26"/>
        <v>0</v>
      </c>
    </row>
    <row r="26" spans="2:45" outlineLevel="1" x14ac:dyDescent="0.35">
      <c r="B26" s="230" t="s">
        <v>86</v>
      </c>
      <c r="C26" s="63" t="s">
        <v>114</v>
      </c>
      <c r="D26" s="179">
        <f t="shared" si="0"/>
        <v>17813.574000000001</v>
      </c>
      <c r="E26" s="157">
        <f t="shared" si="0"/>
        <v>21757.100999999999</v>
      </c>
      <c r="F26" s="166">
        <f t="shared" si="16"/>
        <v>0.22137764156704309</v>
      </c>
      <c r="G26" s="157">
        <f t="shared" si="2"/>
        <v>24910.725999999999</v>
      </c>
      <c r="H26" s="166">
        <f t="shared" si="17"/>
        <v>0.14494693019993796</v>
      </c>
      <c r="I26" s="157">
        <f t="shared" si="3"/>
        <v>20165.716</v>
      </c>
      <c r="J26" s="166">
        <f t="shared" si="18"/>
        <v>-0.19048059859837077</v>
      </c>
      <c r="K26" s="157">
        <f t="shared" si="4"/>
        <v>3764</v>
      </c>
      <c r="L26" s="166">
        <f t="shared" si="5"/>
        <v>-0.81334657296572066</v>
      </c>
      <c r="M26" s="163">
        <f t="shared" si="6"/>
        <v>88411.116999999998</v>
      </c>
      <c r="N26" s="164">
        <f t="shared" si="7"/>
        <v>-0.32200789273138308</v>
      </c>
      <c r="P26" s="157">
        <f t="shared" si="8"/>
        <v>0</v>
      </c>
      <c r="Q26" s="156">
        <f t="shared" si="8"/>
        <v>3764</v>
      </c>
      <c r="R26" s="156">
        <f t="shared" si="8"/>
        <v>3764</v>
      </c>
      <c r="S26" s="180">
        <f t="shared" si="19"/>
        <v>0</v>
      </c>
      <c r="T26" s="157">
        <f t="shared" si="35"/>
        <v>0</v>
      </c>
      <c r="U26" s="156">
        <f t="shared" si="35"/>
        <v>0</v>
      </c>
      <c r="V26" s="156">
        <f t="shared" si="35"/>
        <v>0</v>
      </c>
      <c r="W26" s="156">
        <f t="shared" si="35"/>
        <v>3764</v>
      </c>
      <c r="X26" s="156">
        <f t="shared" si="35"/>
        <v>3764</v>
      </c>
      <c r="Y26" s="166">
        <f t="shared" si="20"/>
        <v>0</v>
      </c>
      <c r="Z26" s="157">
        <f t="shared" ref="Z26" si="40">Z60+Z93+Z126+Z159+Z192+Z225</f>
        <v>0</v>
      </c>
      <c r="AA26" s="156">
        <f t="shared" si="37"/>
        <v>0</v>
      </c>
      <c r="AB26" s="156">
        <f t="shared" si="37"/>
        <v>0</v>
      </c>
      <c r="AC26" s="156">
        <f t="shared" si="37"/>
        <v>3764</v>
      </c>
      <c r="AD26" s="156">
        <f t="shared" si="37"/>
        <v>3764</v>
      </c>
      <c r="AE26" s="166">
        <f t="shared" si="22"/>
        <v>0</v>
      </c>
      <c r="AF26" s="157">
        <f t="shared" si="38"/>
        <v>0</v>
      </c>
      <c r="AG26" s="156">
        <f t="shared" si="38"/>
        <v>0</v>
      </c>
      <c r="AH26" s="156">
        <f t="shared" si="38"/>
        <v>0</v>
      </c>
      <c r="AI26" s="156">
        <f t="shared" si="38"/>
        <v>3764</v>
      </c>
      <c r="AJ26" s="156">
        <f t="shared" si="38"/>
        <v>3764</v>
      </c>
      <c r="AK26" s="166">
        <f t="shared" si="23"/>
        <v>0</v>
      </c>
      <c r="AL26" s="157">
        <f t="shared" si="39"/>
        <v>0</v>
      </c>
      <c r="AM26" s="156">
        <f t="shared" si="39"/>
        <v>0</v>
      </c>
      <c r="AN26" s="156">
        <f t="shared" si="39"/>
        <v>0</v>
      </c>
      <c r="AO26" s="156">
        <f t="shared" si="39"/>
        <v>3764</v>
      </c>
      <c r="AP26" s="156">
        <f t="shared" si="39"/>
        <v>3764</v>
      </c>
      <c r="AQ26" s="166">
        <f t="shared" si="24"/>
        <v>0</v>
      </c>
      <c r="AR26" s="163">
        <f t="shared" si="25"/>
        <v>18820</v>
      </c>
      <c r="AS26" s="164">
        <f t="shared" si="26"/>
        <v>0</v>
      </c>
    </row>
    <row r="27" spans="2:45" outlineLevel="1" x14ac:dyDescent="0.35">
      <c r="B27" s="230" t="s">
        <v>87</v>
      </c>
      <c r="C27" s="63" t="s">
        <v>114</v>
      </c>
      <c r="D27" s="179">
        <f t="shared" si="0"/>
        <v>1016.251</v>
      </c>
      <c r="E27" s="157">
        <f t="shared" si="0"/>
        <v>1378.356</v>
      </c>
      <c r="F27" s="166">
        <f t="shared" si="16"/>
        <v>0.35631453253182532</v>
      </c>
      <c r="G27" s="157">
        <f t="shared" si="2"/>
        <v>1269.944</v>
      </c>
      <c r="H27" s="166">
        <f t="shared" si="17"/>
        <v>-7.8653120093792925E-2</v>
      </c>
      <c r="I27" s="157">
        <f t="shared" si="3"/>
        <v>1305.7546666666667</v>
      </c>
      <c r="J27" s="166">
        <f t="shared" si="18"/>
        <v>2.8198618731744667E-2</v>
      </c>
      <c r="K27" s="157">
        <f t="shared" si="4"/>
        <v>0</v>
      </c>
      <c r="L27" s="166">
        <f t="shared" si="5"/>
        <v>-1</v>
      </c>
      <c r="M27" s="163">
        <f t="shared" si="6"/>
        <v>4970.3056666666671</v>
      </c>
      <c r="N27" s="164">
        <f t="shared" si="7"/>
        <v>-1</v>
      </c>
      <c r="P27" s="157">
        <f t="shared" si="8"/>
        <v>0</v>
      </c>
      <c r="Q27" s="156">
        <f>Q61+Q94+Q127+Q160+Q193+Q226</f>
        <v>0</v>
      </c>
      <c r="R27" s="156">
        <f t="shared" si="8"/>
        <v>0</v>
      </c>
      <c r="S27" s="180">
        <f t="shared" si="19"/>
        <v>0</v>
      </c>
      <c r="T27" s="157">
        <f t="shared" si="35"/>
        <v>0</v>
      </c>
      <c r="U27" s="156">
        <f t="shared" si="35"/>
        <v>0</v>
      </c>
      <c r="V27" s="156">
        <f t="shared" si="35"/>
        <v>0</v>
      </c>
      <c r="W27" s="156">
        <f t="shared" si="35"/>
        <v>0</v>
      </c>
      <c r="X27" s="156">
        <f t="shared" si="35"/>
        <v>0</v>
      </c>
      <c r="Y27" s="166">
        <f t="shared" si="20"/>
        <v>0</v>
      </c>
      <c r="Z27" s="157">
        <f t="shared" ref="Z27" si="41">Z61+Z94+Z127+Z160+Z193+Z226</f>
        <v>0</v>
      </c>
      <c r="AA27" s="156">
        <f t="shared" si="37"/>
        <v>0</v>
      </c>
      <c r="AB27" s="156">
        <f t="shared" si="37"/>
        <v>0</v>
      </c>
      <c r="AC27" s="156">
        <f t="shared" si="37"/>
        <v>0</v>
      </c>
      <c r="AD27" s="156">
        <f t="shared" si="37"/>
        <v>0</v>
      </c>
      <c r="AE27" s="166">
        <f t="shared" si="22"/>
        <v>0</v>
      </c>
      <c r="AF27" s="157">
        <f t="shared" si="38"/>
        <v>0</v>
      </c>
      <c r="AG27" s="156">
        <f t="shared" si="38"/>
        <v>0</v>
      </c>
      <c r="AH27" s="156">
        <f t="shared" si="38"/>
        <v>0</v>
      </c>
      <c r="AI27" s="156">
        <f t="shared" si="38"/>
        <v>0</v>
      </c>
      <c r="AJ27" s="156">
        <f t="shared" si="38"/>
        <v>0</v>
      </c>
      <c r="AK27" s="166">
        <f t="shared" si="23"/>
        <v>0</v>
      </c>
      <c r="AL27" s="157">
        <f t="shared" si="39"/>
        <v>0</v>
      </c>
      <c r="AM27" s="156">
        <f t="shared" si="39"/>
        <v>0</v>
      </c>
      <c r="AN27" s="156">
        <f t="shared" si="39"/>
        <v>0</v>
      </c>
      <c r="AO27" s="156">
        <f t="shared" si="39"/>
        <v>0</v>
      </c>
      <c r="AP27" s="156">
        <f t="shared" si="39"/>
        <v>0</v>
      </c>
      <c r="AQ27" s="166">
        <f t="shared" si="24"/>
        <v>0</v>
      </c>
      <c r="AR27" s="163">
        <f t="shared" si="25"/>
        <v>0</v>
      </c>
      <c r="AS27" s="164">
        <f t="shared" si="26"/>
        <v>0</v>
      </c>
    </row>
    <row r="28" spans="2:45" outlineLevel="1" x14ac:dyDescent="0.35">
      <c r="B28" s="230" t="s">
        <v>88</v>
      </c>
      <c r="C28" s="63" t="s">
        <v>114</v>
      </c>
      <c r="D28" s="179">
        <f t="shared" si="0"/>
        <v>0</v>
      </c>
      <c r="E28" s="157">
        <f t="shared" si="0"/>
        <v>0</v>
      </c>
      <c r="F28" s="166">
        <f t="shared" si="16"/>
        <v>0</v>
      </c>
      <c r="G28" s="157">
        <f t="shared" si="2"/>
        <v>0</v>
      </c>
      <c r="H28" s="166">
        <f t="shared" si="17"/>
        <v>0</v>
      </c>
      <c r="I28" s="157">
        <f t="shared" si="3"/>
        <v>0</v>
      </c>
      <c r="J28" s="166">
        <f t="shared" si="18"/>
        <v>0</v>
      </c>
      <c r="K28" s="157">
        <f t="shared" si="4"/>
        <v>0</v>
      </c>
      <c r="L28" s="166">
        <f t="shared" si="5"/>
        <v>0</v>
      </c>
      <c r="M28" s="163">
        <f t="shared" si="6"/>
        <v>0</v>
      </c>
      <c r="N28" s="164">
        <f t="shared" si="7"/>
        <v>0</v>
      </c>
      <c r="P28" s="157">
        <f t="shared" si="8"/>
        <v>0</v>
      </c>
      <c r="Q28" s="156">
        <f t="shared" si="8"/>
        <v>0</v>
      </c>
      <c r="R28" s="156">
        <f t="shared" si="8"/>
        <v>0</v>
      </c>
      <c r="S28" s="180">
        <f t="shared" si="19"/>
        <v>0</v>
      </c>
      <c r="T28" s="157">
        <f t="shared" si="35"/>
        <v>0</v>
      </c>
      <c r="U28" s="156">
        <f t="shared" si="35"/>
        <v>0</v>
      </c>
      <c r="V28" s="156">
        <f t="shared" si="35"/>
        <v>0</v>
      </c>
      <c r="W28" s="156">
        <f t="shared" si="35"/>
        <v>0</v>
      </c>
      <c r="X28" s="156">
        <f t="shared" si="35"/>
        <v>0</v>
      </c>
      <c r="Y28" s="166">
        <f t="shared" si="20"/>
        <v>0</v>
      </c>
      <c r="Z28" s="157">
        <f t="shared" ref="Z28" si="42">Z62+Z95+Z128+Z161+Z194+Z227</f>
        <v>0</v>
      </c>
      <c r="AA28" s="156">
        <f t="shared" si="37"/>
        <v>0</v>
      </c>
      <c r="AB28" s="156">
        <f t="shared" si="37"/>
        <v>0</v>
      </c>
      <c r="AC28" s="156">
        <f t="shared" si="37"/>
        <v>0</v>
      </c>
      <c r="AD28" s="156">
        <f t="shared" si="37"/>
        <v>0</v>
      </c>
      <c r="AE28" s="166">
        <f t="shared" si="22"/>
        <v>0</v>
      </c>
      <c r="AF28" s="157">
        <f t="shared" si="38"/>
        <v>0</v>
      </c>
      <c r="AG28" s="156">
        <f t="shared" si="38"/>
        <v>0</v>
      </c>
      <c r="AH28" s="156">
        <f t="shared" si="38"/>
        <v>0</v>
      </c>
      <c r="AI28" s="156">
        <f t="shared" si="38"/>
        <v>0</v>
      </c>
      <c r="AJ28" s="156">
        <f t="shared" si="38"/>
        <v>0</v>
      </c>
      <c r="AK28" s="166">
        <f t="shared" si="23"/>
        <v>0</v>
      </c>
      <c r="AL28" s="157">
        <f t="shared" si="39"/>
        <v>0</v>
      </c>
      <c r="AM28" s="156">
        <f t="shared" si="39"/>
        <v>0</v>
      </c>
      <c r="AN28" s="156">
        <f t="shared" si="39"/>
        <v>0</v>
      </c>
      <c r="AO28" s="156">
        <f t="shared" si="39"/>
        <v>0</v>
      </c>
      <c r="AP28" s="156">
        <f t="shared" si="39"/>
        <v>0</v>
      </c>
      <c r="AQ28" s="166">
        <f t="shared" si="24"/>
        <v>0</v>
      </c>
      <c r="AR28" s="163">
        <f t="shared" si="25"/>
        <v>0</v>
      </c>
      <c r="AS28" s="164">
        <f t="shared" si="26"/>
        <v>0</v>
      </c>
    </row>
    <row r="29" spans="2:45" outlineLevel="1" x14ac:dyDescent="0.35">
      <c r="B29" s="230" t="s">
        <v>89</v>
      </c>
      <c r="C29" s="63" t="s">
        <v>114</v>
      </c>
      <c r="D29" s="179">
        <f t="shared" si="0"/>
        <v>12406.832</v>
      </c>
      <c r="E29" s="157">
        <f t="shared" si="0"/>
        <v>10541.651</v>
      </c>
      <c r="F29" s="166">
        <f t="shared" si="16"/>
        <v>-0.15033499284910123</v>
      </c>
      <c r="G29" s="157">
        <f t="shared" si="2"/>
        <v>13689.44</v>
      </c>
      <c r="H29" s="166">
        <f t="shared" si="17"/>
        <v>0.29860493389507969</v>
      </c>
      <c r="I29" s="157">
        <f t="shared" si="3"/>
        <v>18257.960933333336</v>
      </c>
      <c r="J29" s="166">
        <f t="shared" si="18"/>
        <v>0.33372591817732022</v>
      </c>
      <c r="K29" s="157">
        <f t="shared" si="4"/>
        <v>59248</v>
      </c>
      <c r="L29" s="166">
        <f t="shared" si="5"/>
        <v>2.2450502121423455</v>
      </c>
      <c r="M29" s="163">
        <f t="shared" si="6"/>
        <v>114143.88393333333</v>
      </c>
      <c r="N29" s="164">
        <f t="shared" si="7"/>
        <v>0.47826807639917113</v>
      </c>
      <c r="P29" s="157">
        <f t="shared" si="8"/>
        <v>5641.6</v>
      </c>
      <c r="Q29" s="156">
        <f t="shared" si="8"/>
        <v>59248</v>
      </c>
      <c r="R29" s="156">
        <f t="shared" si="8"/>
        <v>64889.600000000006</v>
      </c>
      <c r="S29" s="180">
        <f t="shared" si="19"/>
        <v>9.522009181744541E-2</v>
      </c>
      <c r="T29" s="157">
        <f t="shared" si="35"/>
        <v>19759.599999999999</v>
      </c>
      <c r="U29" s="156">
        <f t="shared" si="35"/>
        <v>28208</v>
      </c>
      <c r="V29" s="156">
        <f t="shared" si="35"/>
        <v>47967.6</v>
      </c>
      <c r="W29" s="156">
        <f t="shared" si="35"/>
        <v>59248</v>
      </c>
      <c r="X29" s="156">
        <f t="shared" si="35"/>
        <v>107215.6</v>
      </c>
      <c r="Y29" s="166">
        <f t="shared" si="20"/>
        <v>0.65227709833316894</v>
      </c>
      <c r="Z29" s="157">
        <f t="shared" ref="Z29" si="43">Z63+Z96+Z129+Z162+Z195+Z228</f>
        <v>17310.2</v>
      </c>
      <c r="AA29" s="156">
        <f t="shared" si="37"/>
        <v>127006</v>
      </c>
      <c r="AB29" s="156">
        <f t="shared" si="37"/>
        <v>144316.19999999998</v>
      </c>
      <c r="AC29" s="156">
        <f t="shared" si="37"/>
        <v>59248</v>
      </c>
      <c r="AD29" s="156">
        <f t="shared" si="37"/>
        <v>203564.19999999998</v>
      </c>
      <c r="AE29" s="166">
        <f t="shared" si="22"/>
        <v>0.89864348098597568</v>
      </c>
      <c r="AF29" s="157">
        <f t="shared" si="38"/>
        <v>14084</v>
      </c>
      <c r="AG29" s="156">
        <f t="shared" si="38"/>
        <v>213557</v>
      </c>
      <c r="AH29" s="156">
        <f t="shared" si="38"/>
        <v>227641</v>
      </c>
      <c r="AI29" s="156">
        <f t="shared" si="38"/>
        <v>59248</v>
      </c>
      <c r="AJ29" s="156">
        <f t="shared" si="38"/>
        <v>286889</v>
      </c>
      <c r="AK29" s="166">
        <f t="shared" si="23"/>
        <v>0.40932934179978614</v>
      </c>
      <c r="AL29" s="157">
        <f t="shared" si="39"/>
        <v>11268.4</v>
      </c>
      <c r="AM29" s="156">
        <f t="shared" si="39"/>
        <v>283977</v>
      </c>
      <c r="AN29" s="156">
        <f t="shared" si="39"/>
        <v>295245.40000000002</v>
      </c>
      <c r="AO29" s="156">
        <f t="shared" si="39"/>
        <v>59248</v>
      </c>
      <c r="AP29" s="156">
        <f t="shared" si="39"/>
        <v>354493.4</v>
      </c>
      <c r="AQ29" s="166">
        <f t="shared" si="24"/>
        <v>0.23564653925385784</v>
      </c>
      <c r="AR29" s="163">
        <f t="shared" si="25"/>
        <v>1017051.8</v>
      </c>
      <c r="AS29" s="164">
        <f t="shared" si="26"/>
        <v>0.5288267190388205</v>
      </c>
    </row>
    <row r="30" spans="2:45" outlineLevel="1" x14ac:dyDescent="0.35">
      <c r="B30" s="229" t="s">
        <v>90</v>
      </c>
      <c r="C30" s="63" t="s">
        <v>114</v>
      </c>
      <c r="D30" s="179">
        <f t="shared" si="0"/>
        <v>0</v>
      </c>
      <c r="E30" s="157">
        <f t="shared" si="0"/>
        <v>0</v>
      </c>
      <c r="F30" s="166">
        <f t="shared" si="16"/>
        <v>0</v>
      </c>
      <c r="G30" s="157">
        <f t="shared" si="2"/>
        <v>0</v>
      </c>
      <c r="H30" s="166">
        <f t="shared" si="17"/>
        <v>0</v>
      </c>
      <c r="I30" s="157">
        <f t="shared" si="3"/>
        <v>0</v>
      </c>
      <c r="J30" s="166">
        <f t="shared" si="18"/>
        <v>0</v>
      </c>
      <c r="K30" s="157">
        <f t="shared" si="4"/>
        <v>0</v>
      </c>
      <c r="L30" s="166">
        <f t="shared" si="5"/>
        <v>0</v>
      </c>
      <c r="M30" s="163">
        <f t="shared" si="6"/>
        <v>0</v>
      </c>
      <c r="N30" s="164">
        <f t="shared" si="7"/>
        <v>0</v>
      </c>
      <c r="P30" s="157">
        <f t="shared" si="8"/>
        <v>0</v>
      </c>
      <c r="Q30" s="156">
        <f t="shared" si="8"/>
        <v>0</v>
      </c>
      <c r="R30" s="156">
        <f t="shared" si="8"/>
        <v>0</v>
      </c>
      <c r="S30" s="180">
        <f t="shared" si="19"/>
        <v>0</v>
      </c>
      <c r="T30" s="157">
        <f t="shared" si="35"/>
        <v>0</v>
      </c>
      <c r="U30" s="156">
        <f t="shared" si="35"/>
        <v>0</v>
      </c>
      <c r="V30" s="156">
        <f t="shared" si="35"/>
        <v>0</v>
      </c>
      <c r="W30" s="156">
        <f t="shared" si="35"/>
        <v>0</v>
      </c>
      <c r="X30" s="156">
        <f t="shared" si="35"/>
        <v>0</v>
      </c>
      <c r="Y30" s="166">
        <f t="shared" si="20"/>
        <v>0</v>
      </c>
      <c r="Z30" s="157">
        <f t="shared" ref="Z30" si="44">Z64+Z97+Z130+Z163+Z196+Z229</f>
        <v>0</v>
      </c>
      <c r="AA30" s="156">
        <f t="shared" si="37"/>
        <v>0</v>
      </c>
      <c r="AB30" s="156">
        <f t="shared" si="37"/>
        <v>0</v>
      </c>
      <c r="AC30" s="156">
        <f t="shared" si="37"/>
        <v>0</v>
      </c>
      <c r="AD30" s="156">
        <f t="shared" si="37"/>
        <v>0</v>
      </c>
      <c r="AE30" s="166">
        <f t="shared" si="22"/>
        <v>0</v>
      </c>
      <c r="AF30" s="157">
        <f t="shared" si="38"/>
        <v>0</v>
      </c>
      <c r="AG30" s="156">
        <f t="shared" si="38"/>
        <v>0</v>
      </c>
      <c r="AH30" s="156">
        <f t="shared" si="38"/>
        <v>0</v>
      </c>
      <c r="AI30" s="156">
        <f t="shared" si="38"/>
        <v>0</v>
      </c>
      <c r="AJ30" s="156">
        <f t="shared" si="38"/>
        <v>0</v>
      </c>
      <c r="AK30" s="166">
        <f t="shared" si="23"/>
        <v>0</v>
      </c>
      <c r="AL30" s="157">
        <f t="shared" si="39"/>
        <v>0</v>
      </c>
      <c r="AM30" s="156">
        <f t="shared" si="39"/>
        <v>0</v>
      </c>
      <c r="AN30" s="156">
        <f t="shared" si="39"/>
        <v>0</v>
      </c>
      <c r="AO30" s="156">
        <f t="shared" si="39"/>
        <v>0</v>
      </c>
      <c r="AP30" s="156">
        <f t="shared" si="39"/>
        <v>0</v>
      </c>
      <c r="AQ30" s="166">
        <f t="shared" si="24"/>
        <v>0</v>
      </c>
      <c r="AR30" s="163">
        <f t="shared" si="25"/>
        <v>0</v>
      </c>
      <c r="AS30" s="164">
        <f t="shared" si="26"/>
        <v>0</v>
      </c>
    </row>
    <row r="31" spans="2:45" outlineLevel="1" x14ac:dyDescent="0.35">
      <c r="B31" s="230" t="s">
        <v>91</v>
      </c>
      <c r="C31" s="63" t="s">
        <v>114</v>
      </c>
      <c r="D31" s="179">
        <f t="shared" si="0"/>
        <v>0</v>
      </c>
      <c r="E31" s="157">
        <f t="shared" si="0"/>
        <v>0</v>
      </c>
      <c r="F31" s="166">
        <f t="shared" si="16"/>
        <v>0</v>
      </c>
      <c r="G31" s="157">
        <f t="shared" si="2"/>
        <v>0</v>
      </c>
      <c r="H31" s="166">
        <f t="shared" si="17"/>
        <v>0</v>
      </c>
      <c r="I31" s="157">
        <f t="shared" si="3"/>
        <v>0</v>
      </c>
      <c r="J31" s="166">
        <f t="shared" si="18"/>
        <v>0</v>
      </c>
      <c r="K31" s="157">
        <f t="shared" si="4"/>
        <v>0</v>
      </c>
      <c r="L31" s="166">
        <f t="shared" si="5"/>
        <v>0</v>
      </c>
      <c r="M31" s="163">
        <f t="shared" si="6"/>
        <v>0</v>
      </c>
      <c r="N31" s="164">
        <f t="shared" si="7"/>
        <v>0</v>
      </c>
      <c r="P31" s="157">
        <f t="shared" si="8"/>
        <v>4112.6000000000004</v>
      </c>
      <c r="Q31" s="156">
        <f t="shared" si="8"/>
        <v>0</v>
      </c>
      <c r="R31" s="156">
        <f t="shared" si="8"/>
        <v>4112.6000000000004</v>
      </c>
      <c r="S31" s="180">
        <f t="shared" si="19"/>
        <v>0</v>
      </c>
      <c r="T31" s="157">
        <f t="shared" si="35"/>
        <v>4200.3999999999996</v>
      </c>
      <c r="U31" s="156">
        <f t="shared" si="35"/>
        <v>20563</v>
      </c>
      <c r="V31" s="156">
        <f t="shared" si="35"/>
        <v>24763.4</v>
      </c>
      <c r="W31" s="156">
        <f t="shared" si="35"/>
        <v>0</v>
      </c>
      <c r="X31" s="156">
        <f t="shared" si="35"/>
        <v>24763.4</v>
      </c>
      <c r="Y31" s="166">
        <f t="shared" si="20"/>
        <v>5.021349024947722</v>
      </c>
      <c r="Z31" s="157">
        <f t="shared" ref="Z31" si="45">Z65+Z98+Z131+Z164+Z197+Z230</f>
        <v>2099.1999999999998</v>
      </c>
      <c r="AA31" s="156">
        <f t="shared" si="37"/>
        <v>41565</v>
      </c>
      <c r="AB31" s="156">
        <f t="shared" si="37"/>
        <v>43664.2</v>
      </c>
      <c r="AC31" s="156">
        <f t="shared" si="37"/>
        <v>0</v>
      </c>
      <c r="AD31" s="156">
        <f t="shared" si="37"/>
        <v>43664.2</v>
      </c>
      <c r="AE31" s="166">
        <f t="shared" si="22"/>
        <v>0.76325544957477542</v>
      </c>
      <c r="AF31" s="157">
        <f t="shared" si="38"/>
        <v>751.6</v>
      </c>
      <c r="AG31" s="156">
        <f t="shared" si="38"/>
        <v>52061</v>
      </c>
      <c r="AH31" s="156">
        <f t="shared" si="38"/>
        <v>52812.6</v>
      </c>
      <c r="AI31" s="156">
        <f t="shared" si="38"/>
        <v>0</v>
      </c>
      <c r="AJ31" s="156">
        <f t="shared" si="38"/>
        <v>52812.6</v>
      </c>
      <c r="AK31" s="166">
        <f t="shared" si="23"/>
        <v>0.20951717883300283</v>
      </c>
      <c r="AL31" s="157">
        <f t="shared" si="39"/>
        <v>647.4</v>
      </c>
      <c r="AM31" s="156">
        <f t="shared" si="39"/>
        <v>55819</v>
      </c>
      <c r="AN31" s="156">
        <f t="shared" si="39"/>
        <v>56466.400000000001</v>
      </c>
      <c r="AO31" s="156">
        <f t="shared" si="39"/>
        <v>0</v>
      </c>
      <c r="AP31" s="156">
        <f t="shared" si="39"/>
        <v>56466.400000000001</v>
      </c>
      <c r="AQ31" s="166">
        <f t="shared" si="24"/>
        <v>6.9184247698465956E-2</v>
      </c>
      <c r="AR31" s="163">
        <f t="shared" si="25"/>
        <v>181819.19999999998</v>
      </c>
      <c r="AS31" s="164">
        <f t="shared" si="26"/>
        <v>0.92494536356016854</v>
      </c>
    </row>
    <row r="32" spans="2:45" outlineLevel="1" x14ac:dyDescent="0.35">
      <c r="B32" s="229" t="s">
        <v>92</v>
      </c>
      <c r="C32" s="63" t="s">
        <v>114</v>
      </c>
      <c r="D32" s="179">
        <f t="shared" si="0"/>
        <v>0</v>
      </c>
      <c r="E32" s="157">
        <f t="shared" si="0"/>
        <v>0</v>
      </c>
      <c r="F32" s="166">
        <f t="shared" si="16"/>
        <v>0</v>
      </c>
      <c r="G32" s="157">
        <f t="shared" si="2"/>
        <v>0</v>
      </c>
      <c r="H32" s="166">
        <f t="shared" si="17"/>
        <v>0</v>
      </c>
      <c r="I32" s="157">
        <f t="shared" si="3"/>
        <v>0</v>
      </c>
      <c r="J32" s="166">
        <f t="shared" si="18"/>
        <v>0</v>
      </c>
      <c r="K32" s="157">
        <f t="shared" si="4"/>
        <v>0</v>
      </c>
      <c r="L32" s="166">
        <f t="shared" si="5"/>
        <v>0</v>
      </c>
      <c r="M32" s="163">
        <f t="shared" si="6"/>
        <v>0</v>
      </c>
      <c r="N32" s="164">
        <f t="shared" si="7"/>
        <v>0</v>
      </c>
      <c r="P32" s="157">
        <f t="shared" si="8"/>
        <v>0</v>
      </c>
      <c r="Q32" s="156">
        <f t="shared" si="8"/>
        <v>0</v>
      </c>
      <c r="R32" s="156">
        <f t="shared" si="8"/>
        <v>0</v>
      </c>
      <c r="S32" s="180">
        <f t="shared" si="19"/>
        <v>0</v>
      </c>
      <c r="T32" s="157">
        <f t="shared" si="35"/>
        <v>0</v>
      </c>
      <c r="U32" s="156">
        <f t="shared" si="35"/>
        <v>0</v>
      </c>
      <c r="V32" s="156">
        <f t="shared" si="35"/>
        <v>0</v>
      </c>
      <c r="W32" s="156">
        <f t="shared" si="35"/>
        <v>0</v>
      </c>
      <c r="X32" s="156">
        <f t="shared" si="35"/>
        <v>0</v>
      </c>
      <c r="Y32" s="166">
        <f t="shared" si="20"/>
        <v>0</v>
      </c>
      <c r="Z32" s="157">
        <f t="shared" ref="Z32" si="46">Z66+Z99+Z132+Z165+Z198+Z231</f>
        <v>0</v>
      </c>
      <c r="AA32" s="156">
        <f t="shared" si="37"/>
        <v>0</v>
      </c>
      <c r="AB32" s="156">
        <f t="shared" si="37"/>
        <v>0</v>
      </c>
      <c r="AC32" s="156">
        <f t="shared" si="37"/>
        <v>0</v>
      </c>
      <c r="AD32" s="156">
        <f t="shared" si="37"/>
        <v>0</v>
      </c>
      <c r="AE32" s="166">
        <f t="shared" si="22"/>
        <v>0</v>
      </c>
      <c r="AF32" s="157">
        <f t="shared" si="38"/>
        <v>0</v>
      </c>
      <c r="AG32" s="156">
        <f t="shared" si="38"/>
        <v>0</v>
      </c>
      <c r="AH32" s="156">
        <f t="shared" si="38"/>
        <v>0</v>
      </c>
      <c r="AI32" s="156">
        <f t="shared" si="38"/>
        <v>0</v>
      </c>
      <c r="AJ32" s="156">
        <f t="shared" si="38"/>
        <v>0</v>
      </c>
      <c r="AK32" s="166">
        <f t="shared" si="23"/>
        <v>0</v>
      </c>
      <c r="AL32" s="157">
        <f t="shared" si="39"/>
        <v>0</v>
      </c>
      <c r="AM32" s="156">
        <f t="shared" si="39"/>
        <v>0</v>
      </c>
      <c r="AN32" s="156">
        <f t="shared" si="39"/>
        <v>0</v>
      </c>
      <c r="AO32" s="156">
        <f t="shared" si="39"/>
        <v>0</v>
      </c>
      <c r="AP32" s="156">
        <f t="shared" si="39"/>
        <v>0</v>
      </c>
      <c r="AQ32" s="166">
        <f t="shared" si="24"/>
        <v>0</v>
      </c>
      <c r="AR32" s="163">
        <f t="shared" si="25"/>
        <v>0</v>
      </c>
      <c r="AS32" s="164">
        <f t="shared" si="26"/>
        <v>0</v>
      </c>
    </row>
    <row r="33" spans="2:48" outlineLevel="1" x14ac:dyDescent="0.35">
      <c r="B33" s="230" t="s">
        <v>93</v>
      </c>
      <c r="C33" s="63" t="s">
        <v>114</v>
      </c>
      <c r="D33" s="179">
        <f t="shared" si="0"/>
        <v>0</v>
      </c>
      <c r="E33" s="157">
        <f t="shared" si="0"/>
        <v>0</v>
      </c>
      <c r="F33" s="166">
        <f t="shared" si="16"/>
        <v>0</v>
      </c>
      <c r="G33" s="157">
        <f t="shared" si="2"/>
        <v>0</v>
      </c>
      <c r="H33" s="166">
        <f t="shared" si="17"/>
        <v>0</v>
      </c>
      <c r="I33" s="157">
        <f t="shared" si="3"/>
        <v>0</v>
      </c>
      <c r="J33" s="166">
        <f t="shared" si="18"/>
        <v>0</v>
      </c>
      <c r="K33" s="157">
        <f t="shared" si="4"/>
        <v>0</v>
      </c>
      <c r="L33" s="166">
        <f t="shared" si="5"/>
        <v>0</v>
      </c>
      <c r="M33" s="163">
        <f t="shared" si="6"/>
        <v>0</v>
      </c>
      <c r="N33" s="164">
        <f t="shared" si="7"/>
        <v>0</v>
      </c>
      <c r="P33" s="157">
        <f t="shared" si="8"/>
        <v>2778.8</v>
      </c>
      <c r="Q33" s="156">
        <f t="shared" si="8"/>
        <v>0</v>
      </c>
      <c r="R33" s="156">
        <f t="shared" si="8"/>
        <v>2778.8</v>
      </c>
      <c r="S33" s="180">
        <f t="shared" si="19"/>
        <v>0</v>
      </c>
      <c r="T33" s="157">
        <f t="shared" si="35"/>
        <v>841.4</v>
      </c>
      <c r="U33" s="156">
        <f t="shared" si="35"/>
        <v>13894</v>
      </c>
      <c r="V33" s="156">
        <f t="shared" si="35"/>
        <v>14735.4</v>
      </c>
      <c r="W33" s="156">
        <f t="shared" si="35"/>
        <v>0</v>
      </c>
      <c r="X33" s="156">
        <f t="shared" si="35"/>
        <v>14735.4</v>
      </c>
      <c r="Y33" s="166">
        <f t="shared" si="20"/>
        <v>4.3027925723333809</v>
      </c>
      <c r="Z33" s="157">
        <f t="shared" ref="Z33" si="47">Z67+Z100+Z133+Z166+Z199+Z232</f>
        <v>80.2</v>
      </c>
      <c r="AA33" s="156">
        <f t="shared" si="37"/>
        <v>18101</v>
      </c>
      <c r="AB33" s="156">
        <f t="shared" si="37"/>
        <v>18181.2</v>
      </c>
      <c r="AC33" s="156">
        <f t="shared" si="37"/>
        <v>0</v>
      </c>
      <c r="AD33" s="156">
        <f t="shared" si="37"/>
        <v>18181.2</v>
      </c>
      <c r="AE33" s="166">
        <f t="shared" si="22"/>
        <v>0.23384502626328441</v>
      </c>
      <c r="AF33" s="157">
        <f t="shared" si="38"/>
        <v>33.6</v>
      </c>
      <c r="AG33" s="156">
        <f t="shared" si="38"/>
        <v>18502</v>
      </c>
      <c r="AH33" s="156">
        <f t="shared" si="38"/>
        <v>18535.599999999999</v>
      </c>
      <c r="AI33" s="156">
        <f t="shared" si="38"/>
        <v>0</v>
      </c>
      <c r="AJ33" s="156">
        <f t="shared" si="38"/>
        <v>18535.599999999999</v>
      </c>
      <c r="AK33" s="166">
        <f t="shared" si="23"/>
        <v>1.9492662750533397E-2</v>
      </c>
      <c r="AL33" s="157">
        <f t="shared" si="39"/>
        <v>28.8</v>
      </c>
      <c r="AM33" s="156">
        <f t="shared" si="39"/>
        <v>18670</v>
      </c>
      <c r="AN33" s="156">
        <f t="shared" si="39"/>
        <v>18698.8</v>
      </c>
      <c r="AO33" s="156">
        <f t="shared" si="39"/>
        <v>0</v>
      </c>
      <c r="AP33" s="156">
        <f t="shared" si="39"/>
        <v>18698.8</v>
      </c>
      <c r="AQ33" s="166">
        <f t="shared" si="24"/>
        <v>8.8046785644921525E-3</v>
      </c>
      <c r="AR33" s="163">
        <f t="shared" si="25"/>
        <v>72929.8</v>
      </c>
      <c r="AS33" s="164">
        <f t="shared" si="26"/>
        <v>0.61060525431915025</v>
      </c>
    </row>
    <row r="34" spans="2:48" outlineLevel="1" x14ac:dyDescent="0.35">
      <c r="B34" s="229" t="s">
        <v>94</v>
      </c>
      <c r="C34" s="63" t="s">
        <v>114</v>
      </c>
      <c r="D34" s="179">
        <f t="shared" si="0"/>
        <v>0</v>
      </c>
      <c r="E34" s="157">
        <f t="shared" si="0"/>
        <v>0</v>
      </c>
      <c r="F34" s="166">
        <f t="shared" si="16"/>
        <v>0</v>
      </c>
      <c r="G34" s="157">
        <f t="shared" si="2"/>
        <v>0</v>
      </c>
      <c r="H34" s="166">
        <f t="shared" si="17"/>
        <v>0</v>
      </c>
      <c r="I34" s="157">
        <f t="shared" si="3"/>
        <v>0</v>
      </c>
      <c r="J34" s="166">
        <f t="shared" si="18"/>
        <v>0</v>
      </c>
      <c r="K34" s="157">
        <f t="shared" si="4"/>
        <v>0</v>
      </c>
      <c r="L34" s="166">
        <f t="shared" si="5"/>
        <v>0</v>
      </c>
      <c r="M34" s="163">
        <f t="shared" si="6"/>
        <v>0</v>
      </c>
      <c r="N34" s="164">
        <f t="shared" si="7"/>
        <v>0</v>
      </c>
      <c r="P34" s="157">
        <f t="shared" si="8"/>
        <v>0</v>
      </c>
      <c r="Q34" s="156">
        <f t="shared" si="8"/>
        <v>0</v>
      </c>
      <c r="R34" s="156">
        <f t="shared" si="8"/>
        <v>0</v>
      </c>
      <c r="S34" s="180">
        <f t="shared" si="19"/>
        <v>0</v>
      </c>
      <c r="T34" s="157">
        <f t="shared" si="35"/>
        <v>0</v>
      </c>
      <c r="U34" s="156">
        <f t="shared" si="35"/>
        <v>0</v>
      </c>
      <c r="V34" s="156">
        <f t="shared" si="35"/>
        <v>0</v>
      </c>
      <c r="W34" s="156">
        <f t="shared" si="35"/>
        <v>0</v>
      </c>
      <c r="X34" s="156">
        <f t="shared" si="35"/>
        <v>0</v>
      </c>
      <c r="Y34" s="166">
        <f t="shared" si="20"/>
        <v>0</v>
      </c>
      <c r="Z34" s="157">
        <f t="shared" ref="Z34" si="48">Z68+Z101+Z134+Z167+Z200+Z233</f>
        <v>0</v>
      </c>
      <c r="AA34" s="156">
        <f t="shared" si="37"/>
        <v>0</v>
      </c>
      <c r="AB34" s="156">
        <f t="shared" si="37"/>
        <v>0</v>
      </c>
      <c r="AC34" s="156">
        <f t="shared" si="37"/>
        <v>0</v>
      </c>
      <c r="AD34" s="156">
        <f t="shared" si="37"/>
        <v>0</v>
      </c>
      <c r="AE34" s="166">
        <f t="shared" si="22"/>
        <v>0</v>
      </c>
      <c r="AF34" s="157">
        <f t="shared" si="38"/>
        <v>0</v>
      </c>
      <c r="AG34" s="156">
        <f t="shared" si="38"/>
        <v>0</v>
      </c>
      <c r="AH34" s="156">
        <f t="shared" si="38"/>
        <v>0</v>
      </c>
      <c r="AI34" s="156">
        <f t="shared" si="38"/>
        <v>0</v>
      </c>
      <c r="AJ34" s="156">
        <f t="shared" si="38"/>
        <v>0</v>
      </c>
      <c r="AK34" s="166">
        <f t="shared" si="23"/>
        <v>0</v>
      </c>
      <c r="AL34" s="157">
        <f t="shared" si="39"/>
        <v>0</v>
      </c>
      <c r="AM34" s="156">
        <f t="shared" si="39"/>
        <v>0</v>
      </c>
      <c r="AN34" s="156">
        <f t="shared" si="39"/>
        <v>0</v>
      </c>
      <c r="AO34" s="156">
        <f t="shared" si="39"/>
        <v>0</v>
      </c>
      <c r="AP34" s="156">
        <f t="shared" si="39"/>
        <v>0</v>
      </c>
      <c r="AQ34" s="166">
        <f t="shared" si="24"/>
        <v>0</v>
      </c>
      <c r="AR34" s="163">
        <f t="shared" si="25"/>
        <v>0</v>
      </c>
      <c r="AS34" s="164">
        <f t="shared" si="26"/>
        <v>0</v>
      </c>
    </row>
    <row r="35" spans="2:48" outlineLevel="1" x14ac:dyDescent="0.35">
      <c r="B35" s="230" t="s">
        <v>95</v>
      </c>
      <c r="C35" s="63" t="s">
        <v>114</v>
      </c>
      <c r="D35" s="179">
        <f t="shared" si="0"/>
        <v>0</v>
      </c>
      <c r="E35" s="157">
        <f t="shared" si="0"/>
        <v>0</v>
      </c>
      <c r="F35" s="166">
        <f t="shared" si="16"/>
        <v>0</v>
      </c>
      <c r="G35" s="157">
        <f t="shared" si="2"/>
        <v>0</v>
      </c>
      <c r="H35" s="166">
        <f t="shared" si="17"/>
        <v>0</v>
      </c>
      <c r="I35" s="157">
        <f t="shared" si="3"/>
        <v>0</v>
      </c>
      <c r="J35" s="166">
        <f t="shared" si="18"/>
        <v>0</v>
      </c>
      <c r="K35" s="157">
        <f t="shared" si="4"/>
        <v>0</v>
      </c>
      <c r="L35" s="166">
        <f t="shared" si="5"/>
        <v>0</v>
      </c>
      <c r="M35" s="163">
        <f t="shared" si="6"/>
        <v>0</v>
      </c>
      <c r="N35" s="164">
        <f t="shared" si="7"/>
        <v>0</v>
      </c>
      <c r="P35" s="157">
        <f t="shared" si="8"/>
        <v>2109.4</v>
      </c>
      <c r="Q35" s="156">
        <f t="shared" si="8"/>
        <v>0</v>
      </c>
      <c r="R35" s="156">
        <f t="shared" si="8"/>
        <v>2109.4</v>
      </c>
      <c r="S35" s="180">
        <f t="shared" si="19"/>
        <v>0</v>
      </c>
      <c r="T35" s="157">
        <f t="shared" ref="T35:X35" si="49">T69+T102+T135+T168+T201+T234</f>
        <v>1460.6</v>
      </c>
      <c r="U35" s="156">
        <f t="shared" si="49"/>
        <v>10547</v>
      </c>
      <c r="V35" s="156">
        <f t="shared" si="49"/>
        <v>12007.6</v>
      </c>
      <c r="W35" s="156">
        <f t="shared" si="49"/>
        <v>0</v>
      </c>
      <c r="X35" s="156">
        <f t="shared" si="49"/>
        <v>12007.6</v>
      </c>
      <c r="Y35" s="166">
        <f t="shared" si="20"/>
        <v>4.6924243860813499</v>
      </c>
      <c r="Z35" s="157">
        <f t="shared" ref="Z35" si="50">Z69+Z102+Z135+Z168+Z201+Z234</f>
        <v>714.8</v>
      </c>
      <c r="AA35" s="156">
        <f t="shared" ref="AA35:AD35" si="51">AA69+AA102+AA135+AA168+AA201+AA234</f>
        <v>17850</v>
      </c>
      <c r="AB35" s="156">
        <f t="shared" si="51"/>
        <v>18564.8</v>
      </c>
      <c r="AC35" s="156">
        <f t="shared" si="51"/>
        <v>0</v>
      </c>
      <c r="AD35" s="156">
        <f t="shared" si="51"/>
        <v>18564.8</v>
      </c>
      <c r="AE35" s="166">
        <f t="shared" si="22"/>
        <v>0.54608747793064383</v>
      </c>
      <c r="AF35" s="157">
        <f t="shared" ref="AF35:AJ35" si="52">AF69+AF102+AF135+AF168+AF201+AF234</f>
        <v>710</v>
      </c>
      <c r="AG35" s="156">
        <f t="shared" si="52"/>
        <v>21424</v>
      </c>
      <c r="AH35" s="156">
        <f t="shared" si="52"/>
        <v>22134</v>
      </c>
      <c r="AI35" s="156">
        <f t="shared" si="52"/>
        <v>0</v>
      </c>
      <c r="AJ35" s="156">
        <f t="shared" si="52"/>
        <v>22134</v>
      </c>
      <c r="AK35" s="166">
        <f t="shared" si="23"/>
        <v>0.19225631302249424</v>
      </c>
      <c r="AL35" s="157">
        <f t="shared" ref="AL35:AP35" si="53">AL69+AL102+AL135+AL168+AL201+AL234</f>
        <v>104.2</v>
      </c>
      <c r="AM35" s="156">
        <f t="shared" si="53"/>
        <v>24974</v>
      </c>
      <c r="AN35" s="156">
        <f t="shared" si="53"/>
        <v>25078.2</v>
      </c>
      <c r="AO35" s="156">
        <f t="shared" si="53"/>
        <v>0</v>
      </c>
      <c r="AP35" s="156">
        <f t="shared" si="53"/>
        <v>25078.2</v>
      </c>
      <c r="AQ35" s="166">
        <f t="shared" si="24"/>
        <v>0.13301707779886152</v>
      </c>
      <c r="AR35" s="163">
        <f t="shared" si="25"/>
        <v>79894</v>
      </c>
      <c r="AS35" s="164">
        <f t="shared" si="26"/>
        <v>0.85688220796398862</v>
      </c>
    </row>
    <row r="36" spans="2:48" outlineLevel="1" x14ac:dyDescent="0.35">
      <c r="B36" s="229" t="s">
        <v>96</v>
      </c>
      <c r="C36" s="63" t="s">
        <v>114</v>
      </c>
      <c r="D36" s="179">
        <f t="shared" ref="D36:E36" si="54">D70+D103+D136+D169+D202+D235</f>
        <v>0</v>
      </c>
      <c r="E36" s="157">
        <f t="shared" si="54"/>
        <v>0</v>
      </c>
      <c r="F36" s="166">
        <f t="shared" ref="F36:F39" si="55">IFERROR((E36-D36)/D36,0)</f>
        <v>0</v>
      </c>
      <c r="G36" s="157">
        <f t="shared" ref="G36:G39" si="56">G70+G103+G136+G169+G202+G235</f>
        <v>0</v>
      </c>
      <c r="H36" s="166">
        <f t="shared" ref="H36:H39" si="57">IFERROR((G36-E36)/E36,0)</f>
        <v>0</v>
      </c>
      <c r="I36" s="157">
        <f t="shared" ref="I36:I39" si="58">I70+I103+I136+I169+I202+I235</f>
        <v>0</v>
      </c>
      <c r="J36" s="166">
        <f t="shared" ref="J36:J39" si="59">IFERROR((I36-G36)/G36,0)</f>
        <v>0</v>
      </c>
      <c r="K36" s="157">
        <f t="shared" ref="K36:K39" si="60">K70+K103+K136+K169+K202+K235</f>
        <v>0</v>
      </c>
      <c r="L36" s="166">
        <f t="shared" si="5"/>
        <v>0</v>
      </c>
      <c r="M36" s="163">
        <f t="shared" si="6"/>
        <v>0</v>
      </c>
      <c r="N36" s="164">
        <f t="shared" si="7"/>
        <v>0</v>
      </c>
      <c r="P36" s="157">
        <f t="shared" ref="P36:R36" si="61">P70+P103+P136+P169+P202+P235</f>
        <v>0</v>
      </c>
      <c r="Q36" s="156">
        <f t="shared" si="61"/>
        <v>0</v>
      </c>
      <c r="R36" s="156">
        <f t="shared" si="61"/>
        <v>0</v>
      </c>
      <c r="S36" s="180">
        <f t="shared" ref="S36:S39" si="62">IFERROR((R36-K36)/K36,0)</f>
        <v>0</v>
      </c>
      <c r="T36" s="157">
        <f t="shared" ref="T36:X36" si="63">T70+T103+T136+T169+T202+T235</f>
        <v>0</v>
      </c>
      <c r="U36" s="156">
        <f t="shared" si="63"/>
        <v>0</v>
      </c>
      <c r="V36" s="156">
        <f t="shared" si="63"/>
        <v>0</v>
      </c>
      <c r="W36" s="156">
        <f t="shared" si="63"/>
        <v>0</v>
      </c>
      <c r="X36" s="156">
        <f t="shared" si="63"/>
        <v>0</v>
      </c>
      <c r="Y36" s="166">
        <f t="shared" ref="Y36:Y39" si="64">IFERROR((X36-R36)/R36,0)</f>
        <v>0</v>
      </c>
      <c r="Z36" s="157">
        <f t="shared" ref="Z36" si="65">Z70+Z103+Z136+Z169+Z202+Z235</f>
        <v>0</v>
      </c>
      <c r="AA36" s="156">
        <f t="shared" ref="AA36:AD36" si="66">AA70+AA103+AA136+AA169+AA202+AA235</f>
        <v>0</v>
      </c>
      <c r="AB36" s="156">
        <f t="shared" si="66"/>
        <v>0</v>
      </c>
      <c r="AC36" s="156">
        <f t="shared" si="66"/>
        <v>0</v>
      </c>
      <c r="AD36" s="156">
        <f t="shared" si="66"/>
        <v>0</v>
      </c>
      <c r="AE36" s="166">
        <f t="shared" ref="AE36:AE39" si="67">IFERROR((AD36-X36)/X36,0)</f>
        <v>0</v>
      </c>
      <c r="AF36" s="157">
        <f t="shared" ref="AF36:AJ36" si="68">AF70+AF103+AF136+AF169+AF202+AF235</f>
        <v>0</v>
      </c>
      <c r="AG36" s="156">
        <f t="shared" si="68"/>
        <v>0</v>
      </c>
      <c r="AH36" s="156">
        <f t="shared" si="68"/>
        <v>0</v>
      </c>
      <c r="AI36" s="156">
        <f t="shared" si="68"/>
        <v>0</v>
      </c>
      <c r="AJ36" s="156">
        <f t="shared" si="68"/>
        <v>0</v>
      </c>
      <c r="AK36" s="166">
        <f t="shared" ref="AK36:AK39" si="69">IFERROR((AJ36-AD36)/AD36,0)</f>
        <v>0</v>
      </c>
      <c r="AL36" s="157">
        <f t="shared" ref="AL36:AP36" si="70">AL70+AL103+AL136+AL169+AL202+AL235</f>
        <v>0</v>
      </c>
      <c r="AM36" s="156">
        <f t="shared" si="70"/>
        <v>0</v>
      </c>
      <c r="AN36" s="156">
        <f t="shared" si="70"/>
        <v>0</v>
      </c>
      <c r="AO36" s="156">
        <f t="shared" si="70"/>
        <v>0</v>
      </c>
      <c r="AP36" s="156">
        <f t="shared" si="70"/>
        <v>0</v>
      </c>
      <c r="AQ36" s="166">
        <f t="shared" ref="AQ36:AQ39" si="71">IFERROR((AP36-AJ36)/AJ36,0)</f>
        <v>0</v>
      </c>
      <c r="AR36" s="163">
        <f t="shared" ref="AR36:AR39" si="72">SUM(R36,X36,AD36,AJ36,AP36)</f>
        <v>0</v>
      </c>
      <c r="AS36" s="164">
        <f t="shared" ref="AS36:AS39" si="73">IFERROR((AP36/R36)^(1/4)-1,0)</f>
        <v>0</v>
      </c>
    </row>
    <row r="37" spans="2:48" outlineLevel="1" x14ac:dyDescent="0.35">
      <c r="B37" s="230" t="s">
        <v>97</v>
      </c>
      <c r="C37" s="63" t="s">
        <v>114</v>
      </c>
      <c r="D37" s="179">
        <f t="shared" ref="D37:E37" si="74">D71+D104+D137+D170+D203+D236</f>
        <v>0</v>
      </c>
      <c r="E37" s="157">
        <f t="shared" si="74"/>
        <v>0</v>
      </c>
      <c r="F37" s="166">
        <f t="shared" si="55"/>
        <v>0</v>
      </c>
      <c r="G37" s="157">
        <f t="shared" si="56"/>
        <v>0</v>
      </c>
      <c r="H37" s="166">
        <f t="shared" si="57"/>
        <v>0</v>
      </c>
      <c r="I37" s="157">
        <f t="shared" si="58"/>
        <v>0</v>
      </c>
      <c r="J37" s="166">
        <f t="shared" si="59"/>
        <v>0</v>
      </c>
      <c r="K37" s="157">
        <f t="shared" si="60"/>
        <v>0</v>
      </c>
      <c r="L37" s="166">
        <f t="shared" si="5"/>
        <v>0</v>
      </c>
      <c r="M37" s="163">
        <f t="shared" si="6"/>
        <v>0</v>
      </c>
      <c r="N37" s="164">
        <f t="shared" si="7"/>
        <v>0</v>
      </c>
      <c r="P37" s="157">
        <f t="shared" ref="P37:R37" si="75">P71+P104+P137+P170+P203+P236</f>
        <v>0</v>
      </c>
      <c r="Q37" s="156">
        <f t="shared" si="75"/>
        <v>0</v>
      </c>
      <c r="R37" s="156">
        <f t="shared" si="75"/>
        <v>0</v>
      </c>
      <c r="S37" s="180">
        <f t="shared" si="62"/>
        <v>0</v>
      </c>
      <c r="T37" s="157">
        <f t="shared" ref="T37:X37" si="76">T71+T104+T137+T170+T203+T236</f>
        <v>762.80000000000007</v>
      </c>
      <c r="U37" s="156">
        <f t="shared" si="76"/>
        <v>0</v>
      </c>
      <c r="V37" s="156">
        <f t="shared" si="76"/>
        <v>762.80000000000007</v>
      </c>
      <c r="W37" s="156">
        <f t="shared" si="76"/>
        <v>0</v>
      </c>
      <c r="X37" s="156">
        <f t="shared" si="76"/>
        <v>762.80000000000007</v>
      </c>
      <c r="Y37" s="166">
        <f t="shared" si="64"/>
        <v>0</v>
      </c>
      <c r="Z37" s="157">
        <f t="shared" ref="Z37" si="77">Z71+Z104+Z137+Z170+Z203+Z236</f>
        <v>324</v>
      </c>
      <c r="AA37" s="156">
        <f t="shared" ref="AA37:AD37" si="78">AA71+AA104+AA137+AA170+AA203+AA236</f>
        <v>3814</v>
      </c>
      <c r="AB37" s="156">
        <f t="shared" si="78"/>
        <v>4138</v>
      </c>
      <c r="AC37" s="156">
        <f t="shared" si="78"/>
        <v>0</v>
      </c>
      <c r="AD37" s="156">
        <f t="shared" si="78"/>
        <v>4138</v>
      </c>
      <c r="AE37" s="166">
        <f t="shared" si="67"/>
        <v>4.4247509176717355</v>
      </c>
      <c r="AF37" s="157">
        <f t="shared" ref="AF37:AJ37" si="79">AF71+AF104+AF137+AF170+AF203+AF236</f>
        <v>0</v>
      </c>
      <c r="AG37" s="156">
        <f t="shared" si="79"/>
        <v>5434</v>
      </c>
      <c r="AH37" s="156">
        <f t="shared" si="79"/>
        <v>5434</v>
      </c>
      <c r="AI37" s="156">
        <f t="shared" si="79"/>
        <v>0</v>
      </c>
      <c r="AJ37" s="156">
        <f t="shared" si="79"/>
        <v>5434</v>
      </c>
      <c r="AK37" s="166">
        <f t="shared" si="69"/>
        <v>0.31319478008699853</v>
      </c>
      <c r="AL37" s="157">
        <f t="shared" ref="AL37:AP37" si="80">AL71+AL104+AL137+AL170+AL203+AL236</f>
        <v>0</v>
      </c>
      <c r="AM37" s="156">
        <f t="shared" si="80"/>
        <v>5434</v>
      </c>
      <c r="AN37" s="156">
        <f t="shared" si="80"/>
        <v>5434</v>
      </c>
      <c r="AO37" s="156">
        <f t="shared" si="80"/>
        <v>0</v>
      </c>
      <c r="AP37" s="156">
        <f t="shared" si="80"/>
        <v>5434</v>
      </c>
      <c r="AQ37" s="166">
        <f t="shared" si="71"/>
        <v>0</v>
      </c>
      <c r="AR37" s="163">
        <f t="shared" si="72"/>
        <v>15768.8</v>
      </c>
      <c r="AS37" s="164">
        <f t="shared" si="73"/>
        <v>0</v>
      </c>
    </row>
    <row r="38" spans="2:48" outlineLevel="1" x14ac:dyDescent="0.35">
      <c r="B38" s="230" t="s">
        <v>98</v>
      </c>
      <c r="C38" s="63" t="s">
        <v>114</v>
      </c>
      <c r="D38" s="179">
        <f t="shared" ref="D38:E38" si="81">D72+D105+D138+D171+D204+D237</f>
        <v>0</v>
      </c>
      <c r="E38" s="157">
        <f t="shared" si="81"/>
        <v>0</v>
      </c>
      <c r="F38" s="166">
        <f t="shared" si="55"/>
        <v>0</v>
      </c>
      <c r="G38" s="157">
        <f t="shared" si="56"/>
        <v>0</v>
      </c>
      <c r="H38" s="166">
        <f t="shared" si="57"/>
        <v>0</v>
      </c>
      <c r="I38" s="157">
        <f t="shared" si="58"/>
        <v>0</v>
      </c>
      <c r="J38" s="166">
        <f t="shared" si="59"/>
        <v>0</v>
      </c>
      <c r="K38" s="157">
        <f t="shared" si="60"/>
        <v>0</v>
      </c>
      <c r="L38" s="166">
        <f t="shared" si="5"/>
        <v>0</v>
      </c>
      <c r="M38" s="163">
        <f t="shared" si="6"/>
        <v>0</v>
      </c>
      <c r="N38" s="164">
        <f t="shared" si="7"/>
        <v>0</v>
      </c>
      <c r="P38" s="157">
        <f t="shared" ref="P38:R38" si="82">P72+P105+P138+P171+P204+P237</f>
        <v>0</v>
      </c>
      <c r="Q38" s="156">
        <f t="shared" si="82"/>
        <v>0</v>
      </c>
      <c r="R38" s="156">
        <f t="shared" si="82"/>
        <v>0</v>
      </c>
      <c r="S38" s="180">
        <f t="shared" si="62"/>
        <v>0</v>
      </c>
      <c r="T38" s="157">
        <f t="shared" ref="T38:X38" si="83">T72+T105+T138+T171+T204+T237</f>
        <v>0</v>
      </c>
      <c r="U38" s="156">
        <f t="shared" si="83"/>
        <v>0</v>
      </c>
      <c r="V38" s="156">
        <f t="shared" si="83"/>
        <v>0</v>
      </c>
      <c r="W38" s="156">
        <f t="shared" si="83"/>
        <v>0</v>
      </c>
      <c r="X38" s="156">
        <f t="shared" si="83"/>
        <v>0</v>
      </c>
      <c r="Y38" s="166">
        <f t="shared" si="64"/>
        <v>0</v>
      </c>
      <c r="Z38" s="157">
        <f t="shared" ref="Z38" si="84">Z72+Z105+Z138+Z171+Z204+Z237</f>
        <v>0</v>
      </c>
      <c r="AA38" s="156">
        <f t="shared" ref="AA38:AD38" si="85">AA72+AA105+AA138+AA171+AA204+AA237</f>
        <v>0</v>
      </c>
      <c r="AB38" s="156">
        <f t="shared" si="85"/>
        <v>0</v>
      </c>
      <c r="AC38" s="156">
        <f t="shared" si="85"/>
        <v>0</v>
      </c>
      <c r="AD38" s="156">
        <f t="shared" si="85"/>
        <v>0</v>
      </c>
      <c r="AE38" s="166">
        <f t="shared" si="67"/>
        <v>0</v>
      </c>
      <c r="AF38" s="157">
        <f t="shared" ref="AF38:AJ38" si="86">AF72+AF105+AF138+AF171+AF204+AF237</f>
        <v>0</v>
      </c>
      <c r="AG38" s="156">
        <f t="shared" si="86"/>
        <v>0</v>
      </c>
      <c r="AH38" s="156">
        <f t="shared" si="86"/>
        <v>0</v>
      </c>
      <c r="AI38" s="156">
        <f t="shared" si="86"/>
        <v>0</v>
      </c>
      <c r="AJ38" s="156">
        <f t="shared" si="86"/>
        <v>0</v>
      </c>
      <c r="AK38" s="166">
        <f t="shared" si="69"/>
        <v>0</v>
      </c>
      <c r="AL38" s="157">
        <f t="shared" ref="AL38:AP38" si="87">AL72+AL105+AL138+AL171+AL204+AL237</f>
        <v>0</v>
      </c>
      <c r="AM38" s="156">
        <f t="shared" si="87"/>
        <v>0</v>
      </c>
      <c r="AN38" s="156">
        <f t="shared" si="87"/>
        <v>0</v>
      </c>
      <c r="AO38" s="156">
        <f t="shared" si="87"/>
        <v>0</v>
      </c>
      <c r="AP38" s="156">
        <f t="shared" si="87"/>
        <v>0</v>
      </c>
      <c r="AQ38" s="166">
        <f t="shared" si="71"/>
        <v>0</v>
      </c>
      <c r="AR38" s="163">
        <f t="shared" si="72"/>
        <v>0</v>
      </c>
      <c r="AS38" s="164">
        <f t="shared" si="73"/>
        <v>0</v>
      </c>
    </row>
    <row r="39" spans="2:48" outlineLevel="1" x14ac:dyDescent="0.35">
      <c r="B39" s="230" t="s">
        <v>99</v>
      </c>
      <c r="C39" s="63" t="s">
        <v>114</v>
      </c>
      <c r="D39" s="179">
        <f t="shared" ref="D39:E39" si="88">D73+D106+D139+D172+D205+D238</f>
        <v>0</v>
      </c>
      <c r="E39" s="157">
        <f t="shared" si="88"/>
        <v>0</v>
      </c>
      <c r="F39" s="166">
        <f t="shared" si="55"/>
        <v>0</v>
      </c>
      <c r="G39" s="157">
        <f t="shared" si="56"/>
        <v>0</v>
      </c>
      <c r="H39" s="166">
        <f t="shared" si="57"/>
        <v>0</v>
      </c>
      <c r="I39" s="157">
        <f t="shared" si="58"/>
        <v>0</v>
      </c>
      <c r="J39" s="166">
        <f t="shared" si="59"/>
        <v>0</v>
      </c>
      <c r="K39" s="157">
        <f t="shared" si="60"/>
        <v>0</v>
      </c>
      <c r="L39" s="166">
        <f t="shared" si="5"/>
        <v>0</v>
      </c>
      <c r="M39" s="163">
        <f t="shared" si="6"/>
        <v>0</v>
      </c>
      <c r="N39" s="164">
        <f t="shared" si="7"/>
        <v>0</v>
      </c>
      <c r="P39" s="157">
        <f t="shared" ref="P39:R39" si="89">P73+P106+P139+P172+P205+P238</f>
        <v>0</v>
      </c>
      <c r="Q39" s="156">
        <f t="shared" si="89"/>
        <v>0</v>
      </c>
      <c r="R39" s="156">
        <f t="shared" si="89"/>
        <v>0</v>
      </c>
      <c r="S39" s="180">
        <f t="shared" si="62"/>
        <v>0</v>
      </c>
      <c r="T39" s="157">
        <f t="shared" ref="T39:X39" si="90">T73+T106+T139+T172+T205+T238</f>
        <v>0</v>
      </c>
      <c r="U39" s="156">
        <f t="shared" si="90"/>
        <v>0</v>
      </c>
      <c r="V39" s="156">
        <f t="shared" si="90"/>
        <v>0</v>
      </c>
      <c r="W39" s="156">
        <f t="shared" si="90"/>
        <v>0</v>
      </c>
      <c r="X39" s="156">
        <f t="shared" si="90"/>
        <v>0</v>
      </c>
      <c r="Y39" s="166">
        <f t="shared" si="64"/>
        <v>0</v>
      </c>
      <c r="Z39" s="157">
        <f t="shared" ref="Z39" si="91">Z73+Z106+Z139+Z172+Z205+Z238</f>
        <v>0</v>
      </c>
      <c r="AA39" s="156">
        <f t="shared" ref="AA39:AD39" si="92">AA73+AA106+AA139+AA172+AA205+AA238</f>
        <v>0</v>
      </c>
      <c r="AB39" s="156">
        <f t="shared" si="92"/>
        <v>0</v>
      </c>
      <c r="AC39" s="156">
        <f t="shared" si="92"/>
        <v>0</v>
      </c>
      <c r="AD39" s="156">
        <f t="shared" si="92"/>
        <v>0</v>
      </c>
      <c r="AE39" s="166">
        <f t="shared" si="67"/>
        <v>0</v>
      </c>
      <c r="AF39" s="157">
        <f t="shared" ref="AF39:AJ39" si="93">AF73+AF106+AF139+AF172+AF205+AF238</f>
        <v>0</v>
      </c>
      <c r="AG39" s="156">
        <f t="shared" si="93"/>
        <v>0</v>
      </c>
      <c r="AH39" s="156">
        <f t="shared" si="93"/>
        <v>0</v>
      </c>
      <c r="AI39" s="156">
        <f t="shared" si="93"/>
        <v>0</v>
      </c>
      <c r="AJ39" s="156">
        <f t="shared" si="93"/>
        <v>0</v>
      </c>
      <c r="AK39" s="166">
        <f t="shared" si="69"/>
        <v>0</v>
      </c>
      <c r="AL39" s="157">
        <f t="shared" ref="AL39:AP39" si="94">AL73+AL106+AL139+AL172+AL205+AL238</f>
        <v>0</v>
      </c>
      <c r="AM39" s="156">
        <f t="shared" si="94"/>
        <v>0</v>
      </c>
      <c r="AN39" s="156">
        <f t="shared" si="94"/>
        <v>0</v>
      </c>
      <c r="AO39" s="156">
        <f t="shared" si="94"/>
        <v>0</v>
      </c>
      <c r="AP39" s="156">
        <f t="shared" si="94"/>
        <v>0</v>
      </c>
      <c r="AQ39" s="166">
        <f t="shared" si="71"/>
        <v>0</v>
      </c>
      <c r="AR39" s="163">
        <f t="shared" si="72"/>
        <v>0</v>
      </c>
      <c r="AS39" s="164">
        <f t="shared" si="73"/>
        <v>0</v>
      </c>
    </row>
    <row r="40" spans="2:48" ht="15" customHeight="1" outlineLevel="1" x14ac:dyDescent="0.35">
      <c r="B40" s="48" t="s">
        <v>138</v>
      </c>
      <c r="C40" s="64" t="s">
        <v>114</v>
      </c>
      <c r="D40" s="182">
        <f>SUM(D15:D39)</f>
        <v>1160883.9343237001</v>
      </c>
      <c r="E40" s="182">
        <f>SUM(E15:E39)</f>
        <v>1153156.0560000001</v>
      </c>
      <c r="F40" s="181">
        <f>IFERROR((E40-D40)/D40,0)</f>
        <v>-6.6568914386795274E-3</v>
      </c>
      <c r="G40" s="182">
        <f>SUM(G15:G39)</f>
        <v>1250490.6070000001</v>
      </c>
      <c r="H40" s="181">
        <f t="shared" ref="H40:J40" si="95">IFERROR((G40-E40)/E40,0)</f>
        <v>8.4407093466281002E-2</v>
      </c>
      <c r="I40" s="182">
        <f>SUM(I15:I39)</f>
        <v>1190631.3636666664</v>
      </c>
      <c r="J40" s="181">
        <f t="shared" si="95"/>
        <v>-4.78686069277557E-2</v>
      </c>
      <c r="K40" s="182">
        <f>SUM(K15:K39)</f>
        <v>1349789</v>
      </c>
      <c r="L40" s="181">
        <f t="shared" si="5"/>
        <v>0.13367499058918789</v>
      </c>
      <c r="M40" s="182">
        <f>SUM(M15:M39)</f>
        <v>6104950.9609903675</v>
      </c>
      <c r="N40" s="176">
        <f t="shared" si="7"/>
        <v>3.8410978226737447E-2</v>
      </c>
      <c r="P40" s="182">
        <f>SUM(P15:P39)</f>
        <v>36010.200000000004</v>
      </c>
      <c r="Q40" s="182">
        <f>SUM(Q15:Q39)</f>
        <v>1349789</v>
      </c>
      <c r="R40" s="182">
        <f>SUM(R15:R39)</f>
        <v>1385799.2000000002</v>
      </c>
      <c r="S40" s="165">
        <f>IFERROR((R40-K40)/K40,0)</f>
        <v>2.6678391956076235E-2</v>
      </c>
      <c r="T40" s="182">
        <f>SUM(T15:T39)</f>
        <v>46743</v>
      </c>
      <c r="U40" s="182">
        <f>SUM(U15:U39)</f>
        <v>180051</v>
      </c>
      <c r="V40" s="182">
        <f t="shared" ref="V40:X40" si="96">SUM(V15:V39)</f>
        <v>226794</v>
      </c>
      <c r="W40" s="182">
        <f t="shared" si="96"/>
        <v>1349789</v>
      </c>
      <c r="X40" s="182">
        <f t="shared" si="96"/>
        <v>1576583.0000000002</v>
      </c>
      <c r="Y40" s="181">
        <f>IFERROR((X40-R40)/R40,0)</f>
        <v>0.13767059470087731</v>
      </c>
      <c r="Z40" s="157">
        <f t="shared" ref="Z40" si="97">Z74+Z107+Z140+Z173+Z206+Z239</f>
        <v>36605</v>
      </c>
      <c r="AA40" s="182">
        <f>SUM(AA15:AA39)</f>
        <v>413766</v>
      </c>
      <c r="AB40" s="182">
        <f>SUM(AB15:AB39)</f>
        <v>450371.00000000006</v>
      </c>
      <c r="AC40" s="182">
        <f>SUM(AC15:AC39)</f>
        <v>1349789</v>
      </c>
      <c r="AD40" s="182">
        <f>SUM(AD15:AD39)</f>
        <v>1800160</v>
      </c>
      <c r="AE40" s="165">
        <f>IFERROR((AD40-X40)/X40,0)</f>
        <v>0.14181111936383922</v>
      </c>
      <c r="AF40" s="182">
        <f>SUM(AF15:AF39)</f>
        <v>30111.399999999998</v>
      </c>
      <c r="AG40" s="182">
        <f>SUM(AG15:AG39)</f>
        <v>596791</v>
      </c>
      <c r="AH40" s="182">
        <f>SUM(AH15:AH39)</f>
        <v>626902.39999999991</v>
      </c>
      <c r="AI40" s="182">
        <f>SUM(AI15:AI39)</f>
        <v>1349789</v>
      </c>
      <c r="AJ40" s="182">
        <f>SUM(AJ15:AJ39)</f>
        <v>1976691.4000000004</v>
      </c>
      <c r="AK40" s="165">
        <f t="shared" ref="AK40" si="98">IFERROR((AJ40-AD40)/AD40,0)</f>
        <v>9.8064283174829112E-2</v>
      </c>
      <c r="AL40" s="182">
        <f>SUM(AL15:AL39)</f>
        <v>22647.4</v>
      </c>
      <c r="AM40" s="182">
        <f>SUM(AM15:AM39)</f>
        <v>747348</v>
      </c>
      <c r="AN40" s="182">
        <f>SUM(AN15:AN39)</f>
        <v>769995.4</v>
      </c>
      <c r="AO40" s="182">
        <f>SUM(AO15:AO39)</f>
        <v>1349789</v>
      </c>
      <c r="AP40" s="182">
        <f>SUM(AP15:AP39)</f>
        <v>2119784.4</v>
      </c>
      <c r="AQ40" s="165">
        <f>IFERROR((AP40-AJ40)/AJ40,0)</f>
        <v>7.239015660208746E-2</v>
      </c>
      <c r="AR40" s="182">
        <f>SUM(AR15:AR39)</f>
        <v>8859018</v>
      </c>
      <c r="AS40" s="164">
        <f>IFERROR((AP40/R40)^(1/4)-1,0)</f>
        <v>0.11211025725181245</v>
      </c>
    </row>
    <row r="41" spans="2:48" ht="15" customHeight="1" x14ac:dyDescent="0.35">
      <c r="K41" s="54"/>
      <c r="T41" s="233"/>
      <c r="U41" s="232"/>
      <c r="Z41" s="233">
        <f>Z40+T40*10*0.9</f>
        <v>457292</v>
      </c>
      <c r="AF41" s="233">
        <f>AF40+Z40*10*0.9</f>
        <v>359556.4</v>
      </c>
      <c r="AL41" s="233">
        <f>AL40+AF40*10*0.9</f>
        <v>293650.00000000006</v>
      </c>
    </row>
    <row r="42" spans="2:48" ht="15" customHeight="1" x14ac:dyDescent="0.35">
      <c r="K42" s="54"/>
    </row>
    <row r="43" spans="2:48" ht="15.5" x14ac:dyDescent="0.35">
      <c r="B43" s="296" t="s">
        <v>104</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row>
    <row r="44" spans="2:48" ht="5.5" customHeight="1" outlineLevel="1" x14ac:dyDescent="0.3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2:48" ht="15" customHeight="1" outlineLevel="1" x14ac:dyDescent="0.35">
      <c r="B45" s="310"/>
      <c r="C45" s="313" t="s">
        <v>105</v>
      </c>
      <c r="D45" s="307" t="s">
        <v>130</v>
      </c>
      <c r="E45" s="308"/>
      <c r="F45" s="308"/>
      <c r="G45" s="308"/>
      <c r="H45" s="308"/>
      <c r="I45" s="308"/>
      <c r="J45" s="308"/>
      <c r="K45" s="308"/>
      <c r="L45" s="309"/>
      <c r="M45" s="318" t="str">
        <f xml:space="preserve"> D46&amp;" - "&amp;K46</f>
        <v>2019 - 2023</v>
      </c>
      <c r="N45" s="319"/>
      <c r="P45" s="307" t="s">
        <v>131</v>
      </c>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9"/>
    </row>
    <row r="46" spans="2:48" ht="15" customHeight="1" outlineLevel="1" x14ac:dyDescent="0.35">
      <c r="B46" s="311"/>
      <c r="C46" s="314"/>
      <c r="D46" s="81">
        <f>$C$3-5</f>
        <v>2019</v>
      </c>
      <c r="E46" s="307">
        <f>$C$3-4</f>
        <v>2020</v>
      </c>
      <c r="F46" s="309"/>
      <c r="G46" s="307">
        <f>$C$3-3</f>
        <v>2021</v>
      </c>
      <c r="H46" s="309"/>
      <c r="I46" s="307">
        <f>$C$3-2</f>
        <v>2022</v>
      </c>
      <c r="J46" s="309"/>
      <c r="K46" s="307">
        <f>$C$3-1</f>
        <v>2023</v>
      </c>
      <c r="L46" s="309"/>
      <c r="M46" s="320"/>
      <c r="N46" s="321"/>
      <c r="P46" s="307">
        <f>$C$3</f>
        <v>2024</v>
      </c>
      <c r="Q46" s="308"/>
      <c r="R46" s="308"/>
      <c r="S46" s="309"/>
      <c r="T46" s="307">
        <f>$C$3+1</f>
        <v>2025</v>
      </c>
      <c r="U46" s="308"/>
      <c r="V46" s="308"/>
      <c r="W46" s="308"/>
      <c r="X46" s="308"/>
      <c r="Y46" s="309"/>
      <c r="Z46" s="307">
        <f>$C$3+2</f>
        <v>2026</v>
      </c>
      <c r="AA46" s="308"/>
      <c r="AB46" s="308"/>
      <c r="AC46" s="308"/>
      <c r="AD46" s="308"/>
      <c r="AE46" s="309"/>
      <c r="AF46" s="307">
        <f>$C$3+3</f>
        <v>2027</v>
      </c>
      <c r="AG46" s="308"/>
      <c r="AH46" s="308"/>
      <c r="AI46" s="308"/>
      <c r="AJ46" s="308"/>
      <c r="AK46" s="309"/>
      <c r="AL46" s="307">
        <f>$C$3+4</f>
        <v>2028</v>
      </c>
      <c r="AM46" s="308"/>
      <c r="AN46" s="308"/>
      <c r="AO46" s="308"/>
      <c r="AP46" s="308"/>
      <c r="AQ46" s="309"/>
      <c r="AR46" s="316" t="str">
        <f>P46&amp;" - "&amp;AL46</f>
        <v>2024 - 2028</v>
      </c>
      <c r="AS46" s="317"/>
    </row>
    <row r="47" spans="2:48" ht="15" customHeight="1" outlineLevel="1" x14ac:dyDescent="0.35">
      <c r="B47" s="311"/>
      <c r="C47" s="314"/>
      <c r="D47" s="346" t="s">
        <v>165</v>
      </c>
      <c r="E47" s="348" t="s">
        <v>165</v>
      </c>
      <c r="F47" s="350" t="s">
        <v>134</v>
      </c>
      <c r="G47" s="348" t="s">
        <v>165</v>
      </c>
      <c r="H47" s="350" t="s">
        <v>134</v>
      </c>
      <c r="I47" s="348" t="s">
        <v>165</v>
      </c>
      <c r="J47" s="350" t="s">
        <v>134</v>
      </c>
      <c r="K47" s="348" t="s">
        <v>165</v>
      </c>
      <c r="L47" s="350" t="s">
        <v>134</v>
      </c>
      <c r="M47" s="348" t="s">
        <v>126</v>
      </c>
      <c r="N47" s="358" t="s">
        <v>135</v>
      </c>
      <c r="P47" s="348" t="str">
        <f>"Διανεμόμενες ποσότητες σε πελάτες που συνδέθηκαν το "&amp;P46</f>
        <v>Διανεμόμενες ποσότητες σε πελάτες που συνδέθηκαν το 2024</v>
      </c>
      <c r="Q47" s="362" t="s">
        <v>166</v>
      </c>
      <c r="R47" s="362" t="s">
        <v>167</v>
      </c>
      <c r="S47" s="358" t="s">
        <v>134</v>
      </c>
      <c r="T47" s="307" t="s">
        <v>168</v>
      </c>
      <c r="U47" s="308"/>
      <c r="V47" s="330"/>
      <c r="W47" s="362" t="s">
        <v>166</v>
      </c>
      <c r="X47" s="362" t="s">
        <v>167</v>
      </c>
      <c r="Y47" s="350" t="s">
        <v>134</v>
      </c>
      <c r="Z47" s="307" t="s">
        <v>168</v>
      </c>
      <c r="AA47" s="308"/>
      <c r="AB47" s="330"/>
      <c r="AC47" s="362" t="s">
        <v>166</v>
      </c>
      <c r="AD47" s="362" t="s">
        <v>167</v>
      </c>
      <c r="AE47" s="350" t="s">
        <v>134</v>
      </c>
      <c r="AF47" s="307" t="s">
        <v>168</v>
      </c>
      <c r="AG47" s="308"/>
      <c r="AH47" s="330"/>
      <c r="AI47" s="362" t="s">
        <v>166</v>
      </c>
      <c r="AJ47" s="362" t="s">
        <v>167</v>
      </c>
      <c r="AK47" s="350" t="s">
        <v>134</v>
      </c>
      <c r="AL47" s="307" t="s">
        <v>168</v>
      </c>
      <c r="AM47" s="308"/>
      <c r="AN47" s="330"/>
      <c r="AO47" s="362" t="s">
        <v>166</v>
      </c>
      <c r="AP47" s="362" t="s">
        <v>167</v>
      </c>
      <c r="AQ47" s="350" t="s">
        <v>134</v>
      </c>
      <c r="AR47" s="360" t="s">
        <v>126</v>
      </c>
      <c r="AS47" s="358" t="s">
        <v>135</v>
      </c>
    </row>
    <row r="48" spans="2:48" ht="15" customHeight="1" outlineLevel="1" x14ac:dyDescent="0.35">
      <c r="B48" s="312"/>
      <c r="C48" s="315"/>
      <c r="D48" s="347"/>
      <c r="E48" s="349"/>
      <c r="F48" s="351"/>
      <c r="G48" s="349"/>
      <c r="H48" s="351"/>
      <c r="I48" s="349"/>
      <c r="J48" s="351"/>
      <c r="K48" s="349"/>
      <c r="L48" s="351"/>
      <c r="M48" s="349"/>
      <c r="N48" s="359"/>
      <c r="P48" s="349"/>
      <c r="Q48" s="363"/>
      <c r="R48" s="363"/>
      <c r="S48" s="359"/>
      <c r="T48" s="122" t="str">
        <f>"Διανεμόμενες ποσότητες σε πελάτες που συνδέθηκαν το "&amp;T46</f>
        <v>Διανεμόμενες ποσότητες σε πελάτες που συνδέθηκαν το 2025</v>
      </c>
      <c r="U48" s="104" t="str">
        <f>"Διανεμόμενες ποσότητες σε πελάτες που συνδέθηκαν το "&amp;P46</f>
        <v>Διανεμόμενες ποσότητες σε πελάτες που συνδέθηκαν το 2024</v>
      </c>
      <c r="V48" s="59" t="s">
        <v>169</v>
      </c>
      <c r="W48" s="363"/>
      <c r="X48" s="363"/>
      <c r="Y48" s="351"/>
      <c r="Z48" s="122" t="str">
        <f>"Διανεμόμενες ποσότητες σε πελάτες που συνδέθηκαν το "&amp;Z46</f>
        <v>Διανεμόμενες ποσότητες σε πελάτες που συνδέθηκαν το 2026</v>
      </c>
      <c r="AA48" s="104" t="str">
        <f>"Διανεμόμενες ποσότητες σε πελάτες που συνδέθηκαν το "&amp;$P$12&amp;" - "&amp;T46</f>
        <v>Διανεμόμενες ποσότητες σε πελάτες που συνδέθηκαν το 2024 - 2025</v>
      </c>
      <c r="AB48" s="59" t="s">
        <v>169</v>
      </c>
      <c r="AC48" s="363"/>
      <c r="AD48" s="363"/>
      <c r="AE48" s="351"/>
      <c r="AF48" s="122" t="str">
        <f>"Διανεμόμενες ποσότητες σε πελάτες που συνδέθηκαν το "&amp;AF46</f>
        <v>Διανεμόμενες ποσότητες σε πελάτες που συνδέθηκαν το 2027</v>
      </c>
      <c r="AG48" s="104" t="str">
        <f>"Διανεμόμενες ποσότητες σε πελάτες που συνδέθηκαν το "&amp;$P$12&amp;" - "&amp;Z46</f>
        <v>Διανεμόμενες ποσότητες σε πελάτες που συνδέθηκαν το 2024 - 2026</v>
      </c>
      <c r="AH48" s="59" t="s">
        <v>169</v>
      </c>
      <c r="AI48" s="363"/>
      <c r="AJ48" s="363"/>
      <c r="AK48" s="351"/>
      <c r="AL48" s="122" t="str">
        <f>"Διανεμόμενες ποσότητες σε πελάτες που συνδέθηκαν το "&amp;AL46</f>
        <v>Διανεμόμενες ποσότητες σε πελάτες που συνδέθηκαν το 2028</v>
      </c>
      <c r="AM48" s="104" t="str">
        <f>"Διανεμόμενες ποσότητες σε πελάτες που συνδέθηκαν το "&amp;$P$12&amp;" - "&amp;AF46</f>
        <v>Διανεμόμενες ποσότητες σε πελάτες που συνδέθηκαν το 2024 - 2027</v>
      </c>
      <c r="AN48" s="59" t="s">
        <v>169</v>
      </c>
      <c r="AO48" s="363"/>
      <c r="AP48" s="363"/>
      <c r="AQ48" s="351"/>
      <c r="AR48" s="361"/>
      <c r="AS48" s="359"/>
    </row>
    <row r="49" spans="2:45" outlineLevel="1" x14ac:dyDescent="0.35">
      <c r="B49" s="229" t="s">
        <v>75</v>
      </c>
      <c r="C49" s="63" t="s">
        <v>114</v>
      </c>
      <c r="D49" s="83"/>
      <c r="E49" s="69"/>
      <c r="F49" s="166">
        <f t="shared" ref="F49" si="99">IFERROR((E49-D49)/D49,0)</f>
        <v>0</v>
      </c>
      <c r="G49" s="69">
        <v>0</v>
      </c>
      <c r="H49" s="166">
        <f>IFERROR((G49-E49)/E49,0)</f>
        <v>0</v>
      </c>
      <c r="I49" s="69"/>
      <c r="J49" s="166">
        <f>IFERROR((I49-G49)/G49,0)</f>
        <v>0</v>
      </c>
      <c r="K49" s="69"/>
      <c r="L49" s="166">
        <f t="shared" ref="L49:L74" si="100">IFERROR((K49-I49)/I49,0)</f>
        <v>0</v>
      </c>
      <c r="M49" s="163">
        <f t="shared" ref="M49:M73" si="101">D49+E49+G49+I49+K49</f>
        <v>0</v>
      </c>
      <c r="N49" s="164">
        <f t="shared" ref="N49:N74" si="102">IFERROR((K49/D49)^(1/4)-1,0)</f>
        <v>0</v>
      </c>
      <c r="P49" s="168">
        <f>'Μέση ετήσια κατανάλωση'!$F14*Πελάτες!U47</f>
        <v>0</v>
      </c>
      <c r="Q49" s="69"/>
      <c r="R49" s="137">
        <f>P49+Q49</f>
        <v>0</v>
      </c>
      <c r="S49" s="180">
        <f t="shared" ref="S49" si="103">IFERROR((R49-K49)/K49,0)</f>
        <v>0</v>
      </c>
      <c r="T49" s="168">
        <f>'Μέση ετήσια κατανάλωση'!$F14*Πελάτες!X47</f>
        <v>0</v>
      </c>
      <c r="U49" s="137">
        <f>'Μέση ετήσια κατανάλωση'!$G14*(Πελάτες!V47-Πελάτες!$P47)</f>
        <v>0</v>
      </c>
      <c r="V49" s="137">
        <f>T49+U49</f>
        <v>0</v>
      </c>
      <c r="W49" s="69"/>
      <c r="X49" s="137">
        <f>V49+W49</f>
        <v>0</v>
      </c>
      <c r="Y49" s="166">
        <f t="shared" ref="Y49" si="104">IFERROR((X49-R49)/R49,0)</f>
        <v>0</v>
      </c>
      <c r="Z49" s="168">
        <f>'Μέση ετήσια κατανάλωση'!$F14*Πελάτες!AA47</f>
        <v>0</v>
      </c>
      <c r="AA49" s="137">
        <f>'Μέση ετήσια κατανάλωση'!$G14*(Πελάτες!Y47-Πελάτες!$P47)</f>
        <v>0</v>
      </c>
      <c r="AB49" s="137">
        <f>Z49+AA49</f>
        <v>0</v>
      </c>
      <c r="AC49" s="69"/>
      <c r="AD49" s="137">
        <f>AB49+AC49</f>
        <v>0</v>
      </c>
      <c r="AE49" s="166">
        <f>IFERROR((AD49-X49)/X49,0)</f>
        <v>0</v>
      </c>
      <c r="AF49" s="168">
        <f>'Μέση ετήσια κατανάλωση'!$F14*Πελάτες!AD47</f>
        <v>0</v>
      </c>
      <c r="AG49" s="137">
        <f>'Μέση ετήσια κατανάλωση'!$G14*(Πελάτες!AB47-Πελάτες!$P47)</f>
        <v>0</v>
      </c>
      <c r="AH49" s="137">
        <f>AF49+AG49</f>
        <v>0</v>
      </c>
      <c r="AI49" s="69"/>
      <c r="AJ49" s="137">
        <f>AH49+AI49</f>
        <v>0</v>
      </c>
      <c r="AK49" s="166">
        <f>IFERROR((AJ49-AD49)/AD49,0)</f>
        <v>0</v>
      </c>
      <c r="AL49" s="168">
        <f>'Μέση ετήσια κατανάλωση'!$F14*Πελάτες!AG47</f>
        <v>0</v>
      </c>
      <c r="AM49" s="137">
        <f>'Μέση ετήσια κατανάλωση'!$G14*(Πελάτες!AE47-Πελάτες!$P47)</f>
        <v>0</v>
      </c>
      <c r="AN49" s="137">
        <f>AL49+AM49</f>
        <v>0</v>
      </c>
      <c r="AO49" s="69"/>
      <c r="AP49" s="137">
        <f>AN49+AO49</f>
        <v>0</v>
      </c>
      <c r="AQ49" s="166">
        <f>IFERROR((AP49-AJ49)/AJ49,0)</f>
        <v>0</v>
      </c>
      <c r="AR49" s="163">
        <f>R49+X49+AD49+AJ49+AP49</f>
        <v>0</v>
      </c>
      <c r="AS49" s="164">
        <f t="shared" ref="AS49" si="105">IFERROR((AP49/R49)^(1/4)-1,0)</f>
        <v>0</v>
      </c>
    </row>
    <row r="50" spans="2:45" outlineLevel="1" x14ac:dyDescent="0.35">
      <c r="B50" s="230" t="s">
        <v>76</v>
      </c>
      <c r="C50" s="63" t="s">
        <v>114</v>
      </c>
      <c r="D50" s="83"/>
      <c r="E50" s="69"/>
      <c r="F50" s="166">
        <f t="shared" ref="F50:F69" si="106">IFERROR((E50-D50)/D50,0)</f>
        <v>0</v>
      </c>
      <c r="G50" s="69"/>
      <c r="H50" s="166">
        <f t="shared" ref="H50:H69" si="107">IFERROR((G50-E50)/E50,0)</f>
        <v>0</v>
      </c>
      <c r="I50" s="69"/>
      <c r="J50" s="166">
        <f t="shared" ref="J50:J69" si="108">IFERROR((I50-G50)/G50,0)</f>
        <v>0</v>
      </c>
      <c r="K50" s="69"/>
      <c r="L50" s="166">
        <f t="shared" si="100"/>
        <v>0</v>
      </c>
      <c r="M50" s="163">
        <f t="shared" si="101"/>
        <v>0</v>
      </c>
      <c r="N50" s="164">
        <f t="shared" si="102"/>
        <v>0</v>
      </c>
      <c r="P50" s="168">
        <f>'Μέση ετήσια κατανάλωση'!$F15*Πελάτες!U48</f>
        <v>0</v>
      </c>
      <c r="Q50" s="69"/>
      <c r="R50" s="137">
        <f t="shared" ref="R50:R69" si="109">P50+Q50</f>
        <v>0</v>
      </c>
      <c r="S50" s="180">
        <f t="shared" ref="S50:S69" si="110">IFERROR((R50-K50)/K50,0)</f>
        <v>0</v>
      </c>
      <c r="T50" s="168">
        <f>'Μέση ετήσια κατανάλωση'!$F15*Πελάτες!X48</f>
        <v>0</v>
      </c>
      <c r="U50" s="137">
        <f>'Μέση ετήσια κατανάλωση'!$G15*(Πελάτες!V48-Πελάτες!$P48)</f>
        <v>0</v>
      </c>
      <c r="V50" s="137">
        <f t="shared" ref="V50:V69" si="111">T50+U50</f>
        <v>0</v>
      </c>
      <c r="W50" s="69"/>
      <c r="X50" s="137">
        <f t="shared" ref="X50:X69" si="112">V50+W50</f>
        <v>0</v>
      </c>
      <c r="Y50" s="166">
        <f t="shared" ref="Y50:Y69" si="113">IFERROR((X50-R50)/R50,0)</f>
        <v>0</v>
      </c>
      <c r="Z50" s="168">
        <f>'Μέση ετήσια κατανάλωση'!$F15*Πελάτες!AA48</f>
        <v>0</v>
      </c>
      <c r="AA50" s="137">
        <f>'Μέση ετήσια κατανάλωση'!$G15*(Πελάτες!Y48-Πελάτες!$P48)</f>
        <v>0</v>
      </c>
      <c r="AB50" s="137">
        <f t="shared" ref="AB50:AB69" si="114">Z50+AA50</f>
        <v>0</v>
      </c>
      <c r="AC50" s="69"/>
      <c r="AD50" s="137">
        <f t="shared" ref="AD50:AD69" si="115">AB50+AC50</f>
        <v>0</v>
      </c>
      <c r="AE50" s="166">
        <f t="shared" ref="AE50:AE69" si="116">IFERROR((AD50-X50)/X50,0)</f>
        <v>0</v>
      </c>
      <c r="AF50" s="168">
        <f>'Μέση ετήσια κατανάλωση'!$F15*Πελάτες!AD48</f>
        <v>0</v>
      </c>
      <c r="AG50" s="137">
        <f>'Μέση ετήσια κατανάλωση'!$G15*(Πελάτες!AB48-Πελάτες!$P48)</f>
        <v>0</v>
      </c>
      <c r="AH50" s="137">
        <f t="shared" ref="AH50:AH69" si="117">AF50+AG50</f>
        <v>0</v>
      </c>
      <c r="AI50" s="69"/>
      <c r="AJ50" s="137">
        <f t="shared" ref="AJ50:AJ69" si="118">AH50+AI50</f>
        <v>0</v>
      </c>
      <c r="AK50" s="166">
        <f t="shared" ref="AK50:AK69" si="119">IFERROR((AJ50-AD50)/AD50,0)</f>
        <v>0</v>
      </c>
      <c r="AL50" s="168">
        <f>'Μέση ετήσια κατανάλωση'!$F15*Πελάτες!AG48</f>
        <v>0</v>
      </c>
      <c r="AM50" s="137">
        <f>'Μέση ετήσια κατανάλωση'!$G15*(Πελάτες!AE48-Πελάτες!$P48)</f>
        <v>0</v>
      </c>
      <c r="AN50" s="137">
        <f t="shared" ref="AN50:AN69" si="120">AL50+AM50</f>
        <v>0</v>
      </c>
      <c r="AO50" s="69"/>
      <c r="AP50" s="137">
        <f t="shared" ref="AP50:AP69" si="121">AN50+AO50</f>
        <v>0</v>
      </c>
      <c r="AQ50" s="166">
        <f t="shared" ref="AQ50:AQ69" si="122">IFERROR((AP50-AJ50)/AJ50,0)</f>
        <v>0</v>
      </c>
      <c r="AR50" s="163">
        <f t="shared" ref="AR50:AR69" si="123">R50+X50+AD50+AJ50+AP50</f>
        <v>0</v>
      </c>
      <c r="AS50" s="164">
        <f t="shared" ref="AS50:AS69" si="124">IFERROR((AP50/R50)^(1/4)-1,0)</f>
        <v>0</v>
      </c>
    </row>
    <row r="51" spans="2:45" outlineLevel="1" x14ac:dyDescent="0.35">
      <c r="B51" s="229" t="s">
        <v>77</v>
      </c>
      <c r="C51" s="63" t="s">
        <v>114</v>
      </c>
      <c r="D51" s="83"/>
      <c r="E51" s="69"/>
      <c r="F51" s="166">
        <f t="shared" si="106"/>
        <v>0</v>
      </c>
      <c r="G51" s="69"/>
      <c r="H51" s="166">
        <f t="shared" si="107"/>
        <v>0</v>
      </c>
      <c r="I51" s="69"/>
      <c r="J51" s="166">
        <f t="shared" si="108"/>
        <v>0</v>
      </c>
      <c r="K51" s="69"/>
      <c r="L51" s="166">
        <f t="shared" si="100"/>
        <v>0</v>
      </c>
      <c r="M51" s="163">
        <f t="shared" si="101"/>
        <v>0</v>
      </c>
      <c r="N51" s="164">
        <f t="shared" si="102"/>
        <v>0</v>
      </c>
      <c r="P51" s="168">
        <f>'Μέση ετήσια κατανάλωση'!$F16*Πελάτες!U49</f>
        <v>0</v>
      </c>
      <c r="Q51" s="69"/>
      <c r="R51" s="137">
        <f t="shared" si="109"/>
        <v>0</v>
      </c>
      <c r="S51" s="180">
        <f t="shared" si="110"/>
        <v>0</v>
      </c>
      <c r="T51" s="168">
        <f>'Μέση ετήσια κατανάλωση'!$F16*Πελάτες!X49</f>
        <v>0</v>
      </c>
      <c r="U51" s="137">
        <f>'Μέση ετήσια κατανάλωση'!$G16*(Πελάτες!V49-Πελάτες!$P49)</f>
        <v>0</v>
      </c>
      <c r="V51" s="137">
        <f t="shared" si="111"/>
        <v>0</v>
      </c>
      <c r="W51" s="69"/>
      <c r="X51" s="137">
        <f t="shared" si="112"/>
        <v>0</v>
      </c>
      <c r="Y51" s="166">
        <f t="shared" si="113"/>
        <v>0</v>
      </c>
      <c r="Z51" s="168">
        <f>'Μέση ετήσια κατανάλωση'!$F16*Πελάτες!AA49</f>
        <v>0</v>
      </c>
      <c r="AA51" s="137">
        <f>'Μέση ετήσια κατανάλωση'!$G16*(Πελάτες!Y49-Πελάτες!$P49)</f>
        <v>0</v>
      </c>
      <c r="AB51" s="137">
        <f t="shared" si="114"/>
        <v>0</v>
      </c>
      <c r="AC51" s="69"/>
      <c r="AD51" s="137">
        <f t="shared" si="115"/>
        <v>0</v>
      </c>
      <c r="AE51" s="166">
        <f t="shared" si="116"/>
        <v>0</v>
      </c>
      <c r="AF51" s="168">
        <f>'Μέση ετήσια κατανάλωση'!$F16*Πελάτες!AD49</f>
        <v>0</v>
      </c>
      <c r="AG51" s="137">
        <f>'Μέση ετήσια κατανάλωση'!$G16*(Πελάτες!AB49-Πελάτες!$P49)</f>
        <v>0</v>
      </c>
      <c r="AH51" s="137">
        <f t="shared" si="117"/>
        <v>0</v>
      </c>
      <c r="AI51" s="69"/>
      <c r="AJ51" s="137">
        <f t="shared" si="118"/>
        <v>0</v>
      </c>
      <c r="AK51" s="166">
        <f t="shared" si="119"/>
        <v>0</v>
      </c>
      <c r="AL51" s="168">
        <f>'Μέση ετήσια κατανάλωση'!$F16*Πελάτες!AG49</f>
        <v>0</v>
      </c>
      <c r="AM51" s="137">
        <f>'Μέση ετήσια κατανάλωση'!$G16*(Πελάτες!AE49-Πελάτες!$P49)</f>
        <v>0</v>
      </c>
      <c r="AN51" s="137">
        <f t="shared" si="120"/>
        <v>0</v>
      </c>
      <c r="AO51" s="69"/>
      <c r="AP51" s="137">
        <f t="shared" si="121"/>
        <v>0</v>
      </c>
      <c r="AQ51" s="166">
        <f t="shared" si="122"/>
        <v>0</v>
      </c>
      <c r="AR51" s="163">
        <f t="shared" si="123"/>
        <v>0</v>
      </c>
      <c r="AS51" s="164">
        <f t="shared" si="124"/>
        <v>0</v>
      </c>
    </row>
    <row r="52" spans="2:45" outlineLevel="1" x14ac:dyDescent="0.35">
      <c r="B52" s="230" t="s">
        <v>78</v>
      </c>
      <c r="C52" s="63" t="s">
        <v>114</v>
      </c>
      <c r="D52" s="83"/>
      <c r="E52" s="69"/>
      <c r="F52" s="166">
        <f t="shared" si="106"/>
        <v>0</v>
      </c>
      <c r="G52" s="69"/>
      <c r="H52" s="166">
        <f t="shared" si="107"/>
        <v>0</v>
      </c>
      <c r="I52" s="69"/>
      <c r="J52" s="166">
        <f t="shared" si="108"/>
        <v>0</v>
      </c>
      <c r="K52" s="69">
        <v>3</v>
      </c>
      <c r="L52" s="166">
        <f t="shared" si="100"/>
        <v>0</v>
      </c>
      <c r="M52" s="163">
        <f t="shared" si="101"/>
        <v>3</v>
      </c>
      <c r="N52" s="164">
        <f t="shared" si="102"/>
        <v>0</v>
      </c>
      <c r="P52" s="168">
        <f>'Μέση ετήσια κατανάλωση'!$F17*Πελάτες!U50</f>
        <v>24</v>
      </c>
      <c r="Q52" s="69">
        <v>3</v>
      </c>
      <c r="R52" s="137">
        <f t="shared" si="109"/>
        <v>27</v>
      </c>
      <c r="S52" s="180">
        <f t="shared" si="110"/>
        <v>8</v>
      </c>
      <c r="T52" s="168">
        <f>'Μέση ετήσια κατανάλωση'!$F17*Πελάτες!X50</f>
        <v>60</v>
      </c>
      <c r="U52" s="137">
        <f>'Μέση ετήσια κατανάλωση'!$G17*(Πελάτες!V50-Πελάτες!$P50)</f>
        <v>120</v>
      </c>
      <c r="V52" s="137">
        <f t="shared" si="111"/>
        <v>180</v>
      </c>
      <c r="W52" s="69">
        <v>3</v>
      </c>
      <c r="X52" s="137">
        <f t="shared" si="112"/>
        <v>183</v>
      </c>
      <c r="Y52" s="166">
        <f t="shared" si="113"/>
        <v>5.7777777777777777</v>
      </c>
      <c r="Z52" s="168">
        <f>'Μέση ετήσια κατανάλωση'!$F17*Πελάτες!AA50</f>
        <v>24</v>
      </c>
      <c r="AA52" s="137">
        <f>'Μέση ετήσια κατανάλωση'!$G17*(Πελάτες!Y50-Πελάτες!$P50)</f>
        <v>420</v>
      </c>
      <c r="AB52" s="137">
        <f t="shared" si="114"/>
        <v>444</v>
      </c>
      <c r="AC52" s="69">
        <v>3</v>
      </c>
      <c r="AD52" s="137">
        <f t="shared" si="115"/>
        <v>447</v>
      </c>
      <c r="AE52" s="166">
        <f t="shared" si="116"/>
        <v>1.4426229508196722</v>
      </c>
      <c r="AF52" s="168">
        <f>'Μέση ετήσια κατανάλωση'!$F17*Πελάτες!AD50</f>
        <v>21</v>
      </c>
      <c r="AG52" s="137">
        <f>'Μέση ετήσια κατανάλωση'!$G17*(Πελάτες!AB50-Πελάτες!$P50)</f>
        <v>540</v>
      </c>
      <c r="AH52" s="137">
        <f t="shared" si="117"/>
        <v>561</v>
      </c>
      <c r="AI52" s="69">
        <v>3</v>
      </c>
      <c r="AJ52" s="137">
        <f t="shared" si="118"/>
        <v>564</v>
      </c>
      <c r="AK52" s="166">
        <f t="shared" si="119"/>
        <v>0.26174496644295303</v>
      </c>
      <c r="AL52" s="168">
        <f>'Μέση ετήσια κατανάλωση'!$F17*Πελάτες!AG50</f>
        <v>21</v>
      </c>
      <c r="AM52" s="137">
        <f>'Μέση ετήσια κατανάλωση'!$G17*(Πελάτες!AE50-Πελάτες!$P50)</f>
        <v>645</v>
      </c>
      <c r="AN52" s="137">
        <f t="shared" si="120"/>
        <v>666</v>
      </c>
      <c r="AO52" s="69">
        <v>3</v>
      </c>
      <c r="AP52" s="137">
        <f t="shared" si="121"/>
        <v>669</v>
      </c>
      <c r="AQ52" s="166">
        <f t="shared" si="122"/>
        <v>0.18617021276595744</v>
      </c>
      <c r="AR52" s="163">
        <f t="shared" si="123"/>
        <v>1890</v>
      </c>
      <c r="AS52" s="164">
        <f t="shared" si="124"/>
        <v>1.2310822876702745</v>
      </c>
    </row>
    <row r="53" spans="2:45" outlineLevel="1" x14ac:dyDescent="0.35">
      <c r="B53" s="229" t="s">
        <v>79</v>
      </c>
      <c r="C53" s="63" t="s">
        <v>114</v>
      </c>
      <c r="D53" s="83"/>
      <c r="E53" s="69"/>
      <c r="F53" s="166">
        <f t="shared" si="106"/>
        <v>0</v>
      </c>
      <c r="G53" s="69"/>
      <c r="H53" s="166">
        <f t="shared" si="107"/>
        <v>0</v>
      </c>
      <c r="I53" s="69"/>
      <c r="J53" s="166">
        <f t="shared" si="108"/>
        <v>0</v>
      </c>
      <c r="K53" s="69"/>
      <c r="L53" s="166">
        <f t="shared" si="100"/>
        <v>0</v>
      </c>
      <c r="M53" s="163">
        <f t="shared" si="101"/>
        <v>0</v>
      </c>
      <c r="N53" s="164">
        <f t="shared" si="102"/>
        <v>0</v>
      </c>
      <c r="P53" s="168">
        <f>'Μέση ετήσια κατανάλωση'!$F18*Πελάτες!U51</f>
        <v>0</v>
      </c>
      <c r="Q53" s="69"/>
      <c r="R53" s="137">
        <f t="shared" si="109"/>
        <v>0</v>
      </c>
      <c r="S53" s="180">
        <f t="shared" si="110"/>
        <v>0</v>
      </c>
      <c r="T53" s="168">
        <f>'Μέση ετήσια κατανάλωση'!$F18*Πελάτες!X51</f>
        <v>0</v>
      </c>
      <c r="U53" s="137">
        <f>'Μέση ετήσια κατανάλωση'!$G18*(Πελάτες!V51-Πελάτες!$P51)</f>
        <v>0</v>
      </c>
      <c r="V53" s="137">
        <f t="shared" si="111"/>
        <v>0</v>
      </c>
      <c r="W53" s="69"/>
      <c r="X53" s="137">
        <f t="shared" si="112"/>
        <v>0</v>
      </c>
      <c r="Y53" s="166">
        <f t="shared" si="113"/>
        <v>0</v>
      </c>
      <c r="Z53" s="168">
        <f>'Μέση ετήσια κατανάλωση'!$F18*Πελάτες!AA51</f>
        <v>0</v>
      </c>
      <c r="AA53" s="137">
        <f>'Μέση ετήσια κατανάλωση'!$G18*(Πελάτες!Y51-Πελάτες!$P51)</f>
        <v>0</v>
      </c>
      <c r="AB53" s="137">
        <f t="shared" si="114"/>
        <v>0</v>
      </c>
      <c r="AC53" s="69"/>
      <c r="AD53" s="137">
        <f t="shared" si="115"/>
        <v>0</v>
      </c>
      <c r="AE53" s="166">
        <f t="shared" si="116"/>
        <v>0</v>
      </c>
      <c r="AF53" s="168">
        <f>'Μέση ετήσια κατανάλωση'!$F18*Πελάτες!AD51</f>
        <v>0</v>
      </c>
      <c r="AG53" s="137">
        <f>'Μέση ετήσια κατανάλωση'!$G18*(Πελάτες!AB51-Πελάτες!$P51)</f>
        <v>0</v>
      </c>
      <c r="AH53" s="137">
        <f t="shared" si="117"/>
        <v>0</v>
      </c>
      <c r="AI53" s="69"/>
      <c r="AJ53" s="137">
        <f t="shared" si="118"/>
        <v>0</v>
      </c>
      <c r="AK53" s="166">
        <f t="shared" si="119"/>
        <v>0</v>
      </c>
      <c r="AL53" s="168">
        <f>'Μέση ετήσια κατανάλωση'!$F18*Πελάτες!AG51</f>
        <v>0</v>
      </c>
      <c r="AM53" s="137">
        <f>'Μέση ετήσια κατανάλωση'!$G18*(Πελάτες!AE51-Πελάτες!$P51)</f>
        <v>0</v>
      </c>
      <c r="AN53" s="137">
        <f t="shared" si="120"/>
        <v>0</v>
      </c>
      <c r="AO53" s="69"/>
      <c r="AP53" s="137">
        <f t="shared" si="121"/>
        <v>0</v>
      </c>
      <c r="AQ53" s="166">
        <f t="shared" si="122"/>
        <v>0</v>
      </c>
      <c r="AR53" s="163">
        <f t="shared" si="123"/>
        <v>0</v>
      </c>
      <c r="AS53" s="164">
        <f t="shared" si="124"/>
        <v>0</v>
      </c>
    </row>
    <row r="54" spans="2:45" outlineLevel="1" x14ac:dyDescent="0.35">
      <c r="B54" s="230" t="s">
        <v>80</v>
      </c>
      <c r="C54" s="63" t="s">
        <v>114</v>
      </c>
      <c r="D54" s="83">
        <v>27.431999999999999</v>
      </c>
      <c r="E54" s="69">
        <v>114.649</v>
      </c>
      <c r="F54" s="166">
        <f t="shared" si="106"/>
        <v>3.1793890347039953</v>
      </c>
      <c r="G54" s="69">
        <v>210.03499999999997</v>
      </c>
      <c r="H54" s="166">
        <f>IFERROR((G54-E54)/E54,0)</f>
        <v>0.8319828345646274</v>
      </c>
      <c r="I54" s="69">
        <v>221</v>
      </c>
      <c r="J54" s="166">
        <f>IFERROR((I54-G54)/G54,0)</f>
        <v>5.2205584783488627E-2</v>
      </c>
      <c r="K54" s="69">
        <v>303</v>
      </c>
      <c r="L54" s="166">
        <f t="shared" si="100"/>
        <v>0.37104072398190047</v>
      </c>
      <c r="M54" s="163">
        <f t="shared" si="101"/>
        <v>876.11599999999999</v>
      </c>
      <c r="N54" s="164">
        <f t="shared" si="102"/>
        <v>0.8230403833439579</v>
      </c>
      <c r="P54" s="168">
        <f>'Μέση ετήσια κατανάλωση'!$F19*Πελάτες!U52</f>
        <v>75</v>
      </c>
      <c r="Q54" s="69">
        <v>303</v>
      </c>
      <c r="R54" s="137">
        <f>P54+Q54</f>
        <v>378</v>
      </c>
      <c r="S54" s="180">
        <f t="shared" si="110"/>
        <v>0.24752475247524752</v>
      </c>
      <c r="T54" s="168">
        <f>'Μέση ετήσια κατανάλωση'!$F19*Πελάτες!X52</f>
        <v>81</v>
      </c>
      <c r="U54" s="137">
        <f>'Μέση ετήσια κατανάλωση'!$G19*(Πελάτες!V52-Πελάτες!$P52)</f>
        <v>375</v>
      </c>
      <c r="V54" s="137">
        <f t="shared" si="111"/>
        <v>456</v>
      </c>
      <c r="W54" s="69">
        <v>303</v>
      </c>
      <c r="X54" s="137">
        <f t="shared" si="112"/>
        <v>759</v>
      </c>
      <c r="Y54" s="166">
        <f t="shared" si="113"/>
        <v>1.0079365079365079</v>
      </c>
      <c r="Z54" s="168">
        <f>'Μέση ετήσια κατανάλωση'!$F19*Πελάτες!AA52</f>
        <v>69</v>
      </c>
      <c r="AA54" s="137">
        <f>'Μέση ετήσια κατανάλωση'!$G19*(Πελάτες!Y52-Πελάτες!$P52)</f>
        <v>780</v>
      </c>
      <c r="AB54" s="137">
        <f t="shared" si="114"/>
        <v>849</v>
      </c>
      <c r="AC54" s="69">
        <v>303</v>
      </c>
      <c r="AD54" s="137">
        <f t="shared" si="115"/>
        <v>1152</v>
      </c>
      <c r="AE54" s="166">
        <f t="shared" si="116"/>
        <v>0.51778656126482214</v>
      </c>
      <c r="AF54" s="168">
        <f>'Μέση ετήσια κατανάλωση'!$F19*Πελάτες!AD52</f>
        <v>54</v>
      </c>
      <c r="AG54" s="137">
        <f>'Μέση ετήσια κατανάλωση'!$G19*(Πελάτες!AB52-Πελάτες!$P52)</f>
        <v>1125</v>
      </c>
      <c r="AH54" s="137">
        <f t="shared" si="117"/>
        <v>1179</v>
      </c>
      <c r="AI54" s="69">
        <v>303</v>
      </c>
      <c r="AJ54" s="137">
        <f t="shared" si="118"/>
        <v>1482</v>
      </c>
      <c r="AK54" s="166">
        <f t="shared" si="119"/>
        <v>0.28645833333333331</v>
      </c>
      <c r="AL54" s="168">
        <f>'Μέση ετήσια κατανάλωση'!$F19*Πελάτες!AG52</f>
        <v>48</v>
      </c>
      <c r="AM54" s="137">
        <f>'Μέση ετήσια κατανάλωση'!$G19*(Πελάτες!AE52-Πελάτες!$P52)</f>
        <v>1395</v>
      </c>
      <c r="AN54" s="137">
        <f t="shared" si="120"/>
        <v>1443</v>
      </c>
      <c r="AO54" s="69">
        <v>303</v>
      </c>
      <c r="AP54" s="137">
        <f t="shared" si="121"/>
        <v>1746</v>
      </c>
      <c r="AQ54" s="166">
        <f t="shared" si="122"/>
        <v>0.17813765182186234</v>
      </c>
      <c r="AR54" s="163">
        <f t="shared" si="123"/>
        <v>5517</v>
      </c>
      <c r="AS54" s="164">
        <f t="shared" si="124"/>
        <v>0.46601397358355334</v>
      </c>
    </row>
    <row r="55" spans="2:45" outlineLevel="1" x14ac:dyDescent="0.35">
      <c r="B55" s="229" t="s">
        <v>81</v>
      </c>
      <c r="C55" s="63" t="s">
        <v>114</v>
      </c>
      <c r="D55" s="83"/>
      <c r="E55" s="69"/>
      <c r="F55" s="166">
        <f t="shared" si="106"/>
        <v>0</v>
      </c>
      <c r="G55" s="69"/>
      <c r="H55" s="166">
        <f>IFERROR((G55-E55)/E55,0)</f>
        <v>0</v>
      </c>
      <c r="I55" s="69"/>
      <c r="J55" s="166">
        <f>IFERROR((I55-G55)/G55,0)</f>
        <v>0</v>
      </c>
      <c r="K55" s="69"/>
      <c r="L55" s="166">
        <f t="shared" si="100"/>
        <v>0</v>
      </c>
      <c r="M55" s="163">
        <f t="shared" si="101"/>
        <v>0</v>
      </c>
      <c r="N55" s="164">
        <f t="shared" si="102"/>
        <v>0</v>
      </c>
      <c r="P55" s="168">
        <f>'Μέση ετήσια κατανάλωση'!$F20*Πελάτες!U53</f>
        <v>0</v>
      </c>
      <c r="Q55" s="69"/>
      <c r="R55" s="137">
        <f>P55+Q55</f>
        <v>0</v>
      </c>
      <c r="S55" s="180">
        <f t="shared" si="110"/>
        <v>0</v>
      </c>
      <c r="T55" s="168">
        <f>'Μέση ετήσια κατανάλωση'!$F20*Πελάτες!X53</f>
        <v>0</v>
      </c>
      <c r="U55" s="137">
        <f>'Μέση ετήσια κατανάλωση'!$G20*(Πελάτες!V53-Πελάτες!$P53)</f>
        <v>0</v>
      </c>
      <c r="V55" s="137">
        <f t="shared" si="111"/>
        <v>0</v>
      </c>
      <c r="W55" s="69"/>
      <c r="X55" s="137">
        <f t="shared" si="112"/>
        <v>0</v>
      </c>
      <c r="Y55" s="166">
        <f t="shared" si="113"/>
        <v>0</v>
      </c>
      <c r="Z55" s="168">
        <f>'Μέση ετήσια κατανάλωση'!$F20*Πελάτες!AA53</f>
        <v>0</v>
      </c>
      <c r="AA55" s="137">
        <f>'Μέση ετήσια κατανάλωση'!$G20*(Πελάτες!Y53-Πελάτες!$P53)</f>
        <v>0</v>
      </c>
      <c r="AB55" s="137">
        <f t="shared" si="114"/>
        <v>0</v>
      </c>
      <c r="AC55" s="69"/>
      <c r="AD55" s="137">
        <f t="shared" si="115"/>
        <v>0</v>
      </c>
      <c r="AE55" s="166">
        <f t="shared" si="116"/>
        <v>0</v>
      </c>
      <c r="AF55" s="168">
        <f>'Μέση ετήσια κατανάλωση'!$F20*Πελάτες!AD53</f>
        <v>0</v>
      </c>
      <c r="AG55" s="137">
        <f>'Μέση ετήσια κατανάλωση'!$G20*(Πελάτες!AB53-Πελάτες!$P53)</f>
        <v>0</v>
      </c>
      <c r="AH55" s="137">
        <f t="shared" si="117"/>
        <v>0</v>
      </c>
      <c r="AI55" s="69"/>
      <c r="AJ55" s="137">
        <f t="shared" si="118"/>
        <v>0</v>
      </c>
      <c r="AK55" s="166">
        <f t="shared" si="119"/>
        <v>0</v>
      </c>
      <c r="AL55" s="168">
        <f>'Μέση ετήσια κατανάλωση'!$F20*Πελάτες!AG53</f>
        <v>0</v>
      </c>
      <c r="AM55" s="137">
        <f>'Μέση ετήσια κατανάλωση'!$G20*(Πελάτες!AE53-Πελάτες!$P53)</f>
        <v>0</v>
      </c>
      <c r="AN55" s="137">
        <f t="shared" si="120"/>
        <v>0</v>
      </c>
      <c r="AO55" s="69"/>
      <c r="AP55" s="137">
        <f t="shared" si="121"/>
        <v>0</v>
      </c>
      <c r="AQ55" s="166">
        <f t="shared" si="122"/>
        <v>0</v>
      </c>
      <c r="AR55" s="163">
        <f t="shared" si="123"/>
        <v>0</v>
      </c>
      <c r="AS55" s="164">
        <f t="shared" si="124"/>
        <v>0</v>
      </c>
    </row>
    <row r="56" spans="2:45" outlineLevel="1" x14ac:dyDescent="0.35">
      <c r="B56" s="230" t="s">
        <v>82</v>
      </c>
      <c r="C56" s="63" t="s">
        <v>114</v>
      </c>
      <c r="D56" s="83"/>
      <c r="E56" s="69"/>
      <c r="F56" s="166">
        <f t="shared" si="106"/>
        <v>0</v>
      </c>
      <c r="G56" s="69"/>
      <c r="H56" s="166">
        <f t="shared" si="107"/>
        <v>0</v>
      </c>
      <c r="I56" s="69"/>
      <c r="J56" s="166">
        <f t="shared" si="108"/>
        <v>0</v>
      </c>
      <c r="K56" s="69"/>
      <c r="L56" s="166">
        <f t="shared" si="100"/>
        <v>0</v>
      </c>
      <c r="M56" s="163">
        <f t="shared" si="101"/>
        <v>0</v>
      </c>
      <c r="N56" s="164">
        <f t="shared" si="102"/>
        <v>0</v>
      </c>
      <c r="P56" s="168">
        <f>'Μέση ετήσια κατανάλωση'!$F21*Πελάτες!U54</f>
        <v>0</v>
      </c>
      <c r="Q56" s="69"/>
      <c r="R56" s="137">
        <f t="shared" si="109"/>
        <v>0</v>
      </c>
      <c r="S56" s="180">
        <f t="shared" si="110"/>
        <v>0</v>
      </c>
      <c r="T56" s="168">
        <f>'Μέση ετήσια κατανάλωση'!$F21*Πελάτες!X54</f>
        <v>0</v>
      </c>
      <c r="U56" s="137">
        <f>'Μέση ετήσια κατανάλωση'!$G21*(Πελάτες!V54-Πελάτες!$P54)</f>
        <v>0</v>
      </c>
      <c r="V56" s="137">
        <f t="shared" si="111"/>
        <v>0</v>
      </c>
      <c r="W56" s="69"/>
      <c r="X56" s="137">
        <f t="shared" si="112"/>
        <v>0</v>
      </c>
      <c r="Y56" s="166">
        <f t="shared" si="113"/>
        <v>0</v>
      </c>
      <c r="Z56" s="168">
        <f>'Μέση ετήσια κατανάλωση'!$F21*Πελάτες!AA54</f>
        <v>0</v>
      </c>
      <c r="AA56" s="137">
        <f>'Μέση ετήσια κατανάλωση'!$G21*(Πελάτες!Y54-Πελάτες!$P54)</f>
        <v>0</v>
      </c>
      <c r="AB56" s="137">
        <f t="shared" si="114"/>
        <v>0</v>
      </c>
      <c r="AC56" s="69"/>
      <c r="AD56" s="137">
        <f t="shared" si="115"/>
        <v>0</v>
      </c>
      <c r="AE56" s="166">
        <f t="shared" si="116"/>
        <v>0</v>
      </c>
      <c r="AF56" s="168">
        <f>'Μέση ετήσια κατανάλωση'!$F21*Πελάτες!AD54</f>
        <v>0</v>
      </c>
      <c r="AG56" s="137">
        <f>'Μέση ετήσια κατανάλωση'!$G21*(Πελάτες!AB54-Πελάτες!$P54)</f>
        <v>0</v>
      </c>
      <c r="AH56" s="137">
        <f t="shared" si="117"/>
        <v>0</v>
      </c>
      <c r="AI56" s="69"/>
      <c r="AJ56" s="137">
        <f t="shared" si="118"/>
        <v>0</v>
      </c>
      <c r="AK56" s="166">
        <f t="shared" si="119"/>
        <v>0</v>
      </c>
      <c r="AL56" s="168">
        <f>'Μέση ετήσια κατανάλωση'!$F21*Πελάτες!AG54</f>
        <v>0</v>
      </c>
      <c r="AM56" s="137">
        <f>'Μέση ετήσια κατανάλωση'!$G21*(Πελάτες!AE54-Πελάτες!$P54)</f>
        <v>0</v>
      </c>
      <c r="AN56" s="137">
        <f t="shared" si="120"/>
        <v>0</v>
      </c>
      <c r="AO56" s="69"/>
      <c r="AP56" s="137">
        <f t="shared" si="121"/>
        <v>0</v>
      </c>
      <c r="AQ56" s="166">
        <f t="shared" si="122"/>
        <v>0</v>
      </c>
      <c r="AR56" s="163">
        <f t="shared" si="123"/>
        <v>0</v>
      </c>
      <c r="AS56" s="164">
        <f t="shared" si="124"/>
        <v>0</v>
      </c>
    </row>
    <row r="57" spans="2:45" outlineLevel="1" x14ac:dyDescent="0.35">
      <c r="B57" s="230" t="s">
        <v>83</v>
      </c>
      <c r="C57" s="63" t="s">
        <v>114</v>
      </c>
      <c r="D57" s="83"/>
      <c r="E57" s="69"/>
      <c r="F57" s="166">
        <f t="shared" si="106"/>
        <v>0</v>
      </c>
      <c r="G57" s="69"/>
      <c r="H57" s="166">
        <f t="shared" si="107"/>
        <v>0</v>
      </c>
      <c r="I57" s="69"/>
      <c r="J57" s="166">
        <f t="shared" si="108"/>
        <v>0</v>
      </c>
      <c r="K57" s="69"/>
      <c r="L57" s="166">
        <f t="shared" si="100"/>
        <v>0</v>
      </c>
      <c r="M57" s="163">
        <f t="shared" si="101"/>
        <v>0</v>
      </c>
      <c r="N57" s="164">
        <f t="shared" si="102"/>
        <v>0</v>
      </c>
      <c r="P57" s="168">
        <f>'Μέση ετήσια κατανάλωση'!$F22*Πελάτες!U55</f>
        <v>0</v>
      </c>
      <c r="Q57" s="69"/>
      <c r="R57" s="137">
        <f t="shared" si="109"/>
        <v>0</v>
      </c>
      <c r="S57" s="180">
        <f t="shared" si="110"/>
        <v>0</v>
      </c>
      <c r="T57" s="168">
        <f>'Μέση ετήσια κατανάλωση'!$F22*Πελάτες!X55</f>
        <v>0</v>
      </c>
      <c r="U57" s="137">
        <f>'Μέση ετήσια κατανάλωση'!$G22*(Πελάτες!V55-Πελάτες!$P55)</f>
        <v>0</v>
      </c>
      <c r="V57" s="137">
        <f t="shared" si="111"/>
        <v>0</v>
      </c>
      <c r="W57" s="69"/>
      <c r="X57" s="137">
        <f t="shared" si="112"/>
        <v>0</v>
      </c>
      <c r="Y57" s="166">
        <f t="shared" si="113"/>
        <v>0</v>
      </c>
      <c r="Z57" s="168">
        <f>'Μέση ετήσια κατανάλωση'!$F22*Πελάτες!AA55</f>
        <v>0</v>
      </c>
      <c r="AA57" s="137">
        <f>'Μέση ετήσια κατανάλωση'!$G22*(Πελάτες!Y55-Πελάτες!$P55)</f>
        <v>0</v>
      </c>
      <c r="AB57" s="137">
        <f t="shared" si="114"/>
        <v>0</v>
      </c>
      <c r="AC57" s="69"/>
      <c r="AD57" s="137">
        <f t="shared" si="115"/>
        <v>0</v>
      </c>
      <c r="AE57" s="166">
        <f t="shared" si="116"/>
        <v>0</v>
      </c>
      <c r="AF57" s="168">
        <f>'Μέση ετήσια κατανάλωση'!$F22*Πελάτες!AD55</f>
        <v>0</v>
      </c>
      <c r="AG57" s="137">
        <f>'Μέση ετήσια κατανάλωση'!$G22*(Πελάτες!AB55-Πελάτες!$P55)</f>
        <v>0</v>
      </c>
      <c r="AH57" s="137">
        <f t="shared" si="117"/>
        <v>0</v>
      </c>
      <c r="AI57" s="69"/>
      <c r="AJ57" s="137">
        <f t="shared" si="118"/>
        <v>0</v>
      </c>
      <c r="AK57" s="166">
        <f t="shared" si="119"/>
        <v>0</v>
      </c>
      <c r="AL57" s="168">
        <f>'Μέση ετήσια κατανάλωση'!$F22*Πελάτες!AG55</f>
        <v>0</v>
      </c>
      <c r="AM57" s="137">
        <f>'Μέση ετήσια κατανάλωση'!$G22*(Πελάτες!AE55-Πελάτες!$P55)</f>
        <v>0</v>
      </c>
      <c r="AN57" s="137">
        <f t="shared" si="120"/>
        <v>0</v>
      </c>
      <c r="AO57" s="69"/>
      <c r="AP57" s="137">
        <f t="shared" si="121"/>
        <v>0</v>
      </c>
      <c r="AQ57" s="166">
        <f t="shared" si="122"/>
        <v>0</v>
      </c>
      <c r="AR57" s="163">
        <f t="shared" si="123"/>
        <v>0</v>
      </c>
      <c r="AS57" s="164">
        <f t="shared" si="124"/>
        <v>0</v>
      </c>
    </row>
    <row r="58" spans="2:45" outlineLevel="1" x14ac:dyDescent="0.35">
      <c r="B58" s="230" t="s">
        <v>84</v>
      </c>
      <c r="C58" s="63" t="s">
        <v>114</v>
      </c>
      <c r="D58" s="83"/>
      <c r="E58" s="69"/>
      <c r="F58" s="166">
        <f t="shared" si="106"/>
        <v>0</v>
      </c>
      <c r="G58" s="69"/>
      <c r="H58" s="166">
        <f t="shared" si="107"/>
        <v>0</v>
      </c>
      <c r="I58" s="69"/>
      <c r="J58" s="166">
        <f t="shared" si="108"/>
        <v>0</v>
      </c>
      <c r="K58" s="69"/>
      <c r="L58" s="166">
        <f t="shared" si="100"/>
        <v>0</v>
      </c>
      <c r="M58" s="163">
        <f t="shared" si="101"/>
        <v>0</v>
      </c>
      <c r="N58" s="164">
        <f t="shared" si="102"/>
        <v>0</v>
      </c>
      <c r="P58" s="168">
        <f>'Μέση ετήσια κατανάλωση'!$F23*Πελάτες!U56</f>
        <v>0</v>
      </c>
      <c r="Q58" s="69"/>
      <c r="R58" s="137">
        <f t="shared" si="109"/>
        <v>0</v>
      </c>
      <c r="S58" s="180">
        <f t="shared" si="110"/>
        <v>0</v>
      </c>
      <c r="T58" s="168">
        <f>'Μέση ετήσια κατανάλωση'!$F23*Πελάτες!X56</f>
        <v>0</v>
      </c>
      <c r="U58" s="137">
        <f>'Μέση ετήσια κατανάλωση'!$G23*(Πελάτες!V56-Πελάτες!$P56)</f>
        <v>0</v>
      </c>
      <c r="V58" s="137">
        <f t="shared" si="111"/>
        <v>0</v>
      </c>
      <c r="W58" s="69"/>
      <c r="X58" s="137">
        <f t="shared" si="112"/>
        <v>0</v>
      </c>
      <c r="Y58" s="166">
        <f t="shared" si="113"/>
        <v>0</v>
      </c>
      <c r="Z58" s="168">
        <f>'Μέση ετήσια κατανάλωση'!$F23*Πελάτες!AA56</f>
        <v>0</v>
      </c>
      <c r="AA58" s="137">
        <f>'Μέση ετήσια κατανάλωση'!$G23*(Πελάτες!Y56-Πελάτες!$P56)</f>
        <v>0</v>
      </c>
      <c r="AB58" s="137">
        <f t="shared" si="114"/>
        <v>0</v>
      </c>
      <c r="AC58" s="69"/>
      <c r="AD58" s="137">
        <f t="shared" si="115"/>
        <v>0</v>
      </c>
      <c r="AE58" s="166">
        <f t="shared" si="116"/>
        <v>0</v>
      </c>
      <c r="AF58" s="168">
        <f>'Μέση ετήσια κατανάλωση'!$F23*Πελάτες!AD56</f>
        <v>0</v>
      </c>
      <c r="AG58" s="137">
        <f>'Μέση ετήσια κατανάλωση'!$G23*(Πελάτες!AB56-Πελάτες!$P56)</f>
        <v>0</v>
      </c>
      <c r="AH58" s="137">
        <f t="shared" si="117"/>
        <v>0</v>
      </c>
      <c r="AI58" s="69"/>
      <c r="AJ58" s="137">
        <f t="shared" si="118"/>
        <v>0</v>
      </c>
      <c r="AK58" s="166">
        <f t="shared" si="119"/>
        <v>0</v>
      </c>
      <c r="AL58" s="168">
        <f>'Μέση ετήσια κατανάλωση'!$F23*Πελάτες!AG56</f>
        <v>0</v>
      </c>
      <c r="AM58" s="137">
        <f>'Μέση ετήσια κατανάλωση'!$G23*(Πελάτες!AE56-Πελάτες!$P56)</f>
        <v>0</v>
      </c>
      <c r="AN58" s="137">
        <f t="shared" si="120"/>
        <v>0</v>
      </c>
      <c r="AO58" s="69"/>
      <c r="AP58" s="137">
        <f t="shared" si="121"/>
        <v>0</v>
      </c>
      <c r="AQ58" s="166">
        <f t="shared" si="122"/>
        <v>0</v>
      </c>
      <c r="AR58" s="163">
        <f t="shared" si="123"/>
        <v>0</v>
      </c>
      <c r="AS58" s="164">
        <f t="shared" si="124"/>
        <v>0</v>
      </c>
    </row>
    <row r="59" spans="2:45" outlineLevel="1" x14ac:dyDescent="0.35">
      <c r="B59" s="229" t="s">
        <v>85</v>
      </c>
      <c r="C59" s="63" t="s">
        <v>114</v>
      </c>
      <c r="D59" s="83"/>
      <c r="E59" s="69"/>
      <c r="F59" s="166">
        <f t="shared" si="106"/>
        <v>0</v>
      </c>
      <c r="G59" s="69"/>
      <c r="H59" s="166">
        <f t="shared" si="107"/>
        <v>0</v>
      </c>
      <c r="I59" s="69"/>
      <c r="J59" s="166">
        <f t="shared" si="108"/>
        <v>0</v>
      </c>
      <c r="K59" s="69"/>
      <c r="L59" s="166">
        <f t="shared" si="100"/>
        <v>0</v>
      </c>
      <c r="M59" s="163">
        <f t="shared" si="101"/>
        <v>0</v>
      </c>
      <c r="N59" s="164">
        <f t="shared" si="102"/>
        <v>0</v>
      </c>
      <c r="P59" s="168">
        <f>'Μέση ετήσια κατανάλωση'!$F24*Πελάτες!U57</f>
        <v>0</v>
      </c>
      <c r="Q59" s="69"/>
      <c r="R59" s="137">
        <f t="shared" si="109"/>
        <v>0</v>
      </c>
      <c r="S59" s="180">
        <f t="shared" si="110"/>
        <v>0</v>
      </c>
      <c r="T59" s="168">
        <f>'Μέση ετήσια κατανάλωση'!$F24*Πελάτες!X57</f>
        <v>0</v>
      </c>
      <c r="U59" s="137">
        <f>'Μέση ετήσια κατανάλωση'!$G24*(Πελάτες!V57-Πελάτες!$P57)</f>
        <v>0</v>
      </c>
      <c r="V59" s="137">
        <f t="shared" si="111"/>
        <v>0</v>
      </c>
      <c r="W59" s="69"/>
      <c r="X59" s="137">
        <f t="shared" si="112"/>
        <v>0</v>
      </c>
      <c r="Y59" s="166">
        <f t="shared" si="113"/>
        <v>0</v>
      </c>
      <c r="Z59" s="168">
        <f>'Μέση ετήσια κατανάλωση'!$F24*Πελάτες!AA57</f>
        <v>0</v>
      </c>
      <c r="AA59" s="137">
        <f>'Μέση ετήσια κατανάλωση'!$G24*(Πελάτες!Y57-Πελάτες!$P57)</f>
        <v>0</v>
      </c>
      <c r="AB59" s="137">
        <f t="shared" si="114"/>
        <v>0</v>
      </c>
      <c r="AC59" s="69"/>
      <c r="AD59" s="137">
        <f t="shared" si="115"/>
        <v>0</v>
      </c>
      <c r="AE59" s="166">
        <f t="shared" si="116"/>
        <v>0</v>
      </c>
      <c r="AF59" s="168">
        <f>'Μέση ετήσια κατανάλωση'!$F24*Πελάτες!AD57</f>
        <v>0</v>
      </c>
      <c r="AG59" s="137">
        <f>'Μέση ετήσια κατανάλωση'!$G24*(Πελάτες!AB57-Πελάτες!$P57)</f>
        <v>0</v>
      </c>
      <c r="AH59" s="137">
        <f t="shared" si="117"/>
        <v>0</v>
      </c>
      <c r="AI59" s="69"/>
      <c r="AJ59" s="137">
        <f t="shared" si="118"/>
        <v>0</v>
      </c>
      <c r="AK59" s="166">
        <f t="shared" si="119"/>
        <v>0</v>
      </c>
      <c r="AL59" s="168">
        <f>'Μέση ετήσια κατανάλωση'!$F24*Πελάτες!AG57</f>
        <v>0</v>
      </c>
      <c r="AM59" s="137">
        <f>'Μέση ετήσια κατανάλωση'!$G24*(Πελάτες!AE57-Πελάτες!$P57)</f>
        <v>0</v>
      </c>
      <c r="AN59" s="137">
        <f t="shared" si="120"/>
        <v>0</v>
      </c>
      <c r="AO59" s="69"/>
      <c r="AP59" s="137">
        <f t="shared" si="121"/>
        <v>0</v>
      </c>
      <c r="AQ59" s="166">
        <f t="shared" si="122"/>
        <v>0</v>
      </c>
      <c r="AR59" s="163">
        <f t="shared" si="123"/>
        <v>0</v>
      </c>
      <c r="AS59" s="164">
        <f t="shared" si="124"/>
        <v>0</v>
      </c>
    </row>
    <row r="60" spans="2:45" outlineLevel="1" x14ac:dyDescent="0.35">
      <c r="B60" s="230" t="s">
        <v>86</v>
      </c>
      <c r="C60" s="63" t="s">
        <v>114</v>
      </c>
      <c r="D60" s="83"/>
      <c r="E60" s="69"/>
      <c r="F60" s="166">
        <f t="shared" si="106"/>
        <v>0</v>
      </c>
      <c r="G60" s="69"/>
      <c r="H60" s="166">
        <f t="shared" si="107"/>
        <v>0</v>
      </c>
      <c r="I60" s="69"/>
      <c r="J60" s="166">
        <f t="shared" si="108"/>
        <v>0</v>
      </c>
      <c r="K60" s="69"/>
      <c r="L60" s="166">
        <f t="shared" si="100"/>
        <v>0</v>
      </c>
      <c r="M60" s="163">
        <f t="shared" si="101"/>
        <v>0</v>
      </c>
      <c r="N60" s="164">
        <f t="shared" si="102"/>
        <v>0</v>
      </c>
      <c r="P60" s="168">
        <f>'Μέση ετήσια κατανάλωση'!$F25*Πελάτες!U58</f>
        <v>0</v>
      </c>
      <c r="Q60" s="69"/>
      <c r="R60" s="137">
        <f t="shared" si="109"/>
        <v>0</v>
      </c>
      <c r="S60" s="180">
        <f t="shared" si="110"/>
        <v>0</v>
      </c>
      <c r="T60" s="168">
        <f>'Μέση ετήσια κατανάλωση'!$F25*Πελάτες!X58</f>
        <v>0</v>
      </c>
      <c r="U60" s="137">
        <f>'Μέση ετήσια κατανάλωση'!$G25*(Πελάτες!V58-Πελάτες!$P58)</f>
        <v>0</v>
      </c>
      <c r="V60" s="137">
        <f t="shared" si="111"/>
        <v>0</v>
      </c>
      <c r="W60" s="69"/>
      <c r="X60" s="137">
        <f t="shared" si="112"/>
        <v>0</v>
      </c>
      <c r="Y60" s="166">
        <f t="shared" si="113"/>
        <v>0</v>
      </c>
      <c r="Z60" s="168">
        <f>'Μέση ετήσια κατανάλωση'!$F25*Πελάτες!AA58</f>
        <v>0</v>
      </c>
      <c r="AA60" s="137">
        <f>'Μέση ετήσια κατανάλωση'!$G25*(Πελάτες!Y58-Πελάτες!$P58)</f>
        <v>0</v>
      </c>
      <c r="AB60" s="137">
        <f t="shared" si="114"/>
        <v>0</v>
      </c>
      <c r="AC60" s="69"/>
      <c r="AD60" s="137">
        <f t="shared" si="115"/>
        <v>0</v>
      </c>
      <c r="AE60" s="166">
        <f t="shared" si="116"/>
        <v>0</v>
      </c>
      <c r="AF60" s="168">
        <f>'Μέση ετήσια κατανάλωση'!$F25*Πελάτες!AD58</f>
        <v>0</v>
      </c>
      <c r="AG60" s="137">
        <f>'Μέση ετήσια κατανάλωση'!$G25*(Πελάτες!AB58-Πελάτες!$P58)</f>
        <v>0</v>
      </c>
      <c r="AH60" s="137">
        <f t="shared" si="117"/>
        <v>0</v>
      </c>
      <c r="AI60" s="69"/>
      <c r="AJ60" s="137">
        <f t="shared" si="118"/>
        <v>0</v>
      </c>
      <c r="AK60" s="166">
        <f t="shared" si="119"/>
        <v>0</v>
      </c>
      <c r="AL60" s="168">
        <f>'Μέση ετήσια κατανάλωση'!$F25*Πελάτες!AG58</f>
        <v>0</v>
      </c>
      <c r="AM60" s="137">
        <f>'Μέση ετήσια κατανάλωση'!$G25*(Πελάτες!AE58-Πελάτες!$P58)</f>
        <v>0</v>
      </c>
      <c r="AN60" s="137">
        <f t="shared" si="120"/>
        <v>0</v>
      </c>
      <c r="AO60" s="69"/>
      <c r="AP60" s="137">
        <f t="shared" si="121"/>
        <v>0</v>
      </c>
      <c r="AQ60" s="166">
        <f t="shared" si="122"/>
        <v>0</v>
      </c>
      <c r="AR60" s="163">
        <f t="shared" si="123"/>
        <v>0</v>
      </c>
      <c r="AS60" s="164">
        <f t="shared" si="124"/>
        <v>0</v>
      </c>
    </row>
    <row r="61" spans="2:45" outlineLevel="1" x14ac:dyDescent="0.35">
      <c r="B61" s="230" t="s">
        <v>87</v>
      </c>
      <c r="C61" s="63" t="s">
        <v>114</v>
      </c>
      <c r="D61" s="83"/>
      <c r="E61" s="69"/>
      <c r="F61" s="166">
        <f t="shared" si="106"/>
        <v>0</v>
      </c>
      <c r="G61" s="69"/>
      <c r="H61" s="166">
        <f t="shared" si="107"/>
        <v>0</v>
      </c>
      <c r="I61" s="69"/>
      <c r="J61" s="166">
        <f t="shared" si="108"/>
        <v>0</v>
      </c>
      <c r="K61" s="69"/>
      <c r="L61" s="166">
        <f t="shared" si="100"/>
        <v>0</v>
      </c>
      <c r="M61" s="163">
        <f t="shared" si="101"/>
        <v>0</v>
      </c>
      <c r="N61" s="164">
        <f t="shared" si="102"/>
        <v>0</v>
      </c>
      <c r="P61" s="168">
        <f>'Μέση ετήσια κατανάλωση'!$F26*Πελάτες!U59</f>
        <v>0</v>
      </c>
      <c r="Q61" s="69"/>
      <c r="R61" s="137">
        <f t="shared" si="109"/>
        <v>0</v>
      </c>
      <c r="S61" s="180">
        <f t="shared" si="110"/>
        <v>0</v>
      </c>
      <c r="T61" s="168">
        <f>'Μέση ετήσια κατανάλωση'!$F26*Πελάτες!X59</f>
        <v>0</v>
      </c>
      <c r="U61" s="137">
        <f>'Μέση ετήσια κατανάλωση'!$G26*(Πελάτες!V59-Πελάτες!$P59)</f>
        <v>0</v>
      </c>
      <c r="V61" s="137">
        <f t="shared" si="111"/>
        <v>0</v>
      </c>
      <c r="W61" s="69"/>
      <c r="X61" s="137">
        <f t="shared" si="112"/>
        <v>0</v>
      </c>
      <c r="Y61" s="166">
        <f t="shared" si="113"/>
        <v>0</v>
      </c>
      <c r="Z61" s="168">
        <f>'Μέση ετήσια κατανάλωση'!$F26*Πελάτες!AA59</f>
        <v>0</v>
      </c>
      <c r="AA61" s="137">
        <f>'Μέση ετήσια κατανάλωση'!$G26*(Πελάτες!Y59-Πελάτες!$P59)</f>
        <v>0</v>
      </c>
      <c r="AB61" s="137">
        <f t="shared" si="114"/>
        <v>0</v>
      </c>
      <c r="AC61" s="69"/>
      <c r="AD61" s="137">
        <f t="shared" si="115"/>
        <v>0</v>
      </c>
      <c r="AE61" s="166">
        <f t="shared" si="116"/>
        <v>0</v>
      </c>
      <c r="AF61" s="168">
        <f>'Μέση ετήσια κατανάλωση'!$F26*Πελάτες!AD59</f>
        <v>0</v>
      </c>
      <c r="AG61" s="137">
        <f>'Μέση ετήσια κατανάλωση'!$G26*(Πελάτες!AB59-Πελάτες!$P59)</f>
        <v>0</v>
      </c>
      <c r="AH61" s="137">
        <f t="shared" si="117"/>
        <v>0</v>
      </c>
      <c r="AI61" s="69"/>
      <c r="AJ61" s="137">
        <f t="shared" si="118"/>
        <v>0</v>
      </c>
      <c r="AK61" s="166">
        <f t="shared" si="119"/>
        <v>0</v>
      </c>
      <c r="AL61" s="168">
        <f>'Μέση ετήσια κατανάλωση'!$F26*Πελάτες!AG59</f>
        <v>0</v>
      </c>
      <c r="AM61" s="137">
        <f>'Μέση ετήσια κατανάλωση'!$G26*(Πελάτες!AE59-Πελάτες!$P59)</f>
        <v>0</v>
      </c>
      <c r="AN61" s="137">
        <f t="shared" si="120"/>
        <v>0</v>
      </c>
      <c r="AO61" s="69"/>
      <c r="AP61" s="137">
        <f t="shared" si="121"/>
        <v>0</v>
      </c>
      <c r="AQ61" s="166">
        <f t="shared" si="122"/>
        <v>0</v>
      </c>
      <c r="AR61" s="163">
        <f t="shared" si="123"/>
        <v>0</v>
      </c>
      <c r="AS61" s="164">
        <f t="shared" si="124"/>
        <v>0</v>
      </c>
    </row>
    <row r="62" spans="2:45" outlineLevel="1" x14ac:dyDescent="0.35">
      <c r="B62" s="230" t="s">
        <v>88</v>
      </c>
      <c r="C62" s="63" t="s">
        <v>114</v>
      </c>
      <c r="D62" s="83"/>
      <c r="E62" s="69"/>
      <c r="F62" s="166">
        <f t="shared" si="106"/>
        <v>0</v>
      </c>
      <c r="G62" s="69"/>
      <c r="H62" s="166">
        <f t="shared" si="107"/>
        <v>0</v>
      </c>
      <c r="I62" s="69"/>
      <c r="J62" s="166">
        <f t="shared" si="108"/>
        <v>0</v>
      </c>
      <c r="K62" s="69"/>
      <c r="L62" s="166">
        <f t="shared" si="100"/>
        <v>0</v>
      </c>
      <c r="M62" s="163">
        <f t="shared" si="101"/>
        <v>0</v>
      </c>
      <c r="N62" s="164">
        <f t="shared" si="102"/>
        <v>0</v>
      </c>
      <c r="P62" s="168">
        <f>'Μέση ετήσια κατανάλωση'!$F27*Πελάτες!U60</f>
        <v>0</v>
      </c>
      <c r="Q62" s="69"/>
      <c r="R62" s="137">
        <f t="shared" si="109"/>
        <v>0</v>
      </c>
      <c r="S62" s="180">
        <f t="shared" si="110"/>
        <v>0</v>
      </c>
      <c r="T62" s="168">
        <f>'Μέση ετήσια κατανάλωση'!$F27*Πελάτες!X60</f>
        <v>0</v>
      </c>
      <c r="U62" s="137">
        <f>'Μέση ετήσια κατανάλωση'!$G27*(Πελάτες!V60-Πελάτες!$P60)</f>
        <v>0</v>
      </c>
      <c r="V62" s="137">
        <f t="shared" si="111"/>
        <v>0</v>
      </c>
      <c r="W62" s="69"/>
      <c r="X62" s="137">
        <f t="shared" si="112"/>
        <v>0</v>
      </c>
      <c r="Y62" s="166">
        <f t="shared" si="113"/>
        <v>0</v>
      </c>
      <c r="Z62" s="168">
        <f>'Μέση ετήσια κατανάλωση'!$F27*Πελάτες!AA60</f>
        <v>0</v>
      </c>
      <c r="AA62" s="137">
        <f>'Μέση ετήσια κατανάλωση'!$G27*(Πελάτες!Y60-Πελάτες!$P60)</f>
        <v>0</v>
      </c>
      <c r="AB62" s="137">
        <f t="shared" si="114"/>
        <v>0</v>
      </c>
      <c r="AC62" s="69"/>
      <c r="AD62" s="137">
        <f t="shared" si="115"/>
        <v>0</v>
      </c>
      <c r="AE62" s="166">
        <f t="shared" si="116"/>
        <v>0</v>
      </c>
      <c r="AF62" s="168">
        <f>'Μέση ετήσια κατανάλωση'!$F27*Πελάτες!AD60</f>
        <v>0</v>
      </c>
      <c r="AG62" s="137">
        <f>'Μέση ετήσια κατανάλωση'!$G27*(Πελάτες!AB60-Πελάτες!$P60)</f>
        <v>0</v>
      </c>
      <c r="AH62" s="137">
        <f t="shared" si="117"/>
        <v>0</v>
      </c>
      <c r="AI62" s="69"/>
      <c r="AJ62" s="137">
        <f t="shared" si="118"/>
        <v>0</v>
      </c>
      <c r="AK62" s="166">
        <f t="shared" si="119"/>
        <v>0</v>
      </c>
      <c r="AL62" s="168">
        <f>'Μέση ετήσια κατανάλωση'!$F27*Πελάτες!AG60</f>
        <v>0</v>
      </c>
      <c r="AM62" s="137">
        <f>'Μέση ετήσια κατανάλωση'!$G27*(Πελάτες!AE60-Πελάτες!$P60)</f>
        <v>0</v>
      </c>
      <c r="AN62" s="137">
        <f t="shared" si="120"/>
        <v>0</v>
      </c>
      <c r="AO62" s="69"/>
      <c r="AP62" s="137">
        <f t="shared" si="121"/>
        <v>0</v>
      </c>
      <c r="AQ62" s="166">
        <f t="shared" si="122"/>
        <v>0</v>
      </c>
      <c r="AR62" s="163">
        <f t="shared" si="123"/>
        <v>0</v>
      </c>
      <c r="AS62" s="164">
        <f t="shared" si="124"/>
        <v>0</v>
      </c>
    </row>
    <row r="63" spans="2:45" outlineLevel="1" x14ac:dyDescent="0.35">
      <c r="B63" s="230" t="s">
        <v>89</v>
      </c>
      <c r="C63" s="63" t="s">
        <v>114</v>
      </c>
      <c r="D63" s="83"/>
      <c r="E63" s="69"/>
      <c r="F63" s="166">
        <f t="shared" si="106"/>
        <v>0</v>
      </c>
      <c r="G63" s="69">
        <v>81.347999999999999</v>
      </c>
      <c r="H63" s="166">
        <f t="shared" si="107"/>
        <v>0</v>
      </c>
      <c r="I63" s="69">
        <v>257</v>
      </c>
      <c r="J63" s="166">
        <f t="shared" si="108"/>
        <v>2.159266361803609</v>
      </c>
      <c r="K63" s="69">
        <v>167</v>
      </c>
      <c r="L63" s="166">
        <f t="shared" si="100"/>
        <v>-0.35019455252918286</v>
      </c>
      <c r="M63" s="163">
        <f t="shared" si="101"/>
        <v>505.34800000000001</v>
      </c>
      <c r="N63" s="164">
        <f t="shared" si="102"/>
        <v>0</v>
      </c>
      <c r="P63" s="168">
        <f>'Μέση ετήσια κατανάλωση'!$F28*Πελάτες!U61</f>
        <v>36</v>
      </c>
      <c r="Q63" s="69">
        <v>167</v>
      </c>
      <c r="R63" s="137">
        <f t="shared" si="109"/>
        <v>203</v>
      </c>
      <c r="S63" s="180">
        <f t="shared" si="110"/>
        <v>0.21556886227544911</v>
      </c>
      <c r="T63" s="168">
        <f>'Μέση ετήσια κατανάλωση'!$F28*Πελάτες!X61</f>
        <v>162</v>
      </c>
      <c r="U63" s="137">
        <f>'Μέση ετήσια κατανάλωση'!$G28*(Πελάτες!V61-Πελάτες!$P61)</f>
        <v>180</v>
      </c>
      <c r="V63" s="137">
        <f t="shared" si="111"/>
        <v>342</v>
      </c>
      <c r="W63" s="69">
        <v>167</v>
      </c>
      <c r="X63" s="137">
        <f t="shared" si="112"/>
        <v>509</v>
      </c>
      <c r="Y63" s="166">
        <f t="shared" si="113"/>
        <v>1.5073891625615763</v>
      </c>
      <c r="Z63" s="168">
        <f>'Μέση ετήσια κατανάλωση'!$F28*Πελάτες!AA61</f>
        <v>135</v>
      </c>
      <c r="AA63" s="137">
        <f>'Μέση ετήσια κατανάλωση'!$G28*(Πελάτες!Y61-Πελάτες!$P61)</f>
        <v>990</v>
      </c>
      <c r="AB63" s="137">
        <f t="shared" si="114"/>
        <v>1125</v>
      </c>
      <c r="AC63" s="69">
        <v>167</v>
      </c>
      <c r="AD63" s="137">
        <f t="shared" si="115"/>
        <v>1292</v>
      </c>
      <c r="AE63" s="166">
        <f t="shared" si="116"/>
        <v>1.538310412573674</v>
      </c>
      <c r="AF63" s="168">
        <f>'Μέση ετήσια κατανάλωση'!$F28*Πελάτες!AD61</f>
        <v>102</v>
      </c>
      <c r="AG63" s="137">
        <f>'Μέση ετήσια κατανάλωση'!$G28*(Πελάτες!AB61-Πελάτες!$P61)</f>
        <v>1665</v>
      </c>
      <c r="AH63" s="137">
        <f t="shared" si="117"/>
        <v>1767</v>
      </c>
      <c r="AI63" s="69">
        <v>167</v>
      </c>
      <c r="AJ63" s="137">
        <f t="shared" si="118"/>
        <v>1934</v>
      </c>
      <c r="AK63" s="166">
        <f t="shared" si="119"/>
        <v>0.49690402476780188</v>
      </c>
      <c r="AL63" s="168">
        <f>'Μέση ετήσια κατανάλωση'!$F28*Πελάτες!AG61</f>
        <v>90</v>
      </c>
      <c r="AM63" s="137">
        <f>'Μέση ετήσια κατανάλωση'!$G28*(Πελάτες!AE61-Πελάτες!$P61)</f>
        <v>2175</v>
      </c>
      <c r="AN63" s="137">
        <f t="shared" si="120"/>
        <v>2265</v>
      </c>
      <c r="AO63" s="69">
        <v>167</v>
      </c>
      <c r="AP63" s="137">
        <f t="shared" si="121"/>
        <v>2432</v>
      </c>
      <c r="AQ63" s="166">
        <f t="shared" si="122"/>
        <v>0.25749741468459153</v>
      </c>
      <c r="AR63" s="163">
        <f t="shared" si="123"/>
        <v>6370</v>
      </c>
      <c r="AS63" s="164">
        <f t="shared" si="124"/>
        <v>0.8604452038846977</v>
      </c>
    </row>
    <row r="64" spans="2:45" outlineLevel="1" x14ac:dyDescent="0.35">
      <c r="B64" s="229" t="s">
        <v>90</v>
      </c>
      <c r="C64" s="63" t="s">
        <v>114</v>
      </c>
      <c r="D64" s="83"/>
      <c r="E64" s="69"/>
      <c r="F64" s="166">
        <f t="shared" si="106"/>
        <v>0</v>
      </c>
      <c r="G64" s="69"/>
      <c r="H64" s="166">
        <f t="shared" si="107"/>
        <v>0</v>
      </c>
      <c r="I64" s="69"/>
      <c r="J64" s="166">
        <f t="shared" si="108"/>
        <v>0</v>
      </c>
      <c r="K64" s="69"/>
      <c r="L64" s="166">
        <f t="shared" si="100"/>
        <v>0</v>
      </c>
      <c r="M64" s="163">
        <f t="shared" si="101"/>
        <v>0</v>
      </c>
      <c r="N64" s="164">
        <f t="shared" si="102"/>
        <v>0</v>
      </c>
      <c r="P64" s="168">
        <f>'Μέση ετήσια κατανάλωση'!$F29*Πελάτες!U62</f>
        <v>0</v>
      </c>
      <c r="Q64" s="69"/>
      <c r="R64" s="137">
        <f t="shared" si="109"/>
        <v>0</v>
      </c>
      <c r="S64" s="180">
        <f t="shared" si="110"/>
        <v>0</v>
      </c>
      <c r="T64" s="168">
        <f>'Μέση ετήσια κατανάλωση'!$F29*Πελάτες!X62</f>
        <v>0</v>
      </c>
      <c r="U64" s="137">
        <f>'Μέση ετήσια κατανάλωση'!$G29*(Πελάτες!V62-Πελάτες!$P62)</f>
        <v>0</v>
      </c>
      <c r="V64" s="137">
        <f t="shared" si="111"/>
        <v>0</v>
      </c>
      <c r="W64" s="69"/>
      <c r="X64" s="137">
        <f t="shared" si="112"/>
        <v>0</v>
      </c>
      <c r="Y64" s="166">
        <f t="shared" si="113"/>
        <v>0</v>
      </c>
      <c r="Z64" s="168">
        <f>'Μέση ετήσια κατανάλωση'!$F29*Πελάτες!AA62</f>
        <v>0</v>
      </c>
      <c r="AA64" s="137">
        <f>'Μέση ετήσια κατανάλωση'!$G29*(Πελάτες!Y62-Πελάτες!$P62)</f>
        <v>0</v>
      </c>
      <c r="AB64" s="137">
        <f t="shared" si="114"/>
        <v>0</v>
      </c>
      <c r="AC64" s="69"/>
      <c r="AD64" s="137">
        <f t="shared" si="115"/>
        <v>0</v>
      </c>
      <c r="AE64" s="166">
        <f t="shared" si="116"/>
        <v>0</v>
      </c>
      <c r="AF64" s="168">
        <f>'Μέση ετήσια κατανάλωση'!$F29*Πελάτες!AD62</f>
        <v>0</v>
      </c>
      <c r="AG64" s="137">
        <f>'Μέση ετήσια κατανάλωση'!$G29*(Πελάτες!AB62-Πελάτες!$P62)</f>
        <v>0</v>
      </c>
      <c r="AH64" s="137">
        <f t="shared" si="117"/>
        <v>0</v>
      </c>
      <c r="AI64" s="69"/>
      <c r="AJ64" s="137">
        <f t="shared" si="118"/>
        <v>0</v>
      </c>
      <c r="AK64" s="166">
        <f t="shared" si="119"/>
        <v>0</v>
      </c>
      <c r="AL64" s="168">
        <f>'Μέση ετήσια κατανάλωση'!$F29*Πελάτες!AG62</f>
        <v>0</v>
      </c>
      <c r="AM64" s="137">
        <f>'Μέση ετήσια κατανάλωση'!$G29*(Πελάτες!AE62-Πελάτες!$P62)</f>
        <v>0</v>
      </c>
      <c r="AN64" s="137">
        <f t="shared" si="120"/>
        <v>0</v>
      </c>
      <c r="AO64" s="69"/>
      <c r="AP64" s="137">
        <f t="shared" si="121"/>
        <v>0</v>
      </c>
      <c r="AQ64" s="166">
        <f t="shared" si="122"/>
        <v>0</v>
      </c>
      <c r="AR64" s="163">
        <f t="shared" si="123"/>
        <v>0</v>
      </c>
      <c r="AS64" s="164">
        <f t="shared" si="124"/>
        <v>0</v>
      </c>
    </row>
    <row r="65" spans="2:48" outlineLevel="1" x14ac:dyDescent="0.35">
      <c r="B65" s="230" t="s">
        <v>91</v>
      </c>
      <c r="C65" s="63" t="s">
        <v>114</v>
      </c>
      <c r="D65" s="83"/>
      <c r="E65" s="69"/>
      <c r="F65" s="166">
        <f t="shared" si="106"/>
        <v>0</v>
      </c>
      <c r="G65" s="69"/>
      <c r="H65" s="166">
        <f t="shared" si="107"/>
        <v>0</v>
      </c>
      <c r="I65" s="69"/>
      <c r="J65" s="166">
        <f t="shared" si="108"/>
        <v>0</v>
      </c>
      <c r="K65" s="69"/>
      <c r="L65" s="166">
        <f t="shared" si="100"/>
        <v>0</v>
      </c>
      <c r="M65" s="163">
        <f t="shared" si="101"/>
        <v>0</v>
      </c>
      <c r="N65" s="164">
        <f t="shared" si="102"/>
        <v>0</v>
      </c>
      <c r="P65" s="168">
        <f>'Μέση ετήσια κατανάλωση'!$F30*Πελάτες!U63</f>
        <v>27</v>
      </c>
      <c r="Q65" s="69"/>
      <c r="R65" s="137">
        <f t="shared" si="109"/>
        <v>27</v>
      </c>
      <c r="S65" s="180">
        <f t="shared" si="110"/>
        <v>0</v>
      </c>
      <c r="T65" s="168">
        <f>'Μέση ετήσια κατανάλωση'!$F30*Πελάτες!X63</f>
        <v>30</v>
      </c>
      <c r="U65" s="137">
        <f>'Μέση ετήσια κατανάλωση'!$G30*(Πελάτες!V63-Πελάτες!$P63)</f>
        <v>135</v>
      </c>
      <c r="V65" s="137">
        <f t="shared" si="111"/>
        <v>165</v>
      </c>
      <c r="W65" s="69"/>
      <c r="X65" s="137">
        <f t="shared" si="112"/>
        <v>165</v>
      </c>
      <c r="Y65" s="166">
        <f t="shared" si="113"/>
        <v>5.1111111111111107</v>
      </c>
      <c r="Z65" s="168">
        <f>'Μέση ετήσια κατανάλωση'!$F30*Πελάτες!AA63</f>
        <v>18</v>
      </c>
      <c r="AA65" s="137">
        <f>'Μέση ετήσια κατανάλωση'!$G30*(Πελάτες!Y63-Πελάτες!$P63)</f>
        <v>285</v>
      </c>
      <c r="AB65" s="137">
        <f t="shared" si="114"/>
        <v>303</v>
      </c>
      <c r="AC65" s="69"/>
      <c r="AD65" s="137">
        <f t="shared" si="115"/>
        <v>303</v>
      </c>
      <c r="AE65" s="166">
        <f t="shared" si="116"/>
        <v>0.83636363636363631</v>
      </c>
      <c r="AF65" s="168">
        <f>'Μέση ετήσια κατανάλωση'!$F30*Πελάτες!AD63</f>
        <v>6</v>
      </c>
      <c r="AG65" s="137">
        <f>'Μέση ετήσια κατανάλωση'!$G30*(Πελάτες!AB63-Πελάτες!$P63)</f>
        <v>375</v>
      </c>
      <c r="AH65" s="137">
        <f t="shared" si="117"/>
        <v>381</v>
      </c>
      <c r="AI65" s="69"/>
      <c r="AJ65" s="137">
        <f t="shared" si="118"/>
        <v>381</v>
      </c>
      <c r="AK65" s="166">
        <f t="shared" si="119"/>
        <v>0.25742574257425743</v>
      </c>
      <c r="AL65" s="168">
        <f>'Μέση ετήσια κατανάλωση'!$F30*Πελάτες!AG63</f>
        <v>3</v>
      </c>
      <c r="AM65" s="137">
        <f>'Μέση ετήσια κατανάλωση'!$G30*(Πελάτες!AE63-Πελάτες!$P63)</f>
        <v>405</v>
      </c>
      <c r="AN65" s="137">
        <f t="shared" si="120"/>
        <v>408</v>
      </c>
      <c r="AO65" s="69"/>
      <c r="AP65" s="137">
        <f t="shared" si="121"/>
        <v>408</v>
      </c>
      <c r="AQ65" s="166">
        <f t="shared" si="122"/>
        <v>7.0866141732283464E-2</v>
      </c>
      <c r="AR65" s="163">
        <f t="shared" si="123"/>
        <v>1284</v>
      </c>
      <c r="AS65" s="164">
        <f t="shared" si="124"/>
        <v>0.97162401670049681</v>
      </c>
    </row>
    <row r="66" spans="2:48" outlineLevel="1" x14ac:dyDescent="0.35">
      <c r="B66" s="229" t="s">
        <v>92</v>
      </c>
      <c r="C66" s="63" t="s">
        <v>114</v>
      </c>
      <c r="D66" s="83"/>
      <c r="E66" s="69"/>
      <c r="F66" s="166">
        <f t="shared" si="106"/>
        <v>0</v>
      </c>
      <c r="G66" s="69"/>
      <c r="H66" s="166">
        <f t="shared" si="107"/>
        <v>0</v>
      </c>
      <c r="I66" s="69"/>
      <c r="J66" s="166">
        <f t="shared" si="108"/>
        <v>0</v>
      </c>
      <c r="K66" s="69"/>
      <c r="L66" s="166">
        <f t="shared" si="100"/>
        <v>0</v>
      </c>
      <c r="M66" s="163">
        <f t="shared" si="101"/>
        <v>0</v>
      </c>
      <c r="N66" s="164">
        <f t="shared" si="102"/>
        <v>0</v>
      </c>
      <c r="P66" s="168">
        <f>'Μέση ετήσια κατανάλωση'!$F31*Πελάτες!U64</f>
        <v>0</v>
      </c>
      <c r="Q66" s="69"/>
      <c r="R66" s="137">
        <f t="shared" si="109"/>
        <v>0</v>
      </c>
      <c r="S66" s="180">
        <f t="shared" si="110"/>
        <v>0</v>
      </c>
      <c r="T66" s="168">
        <f>'Μέση ετήσια κατανάλωση'!$F31*Πελάτες!X64</f>
        <v>0</v>
      </c>
      <c r="U66" s="137">
        <f>'Μέση ετήσια κατανάλωση'!$G31*(Πελάτες!V64-Πελάτες!$P64)</f>
        <v>0</v>
      </c>
      <c r="V66" s="137">
        <f t="shared" si="111"/>
        <v>0</v>
      </c>
      <c r="W66" s="69"/>
      <c r="X66" s="137">
        <f t="shared" si="112"/>
        <v>0</v>
      </c>
      <c r="Y66" s="166">
        <f t="shared" si="113"/>
        <v>0</v>
      </c>
      <c r="Z66" s="168">
        <f>'Μέση ετήσια κατανάλωση'!$F31*Πελάτες!AA64</f>
        <v>0</v>
      </c>
      <c r="AA66" s="137">
        <f>'Μέση ετήσια κατανάλωση'!$G31*(Πελάτες!Y64-Πελάτες!$P64)</f>
        <v>0</v>
      </c>
      <c r="AB66" s="137">
        <f t="shared" si="114"/>
        <v>0</v>
      </c>
      <c r="AC66" s="69"/>
      <c r="AD66" s="137">
        <f t="shared" si="115"/>
        <v>0</v>
      </c>
      <c r="AE66" s="166">
        <f t="shared" si="116"/>
        <v>0</v>
      </c>
      <c r="AF66" s="168">
        <f>'Μέση ετήσια κατανάλωση'!$F31*Πελάτες!AD64</f>
        <v>0</v>
      </c>
      <c r="AG66" s="137">
        <f>'Μέση ετήσια κατανάλωση'!$G31*(Πελάτες!AB64-Πελάτες!$P64)</f>
        <v>0</v>
      </c>
      <c r="AH66" s="137">
        <f t="shared" si="117"/>
        <v>0</v>
      </c>
      <c r="AI66" s="69"/>
      <c r="AJ66" s="137">
        <f t="shared" si="118"/>
        <v>0</v>
      </c>
      <c r="AK66" s="166">
        <f t="shared" si="119"/>
        <v>0</v>
      </c>
      <c r="AL66" s="168">
        <f>'Μέση ετήσια κατανάλωση'!$F31*Πελάτες!AG64</f>
        <v>0</v>
      </c>
      <c r="AM66" s="137">
        <f>'Μέση ετήσια κατανάλωση'!$G31*(Πελάτες!AE64-Πελάτες!$P64)</f>
        <v>0</v>
      </c>
      <c r="AN66" s="137">
        <f t="shared" si="120"/>
        <v>0</v>
      </c>
      <c r="AO66" s="69"/>
      <c r="AP66" s="137">
        <f t="shared" si="121"/>
        <v>0</v>
      </c>
      <c r="AQ66" s="166">
        <f t="shared" si="122"/>
        <v>0</v>
      </c>
      <c r="AR66" s="163">
        <f t="shared" si="123"/>
        <v>0</v>
      </c>
      <c r="AS66" s="164">
        <f t="shared" si="124"/>
        <v>0</v>
      </c>
    </row>
    <row r="67" spans="2:48" outlineLevel="1" x14ac:dyDescent="0.35">
      <c r="B67" s="230" t="s">
        <v>93</v>
      </c>
      <c r="C67" s="63" t="s">
        <v>114</v>
      </c>
      <c r="D67" s="83"/>
      <c r="E67" s="69"/>
      <c r="F67" s="166">
        <f t="shared" si="106"/>
        <v>0</v>
      </c>
      <c r="G67" s="69"/>
      <c r="H67" s="166">
        <f t="shared" si="107"/>
        <v>0</v>
      </c>
      <c r="I67" s="69"/>
      <c r="J67" s="166">
        <f t="shared" si="108"/>
        <v>0</v>
      </c>
      <c r="K67" s="69"/>
      <c r="L67" s="166">
        <f t="shared" si="100"/>
        <v>0</v>
      </c>
      <c r="M67" s="163">
        <f t="shared" si="101"/>
        <v>0</v>
      </c>
      <c r="N67" s="164">
        <f t="shared" si="102"/>
        <v>0</v>
      </c>
      <c r="P67" s="168">
        <f>'Μέση ετήσια κατανάλωση'!$F32*Πελάτες!U65</f>
        <v>18</v>
      </c>
      <c r="Q67" s="69"/>
      <c r="R67" s="137">
        <f t="shared" si="109"/>
        <v>18</v>
      </c>
      <c r="S67" s="180">
        <f t="shared" si="110"/>
        <v>0</v>
      </c>
      <c r="T67" s="168">
        <f>'Μέση ετήσια κατανάλωση'!$F32*Πελάτες!X65</f>
        <v>27</v>
      </c>
      <c r="U67" s="137">
        <f>'Μέση ετήσια κατανάλωση'!$G32*(Πελάτες!V65-Πελάτες!$P65)</f>
        <v>90</v>
      </c>
      <c r="V67" s="137">
        <f t="shared" si="111"/>
        <v>117</v>
      </c>
      <c r="W67" s="69"/>
      <c r="X67" s="137">
        <f t="shared" si="112"/>
        <v>117</v>
      </c>
      <c r="Y67" s="166">
        <f t="shared" si="113"/>
        <v>5.5</v>
      </c>
      <c r="Z67" s="168">
        <f>'Μέση ετήσια κατανάλωση'!$F32*Πελάτες!AA65</f>
        <v>3</v>
      </c>
      <c r="AA67" s="137">
        <f>'Μέση ετήσια κατανάλωση'!$G32*(Πελάτες!Y65-Πελάτες!$P65)</f>
        <v>225</v>
      </c>
      <c r="AB67" s="137">
        <f t="shared" si="114"/>
        <v>228</v>
      </c>
      <c r="AC67" s="69"/>
      <c r="AD67" s="137">
        <f t="shared" si="115"/>
        <v>228</v>
      </c>
      <c r="AE67" s="166">
        <f t="shared" si="116"/>
        <v>0.94871794871794868</v>
      </c>
      <c r="AF67" s="168">
        <f>'Μέση ετήσια κατανάλωση'!$F32*Πελάτες!AD65</f>
        <v>0</v>
      </c>
      <c r="AG67" s="137">
        <f>'Μέση ετήσια κατανάλωση'!$G32*(Πελάτες!AB65-Πελάτες!$P65)</f>
        <v>240</v>
      </c>
      <c r="AH67" s="137">
        <f t="shared" si="117"/>
        <v>240</v>
      </c>
      <c r="AI67" s="69"/>
      <c r="AJ67" s="137">
        <f t="shared" si="118"/>
        <v>240</v>
      </c>
      <c r="AK67" s="166">
        <f t="shared" si="119"/>
        <v>5.2631578947368418E-2</v>
      </c>
      <c r="AL67" s="168">
        <f>'Μέση ετήσια κατανάλωση'!$F32*Πελάτες!AG65</f>
        <v>0</v>
      </c>
      <c r="AM67" s="137">
        <f>'Μέση ετήσια κατανάλωση'!$G32*(Πελάτες!AE65-Πελάτες!$P65)</f>
        <v>240</v>
      </c>
      <c r="AN67" s="137">
        <f t="shared" si="120"/>
        <v>240</v>
      </c>
      <c r="AO67" s="69"/>
      <c r="AP67" s="137">
        <f t="shared" si="121"/>
        <v>240</v>
      </c>
      <c r="AQ67" s="166">
        <f t="shared" si="122"/>
        <v>0</v>
      </c>
      <c r="AR67" s="163">
        <f t="shared" si="123"/>
        <v>843</v>
      </c>
      <c r="AS67" s="164">
        <f t="shared" si="124"/>
        <v>0.91088558440873357</v>
      </c>
    </row>
    <row r="68" spans="2:48" outlineLevel="1" x14ac:dyDescent="0.35">
      <c r="B68" s="229" t="s">
        <v>94</v>
      </c>
      <c r="C68" s="63" t="s">
        <v>114</v>
      </c>
      <c r="D68" s="83"/>
      <c r="E68" s="69"/>
      <c r="F68" s="166">
        <f t="shared" si="106"/>
        <v>0</v>
      </c>
      <c r="G68" s="69"/>
      <c r="H68" s="166">
        <f t="shared" si="107"/>
        <v>0</v>
      </c>
      <c r="I68" s="69"/>
      <c r="J68" s="166">
        <f t="shared" si="108"/>
        <v>0</v>
      </c>
      <c r="K68" s="69"/>
      <c r="L68" s="166">
        <f t="shared" si="100"/>
        <v>0</v>
      </c>
      <c r="M68" s="163">
        <f t="shared" si="101"/>
        <v>0</v>
      </c>
      <c r="N68" s="164">
        <f t="shared" si="102"/>
        <v>0</v>
      </c>
      <c r="P68" s="168">
        <f>'Μέση ετήσια κατανάλωση'!$F33*Πελάτες!U66</f>
        <v>0</v>
      </c>
      <c r="Q68" s="69"/>
      <c r="R68" s="137">
        <f t="shared" si="109"/>
        <v>0</v>
      </c>
      <c r="S68" s="180">
        <f t="shared" si="110"/>
        <v>0</v>
      </c>
      <c r="T68" s="168">
        <f>'Μέση ετήσια κατανάλωση'!$F33*Πελάτες!X66</f>
        <v>0</v>
      </c>
      <c r="U68" s="137">
        <f>'Μέση ετήσια κατανάλωση'!$G33*(Πελάτες!V66-Πελάτες!$P66)</f>
        <v>0</v>
      </c>
      <c r="V68" s="137">
        <f t="shared" si="111"/>
        <v>0</v>
      </c>
      <c r="W68" s="69"/>
      <c r="X68" s="137">
        <f t="shared" si="112"/>
        <v>0</v>
      </c>
      <c r="Y68" s="166">
        <f t="shared" si="113"/>
        <v>0</v>
      </c>
      <c r="Z68" s="168">
        <f>'Μέση ετήσια κατανάλωση'!$F33*Πελάτες!AA66</f>
        <v>0</v>
      </c>
      <c r="AA68" s="137">
        <f>'Μέση ετήσια κατανάλωση'!$G33*(Πελάτες!Y66-Πελάτες!$P66)</f>
        <v>0</v>
      </c>
      <c r="AB68" s="137">
        <f t="shared" si="114"/>
        <v>0</v>
      </c>
      <c r="AC68" s="69"/>
      <c r="AD68" s="137">
        <f t="shared" si="115"/>
        <v>0</v>
      </c>
      <c r="AE68" s="166">
        <f t="shared" si="116"/>
        <v>0</v>
      </c>
      <c r="AF68" s="168">
        <f>'Μέση ετήσια κατανάλωση'!$F33*Πελάτες!AD66</f>
        <v>0</v>
      </c>
      <c r="AG68" s="137">
        <f>'Μέση ετήσια κατανάλωση'!$G33*(Πελάτες!AB66-Πελάτες!$P66)</f>
        <v>0</v>
      </c>
      <c r="AH68" s="137">
        <f t="shared" si="117"/>
        <v>0</v>
      </c>
      <c r="AI68" s="69"/>
      <c r="AJ68" s="137">
        <f t="shared" si="118"/>
        <v>0</v>
      </c>
      <c r="AK68" s="166">
        <f t="shared" si="119"/>
        <v>0</v>
      </c>
      <c r="AL68" s="168">
        <f>'Μέση ετήσια κατανάλωση'!$F33*Πελάτες!AG66</f>
        <v>0</v>
      </c>
      <c r="AM68" s="137">
        <f>'Μέση ετήσια κατανάλωση'!$G33*(Πελάτες!AE66-Πελάτες!$P66)</f>
        <v>0</v>
      </c>
      <c r="AN68" s="137">
        <f t="shared" si="120"/>
        <v>0</v>
      </c>
      <c r="AO68" s="69"/>
      <c r="AP68" s="137">
        <f t="shared" si="121"/>
        <v>0</v>
      </c>
      <c r="AQ68" s="166">
        <f t="shared" si="122"/>
        <v>0</v>
      </c>
      <c r="AR68" s="163">
        <f t="shared" si="123"/>
        <v>0</v>
      </c>
      <c r="AS68" s="164">
        <f t="shared" si="124"/>
        <v>0</v>
      </c>
    </row>
    <row r="69" spans="2:48" outlineLevel="1" x14ac:dyDescent="0.35">
      <c r="B69" s="230" t="s">
        <v>95</v>
      </c>
      <c r="C69" s="63" t="s">
        <v>114</v>
      </c>
      <c r="D69" s="83"/>
      <c r="E69" s="69"/>
      <c r="F69" s="166">
        <f t="shared" si="106"/>
        <v>0</v>
      </c>
      <c r="G69" s="69"/>
      <c r="H69" s="166">
        <f t="shared" si="107"/>
        <v>0</v>
      </c>
      <c r="I69" s="69"/>
      <c r="J69" s="166">
        <f t="shared" si="108"/>
        <v>0</v>
      </c>
      <c r="K69" s="69"/>
      <c r="L69" s="166">
        <f t="shared" si="100"/>
        <v>0</v>
      </c>
      <c r="M69" s="163">
        <f t="shared" si="101"/>
        <v>0</v>
      </c>
      <c r="N69" s="164">
        <f t="shared" si="102"/>
        <v>0</v>
      </c>
      <c r="P69" s="168">
        <f>'Μέση ετήσια κατανάλωση'!$F34*Πελάτες!U67</f>
        <v>15</v>
      </c>
      <c r="Q69" s="69"/>
      <c r="R69" s="137">
        <f t="shared" si="109"/>
        <v>15</v>
      </c>
      <c r="S69" s="180">
        <f t="shared" si="110"/>
        <v>0</v>
      </c>
      <c r="T69" s="168">
        <f>'Μέση ετήσια κατανάλωση'!$F34*Πελάτες!X67</f>
        <v>33</v>
      </c>
      <c r="U69" s="137">
        <f>'Μέση ετήσια κατανάλωση'!$G34*(Πελάτες!V67-Πελάτες!$P67)</f>
        <v>75</v>
      </c>
      <c r="V69" s="137">
        <f t="shared" si="111"/>
        <v>108</v>
      </c>
      <c r="W69" s="69"/>
      <c r="X69" s="137">
        <f t="shared" si="112"/>
        <v>108</v>
      </c>
      <c r="Y69" s="166">
        <f t="shared" si="113"/>
        <v>6.2</v>
      </c>
      <c r="Z69" s="168">
        <f>'Μέση ετήσια κατανάλωση'!$F34*Πελάτες!AA67</f>
        <v>6</v>
      </c>
      <c r="AA69" s="137">
        <f>'Μέση ετήσια κατανάλωση'!$G34*(Πελάτες!Y67-Πελάτες!$P67)</f>
        <v>240</v>
      </c>
      <c r="AB69" s="137">
        <f t="shared" si="114"/>
        <v>246</v>
      </c>
      <c r="AC69" s="69"/>
      <c r="AD69" s="137">
        <f t="shared" si="115"/>
        <v>246</v>
      </c>
      <c r="AE69" s="166">
        <f t="shared" si="116"/>
        <v>1.2777777777777777</v>
      </c>
      <c r="AF69" s="168">
        <f>'Μέση ετήσια κατανάλωση'!$F34*Πελάτες!AD67</f>
        <v>6</v>
      </c>
      <c r="AG69" s="137">
        <f>'Μέση ετήσια κατανάλωση'!$G34*(Πελάτες!AB67-Πελάτες!$P67)</f>
        <v>270</v>
      </c>
      <c r="AH69" s="137">
        <f t="shared" si="117"/>
        <v>276</v>
      </c>
      <c r="AI69" s="69"/>
      <c r="AJ69" s="137">
        <f t="shared" si="118"/>
        <v>276</v>
      </c>
      <c r="AK69" s="166">
        <f t="shared" si="119"/>
        <v>0.12195121951219512</v>
      </c>
      <c r="AL69" s="168">
        <f>'Μέση ετήσια κατανάλωση'!$F34*Πελάτες!AG67</f>
        <v>3</v>
      </c>
      <c r="AM69" s="137">
        <f>'Μέση ετήσια κατανάλωση'!$G34*(Πελάτες!AE67-Πελάτες!$P67)</f>
        <v>300</v>
      </c>
      <c r="AN69" s="137">
        <f t="shared" si="120"/>
        <v>303</v>
      </c>
      <c r="AO69" s="69"/>
      <c r="AP69" s="137">
        <f t="shared" si="121"/>
        <v>303</v>
      </c>
      <c r="AQ69" s="166">
        <f t="shared" si="122"/>
        <v>9.7826086956521743E-2</v>
      </c>
      <c r="AR69" s="163">
        <f t="shared" si="123"/>
        <v>948</v>
      </c>
      <c r="AS69" s="164">
        <f t="shared" si="124"/>
        <v>1.1200096723479462</v>
      </c>
    </row>
    <row r="70" spans="2:48" outlineLevel="1" x14ac:dyDescent="0.35">
      <c r="B70" s="229" t="s">
        <v>96</v>
      </c>
      <c r="C70" s="63" t="s">
        <v>114</v>
      </c>
      <c r="D70" s="83"/>
      <c r="E70" s="69"/>
      <c r="F70" s="166">
        <f t="shared" ref="F70:F73" si="125">IFERROR((E70-D70)/D70,0)</f>
        <v>0</v>
      </c>
      <c r="G70" s="69"/>
      <c r="H70" s="166">
        <f t="shared" ref="H70:H74" si="126">IFERROR((G70-E70)/E70,0)</f>
        <v>0</v>
      </c>
      <c r="I70" s="69"/>
      <c r="J70" s="166">
        <f t="shared" ref="J70:J74" si="127">IFERROR((I70-G70)/G70,0)</f>
        <v>0</v>
      </c>
      <c r="K70" s="69"/>
      <c r="L70" s="166">
        <f t="shared" si="100"/>
        <v>0</v>
      </c>
      <c r="M70" s="163">
        <f t="shared" si="101"/>
        <v>0</v>
      </c>
      <c r="N70" s="164">
        <f t="shared" si="102"/>
        <v>0</v>
      </c>
      <c r="P70" s="168">
        <f>'Μέση ετήσια κατανάλωση'!$F35*Πελάτες!U68</f>
        <v>0</v>
      </c>
      <c r="Q70" s="69"/>
      <c r="R70" s="137">
        <f t="shared" ref="R70:R73" si="128">P70+Q70</f>
        <v>0</v>
      </c>
      <c r="S70" s="180">
        <f t="shared" ref="S70:S73" si="129">IFERROR((R70-K70)/K70,0)</f>
        <v>0</v>
      </c>
      <c r="T70" s="168">
        <f>'Μέση ετήσια κατανάλωση'!$F35*Πελάτες!X68</f>
        <v>0</v>
      </c>
      <c r="U70" s="137">
        <f>'Μέση ετήσια κατανάλωση'!$G35*(Πελάτες!V68-Πελάτες!$P68)</f>
        <v>0</v>
      </c>
      <c r="V70" s="137">
        <f t="shared" ref="V70:V73" si="130">T70+U70</f>
        <v>0</v>
      </c>
      <c r="W70" s="69"/>
      <c r="X70" s="137">
        <f t="shared" ref="X70:X73" si="131">V70+W70</f>
        <v>0</v>
      </c>
      <c r="Y70" s="166">
        <f t="shared" ref="Y70:Y73" si="132">IFERROR((X70-R70)/R70,0)</f>
        <v>0</v>
      </c>
      <c r="Z70" s="168">
        <f>'Μέση ετήσια κατανάλωση'!$F35*Πελάτες!AA68</f>
        <v>0</v>
      </c>
      <c r="AA70" s="137">
        <f>'Μέση ετήσια κατανάλωση'!$G35*(Πελάτες!Y68-Πελάτες!$P68)</f>
        <v>0</v>
      </c>
      <c r="AB70" s="137">
        <f t="shared" ref="AB70:AB73" si="133">Z70+AA70</f>
        <v>0</v>
      </c>
      <c r="AC70" s="69"/>
      <c r="AD70" s="137">
        <f t="shared" ref="AD70:AD73" si="134">AB70+AC70</f>
        <v>0</v>
      </c>
      <c r="AE70" s="166">
        <f t="shared" ref="AE70:AE73" si="135">IFERROR((AD70-X70)/X70,0)</f>
        <v>0</v>
      </c>
      <c r="AF70" s="168">
        <f>'Μέση ετήσια κατανάλωση'!$F35*Πελάτες!AD68</f>
        <v>0</v>
      </c>
      <c r="AG70" s="137">
        <f>'Μέση ετήσια κατανάλωση'!$G35*(Πελάτες!AB68-Πελάτες!$P68)</f>
        <v>0</v>
      </c>
      <c r="AH70" s="137">
        <f t="shared" ref="AH70:AH73" si="136">AF70+AG70</f>
        <v>0</v>
      </c>
      <c r="AI70" s="69"/>
      <c r="AJ70" s="137">
        <f t="shared" ref="AJ70:AJ73" si="137">AH70+AI70</f>
        <v>0</v>
      </c>
      <c r="AK70" s="166">
        <f t="shared" ref="AK70:AK74" si="138">IFERROR((AJ70-AD70)/AD70,0)</f>
        <v>0</v>
      </c>
      <c r="AL70" s="168">
        <f>'Μέση ετήσια κατανάλωση'!$F35*Πελάτες!AG68</f>
        <v>0</v>
      </c>
      <c r="AM70" s="137">
        <f>'Μέση ετήσια κατανάλωση'!$G35*(Πελάτες!AE68-Πελάτες!$P68)</f>
        <v>0</v>
      </c>
      <c r="AN70" s="137">
        <f t="shared" ref="AN70:AN73" si="139">AL70+AM70</f>
        <v>0</v>
      </c>
      <c r="AO70" s="69"/>
      <c r="AP70" s="137">
        <f t="shared" ref="AP70:AP73" si="140">AN70+AO70</f>
        <v>0</v>
      </c>
      <c r="AQ70" s="166">
        <f t="shared" ref="AQ70:AQ73" si="141">IFERROR((AP70-AJ70)/AJ70,0)</f>
        <v>0</v>
      </c>
      <c r="AR70" s="163">
        <f t="shared" ref="AR70:AR73" si="142">R70+X70+AD70+AJ70+AP70</f>
        <v>0</v>
      </c>
      <c r="AS70" s="164">
        <f t="shared" ref="AS70:AS73" si="143">IFERROR((AP70/R70)^(1/4)-1,0)</f>
        <v>0</v>
      </c>
    </row>
    <row r="71" spans="2:48" outlineLevel="1" x14ac:dyDescent="0.35">
      <c r="B71" s="230" t="s">
        <v>97</v>
      </c>
      <c r="C71" s="63" t="s">
        <v>114</v>
      </c>
      <c r="D71" s="83"/>
      <c r="E71" s="69"/>
      <c r="F71" s="166">
        <f t="shared" si="125"/>
        <v>0</v>
      </c>
      <c r="G71" s="69"/>
      <c r="H71" s="166">
        <f t="shared" si="126"/>
        <v>0</v>
      </c>
      <c r="I71" s="69"/>
      <c r="J71" s="166">
        <f t="shared" si="127"/>
        <v>0</v>
      </c>
      <c r="K71" s="69"/>
      <c r="L71" s="166">
        <f t="shared" si="100"/>
        <v>0</v>
      </c>
      <c r="M71" s="163">
        <f t="shared" si="101"/>
        <v>0</v>
      </c>
      <c r="N71" s="164">
        <f t="shared" si="102"/>
        <v>0</v>
      </c>
      <c r="P71" s="168">
        <f>'Μέση ετήσια κατανάλωση'!$F36*Πελάτες!U69</f>
        <v>0</v>
      </c>
      <c r="Q71" s="69"/>
      <c r="R71" s="137">
        <f t="shared" si="128"/>
        <v>0</v>
      </c>
      <c r="S71" s="180">
        <f t="shared" si="129"/>
        <v>0</v>
      </c>
      <c r="T71" s="168">
        <f>'Μέση ετήσια κατανάλωση'!$F36*Πελάτες!X69</f>
        <v>0</v>
      </c>
      <c r="U71" s="137">
        <f>'Μέση ετήσια κατανάλωση'!$G36*(Πελάτες!V69-Πελάτες!$P69)</f>
        <v>0</v>
      </c>
      <c r="V71" s="137">
        <f t="shared" si="130"/>
        <v>0</v>
      </c>
      <c r="W71" s="69"/>
      <c r="X71" s="137">
        <f t="shared" si="131"/>
        <v>0</v>
      </c>
      <c r="Y71" s="166">
        <f t="shared" si="132"/>
        <v>0</v>
      </c>
      <c r="Z71" s="168">
        <f>'Μέση ετήσια κατανάλωση'!$F36*Πελάτες!AA69</f>
        <v>0</v>
      </c>
      <c r="AA71" s="137">
        <f>'Μέση ετήσια κατανάλωση'!$G36*(Πελάτες!Y69-Πελάτες!$P69)</f>
        <v>0</v>
      </c>
      <c r="AB71" s="137">
        <f t="shared" si="133"/>
        <v>0</v>
      </c>
      <c r="AC71" s="69"/>
      <c r="AD71" s="137">
        <f t="shared" si="134"/>
        <v>0</v>
      </c>
      <c r="AE71" s="166">
        <f t="shared" si="135"/>
        <v>0</v>
      </c>
      <c r="AF71" s="168">
        <f>'Μέση ετήσια κατανάλωση'!$F36*Πελάτες!AD69</f>
        <v>0</v>
      </c>
      <c r="AG71" s="137">
        <f>'Μέση ετήσια κατανάλωση'!$G36*(Πελάτες!AB69-Πελάτες!$P69)</f>
        <v>0</v>
      </c>
      <c r="AH71" s="137">
        <f t="shared" si="136"/>
        <v>0</v>
      </c>
      <c r="AI71" s="69"/>
      <c r="AJ71" s="137">
        <f t="shared" si="137"/>
        <v>0</v>
      </c>
      <c r="AK71" s="166">
        <f t="shared" si="138"/>
        <v>0</v>
      </c>
      <c r="AL71" s="168">
        <f>'Μέση ετήσια κατανάλωση'!$F36*Πελάτες!AG69</f>
        <v>0</v>
      </c>
      <c r="AM71" s="137">
        <f>'Μέση ετήσια κατανάλωση'!$G36*(Πελάτες!AE69-Πελάτες!$P69)</f>
        <v>0</v>
      </c>
      <c r="AN71" s="137">
        <f t="shared" si="139"/>
        <v>0</v>
      </c>
      <c r="AO71" s="69"/>
      <c r="AP71" s="137">
        <f t="shared" si="140"/>
        <v>0</v>
      </c>
      <c r="AQ71" s="166">
        <f t="shared" si="141"/>
        <v>0</v>
      </c>
      <c r="AR71" s="163">
        <f t="shared" si="142"/>
        <v>0</v>
      </c>
      <c r="AS71" s="164">
        <f t="shared" si="143"/>
        <v>0</v>
      </c>
    </row>
    <row r="72" spans="2:48" outlineLevel="1" x14ac:dyDescent="0.35">
      <c r="B72" s="230" t="s">
        <v>98</v>
      </c>
      <c r="C72" s="63" t="s">
        <v>114</v>
      </c>
      <c r="D72" s="83"/>
      <c r="E72" s="69"/>
      <c r="F72" s="166">
        <f t="shared" si="125"/>
        <v>0</v>
      </c>
      <c r="G72" s="69"/>
      <c r="H72" s="166">
        <f t="shared" si="126"/>
        <v>0</v>
      </c>
      <c r="I72" s="69"/>
      <c r="J72" s="166">
        <f t="shared" si="127"/>
        <v>0</v>
      </c>
      <c r="K72" s="69"/>
      <c r="L72" s="166">
        <f t="shared" si="100"/>
        <v>0</v>
      </c>
      <c r="M72" s="163">
        <f t="shared" si="101"/>
        <v>0</v>
      </c>
      <c r="N72" s="164">
        <f t="shared" si="102"/>
        <v>0</v>
      </c>
      <c r="P72" s="168">
        <f>'Μέση ετήσια κατανάλωση'!$F37*Πελάτες!U70</f>
        <v>0</v>
      </c>
      <c r="Q72" s="69"/>
      <c r="R72" s="137">
        <f t="shared" si="128"/>
        <v>0</v>
      </c>
      <c r="S72" s="180">
        <f t="shared" si="129"/>
        <v>0</v>
      </c>
      <c r="T72" s="168">
        <f>'Μέση ετήσια κατανάλωση'!$F37*Πελάτες!X70</f>
        <v>0</v>
      </c>
      <c r="U72" s="137">
        <f>'Μέση ετήσια κατανάλωση'!$G37*(Πελάτες!V70-Πελάτες!$P70)</f>
        <v>0</v>
      </c>
      <c r="V72" s="137">
        <f t="shared" si="130"/>
        <v>0</v>
      </c>
      <c r="W72" s="69"/>
      <c r="X72" s="137">
        <f t="shared" si="131"/>
        <v>0</v>
      </c>
      <c r="Y72" s="166">
        <f t="shared" si="132"/>
        <v>0</v>
      </c>
      <c r="Z72" s="168">
        <f>'Μέση ετήσια κατανάλωση'!$F37*Πελάτες!AA70</f>
        <v>0</v>
      </c>
      <c r="AA72" s="137">
        <f>'Μέση ετήσια κατανάλωση'!$G37*(Πελάτες!Y70-Πελάτες!$P70)</f>
        <v>0</v>
      </c>
      <c r="AB72" s="137">
        <f t="shared" si="133"/>
        <v>0</v>
      </c>
      <c r="AC72" s="69"/>
      <c r="AD72" s="137">
        <f t="shared" si="134"/>
        <v>0</v>
      </c>
      <c r="AE72" s="166">
        <f t="shared" si="135"/>
        <v>0</v>
      </c>
      <c r="AF72" s="168">
        <f>'Μέση ετήσια κατανάλωση'!$F37*Πελάτες!AD70</f>
        <v>0</v>
      </c>
      <c r="AG72" s="137">
        <f>'Μέση ετήσια κατανάλωση'!$G37*(Πελάτες!AB70-Πελάτες!$P70)</f>
        <v>0</v>
      </c>
      <c r="AH72" s="137">
        <f t="shared" si="136"/>
        <v>0</v>
      </c>
      <c r="AI72" s="69"/>
      <c r="AJ72" s="137">
        <f t="shared" si="137"/>
        <v>0</v>
      </c>
      <c r="AK72" s="166">
        <f t="shared" si="138"/>
        <v>0</v>
      </c>
      <c r="AL72" s="168">
        <f>'Μέση ετήσια κατανάλωση'!$F37*Πελάτες!AG70</f>
        <v>0</v>
      </c>
      <c r="AM72" s="137">
        <f>'Μέση ετήσια κατανάλωση'!$G37*(Πελάτες!AE70-Πελάτες!$P70)</f>
        <v>0</v>
      </c>
      <c r="AN72" s="137">
        <f t="shared" si="139"/>
        <v>0</v>
      </c>
      <c r="AO72" s="69"/>
      <c r="AP72" s="137">
        <f t="shared" si="140"/>
        <v>0</v>
      </c>
      <c r="AQ72" s="166">
        <f t="shared" si="141"/>
        <v>0</v>
      </c>
      <c r="AR72" s="163">
        <f t="shared" si="142"/>
        <v>0</v>
      </c>
      <c r="AS72" s="164">
        <f t="shared" si="143"/>
        <v>0</v>
      </c>
    </row>
    <row r="73" spans="2:48" outlineLevel="1" x14ac:dyDescent="0.35">
      <c r="B73" s="230" t="s">
        <v>99</v>
      </c>
      <c r="C73" s="63" t="s">
        <v>114</v>
      </c>
      <c r="D73" s="83"/>
      <c r="E73" s="259"/>
      <c r="F73" s="260">
        <f t="shared" si="125"/>
        <v>0</v>
      </c>
      <c r="G73" s="259"/>
      <c r="H73" s="260">
        <f t="shared" si="126"/>
        <v>0</v>
      </c>
      <c r="I73" s="259"/>
      <c r="J73" s="166">
        <f t="shared" si="127"/>
        <v>0</v>
      </c>
      <c r="K73" s="69"/>
      <c r="L73" s="166">
        <f t="shared" si="100"/>
        <v>0</v>
      </c>
      <c r="M73" s="163">
        <f t="shared" si="101"/>
        <v>0</v>
      </c>
      <c r="N73" s="164">
        <f t="shared" si="102"/>
        <v>0</v>
      </c>
      <c r="P73" s="168">
        <f>'Μέση ετήσια κατανάλωση'!$F38*Πελάτες!U71</f>
        <v>0</v>
      </c>
      <c r="Q73" s="69"/>
      <c r="R73" s="137">
        <f t="shared" si="128"/>
        <v>0</v>
      </c>
      <c r="S73" s="180">
        <f t="shared" si="129"/>
        <v>0</v>
      </c>
      <c r="T73" s="168">
        <f>'Μέση ετήσια κατανάλωση'!$F38*Πελάτες!X71</f>
        <v>0</v>
      </c>
      <c r="U73" s="137">
        <f>'Μέση ετήσια κατανάλωση'!$G38*(Πελάτες!V71-Πελάτες!$P71)</f>
        <v>0</v>
      </c>
      <c r="V73" s="137">
        <f t="shared" si="130"/>
        <v>0</v>
      </c>
      <c r="W73" s="69"/>
      <c r="X73" s="137">
        <f t="shared" si="131"/>
        <v>0</v>
      </c>
      <c r="Y73" s="166">
        <f t="shared" si="132"/>
        <v>0</v>
      </c>
      <c r="Z73" s="168">
        <f>'Μέση ετήσια κατανάλωση'!$F38*Πελάτες!AA71</f>
        <v>0</v>
      </c>
      <c r="AA73" s="137">
        <f>'Μέση ετήσια κατανάλωση'!$G38*(Πελάτες!Y71-Πελάτες!$P71)</f>
        <v>0</v>
      </c>
      <c r="AB73" s="137">
        <f t="shared" si="133"/>
        <v>0</v>
      </c>
      <c r="AC73" s="69"/>
      <c r="AD73" s="137">
        <f t="shared" si="134"/>
        <v>0</v>
      </c>
      <c r="AE73" s="166">
        <f t="shared" si="135"/>
        <v>0</v>
      </c>
      <c r="AF73" s="168">
        <f>'Μέση ετήσια κατανάλωση'!$F38*Πελάτες!AD71</f>
        <v>0</v>
      </c>
      <c r="AG73" s="137">
        <f>'Μέση ετήσια κατανάλωση'!$G38*(Πελάτες!AB71-Πελάτες!$P71)</f>
        <v>0</v>
      </c>
      <c r="AH73" s="137">
        <f t="shared" si="136"/>
        <v>0</v>
      </c>
      <c r="AI73" s="69"/>
      <c r="AJ73" s="137">
        <f t="shared" si="137"/>
        <v>0</v>
      </c>
      <c r="AK73" s="166">
        <f t="shared" si="138"/>
        <v>0</v>
      </c>
      <c r="AL73" s="168">
        <f>'Μέση ετήσια κατανάλωση'!$F38*Πελάτες!AG71</f>
        <v>0</v>
      </c>
      <c r="AM73" s="137">
        <f>'Μέση ετήσια κατανάλωση'!$G38*(Πελάτες!AE71-Πελάτες!$P71)</f>
        <v>0</v>
      </c>
      <c r="AN73" s="137">
        <f t="shared" si="139"/>
        <v>0</v>
      </c>
      <c r="AO73" s="69"/>
      <c r="AP73" s="137">
        <f t="shared" si="140"/>
        <v>0</v>
      </c>
      <c r="AQ73" s="166">
        <f t="shared" si="141"/>
        <v>0</v>
      </c>
      <c r="AR73" s="163">
        <f t="shared" si="142"/>
        <v>0</v>
      </c>
      <c r="AS73" s="164">
        <f t="shared" si="143"/>
        <v>0</v>
      </c>
    </row>
    <row r="74" spans="2:48" ht="15" customHeight="1" outlineLevel="1" x14ac:dyDescent="0.35">
      <c r="B74" s="50" t="s">
        <v>138</v>
      </c>
      <c r="C74" s="47" t="s">
        <v>114</v>
      </c>
      <c r="D74" s="182">
        <f>SUM(D49:D73)</f>
        <v>27.431999999999999</v>
      </c>
      <c r="E74" s="257">
        <f>SUM(E49:E73)</f>
        <v>114.649</v>
      </c>
      <c r="F74" s="258">
        <f>IFERROR((E74-D74)/D74,0)</f>
        <v>3.1793890347039953</v>
      </c>
      <c r="G74" s="257">
        <f>SUM(G49:G73)</f>
        <v>291.38299999999998</v>
      </c>
      <c r="H74" s="258">
        <f t="shared" si="126"/>
        <v>1.5415223857164038</v>
      </c>
      <c r="I74" s="257">
        <f>SUM(I49:I73)</f>
        <v>478</v>
      </c>
      <c r="J74" s="181">
        <f t="shared" si="127"/>
        <v>0.64045260018600958</v>
      </c>
      <c r="K74" s="182">
        <f>SUM(K49:K73)</f>
        <v>473</v>
      </c>
      <c r="L74" s="181">
        <f t="shared" si="100"/>
        <v>-1.0460251046025104E-2</v>
      </c>
      <c r="M74" s="182">
        <f>SUM(M49:M73)</f>
        <v>1384.4639999999999</v>
      </c>
      <c r="N74" s="176">
        <f t="shared" si="102"/>
        <v>1.0377500720148989</v>
      </c>
      <c r="P74" s="182">
        <f>SUM(P49:P73)</f>
        <v>195</v>
      </c>
      <c r="Q74" s="182">
        <f>SUM(Q49:Q73)</f>
        <v>473</v>
      </c>
      <c r="R74" s="182">
        <f>SUM(R49:R73)</f>
        <v>668</v>
      </c>
      <c r="S74" s="165">
        <f>IFERROR((R74-K74)/K74,0)</f>
        <v>0.41226215644820297</v>
      </c>
      <c r="T74" s="182">
        <f>SUM(T49:T73)</f>
        <v>393</v>
      </c>
      <c r="U74" s="182">
        <f>SUM(U49:U73)</f>
        <v>975</v>
      </c>
      <c r="V74" s="182">
        <f t="shared" ref="V74" si="144">SUM(V49:V73)</f>
        <v>1368</v>
      </c>
      <c r="W74" s="182">
        <f t="shared" ref="W74" si="145">SUM(W49:W73)</f>
        <v>473</v>
      </c>
      <c r="X74" s="182">
        <f t="shared" ref="X74" si="146">SUM(X49:X73)</f>
        <v>1841</v>
      </c>
      <c r="Y74" s="181">
        <f>IFERROR((X74-R74)/R74,0)</f>
        <v>1.7559880239520957</v>
      </c>
      <c r="Z74" s="182">
        <f>SUM(Z49:Z73)</f>
        <v>255</v>
      </c>
      <c r="AA74" s="182">
        <f>SUM(AA49:AA73)</f>
        <v>2940</v>
      </c>
      <c r="AB74" s="182">
        <f>SUM(AB49:AB73)</f>
        <v>3195</v>
      </c>
      <c r="AC74" s="182">
        <f>SUM(AC49:AC73)</f>
        <v>473</v>
      </c>
      <c r="AD74" s="182">
        <f>SUM(AD49:AD73)</f>
        <v>3668</v>
      </c>
      <c r="AE74" s="165">
        <f>IFERROR((AD74-X74)/X74,0)</f>
        <v>0.99239543726235746</v>
      </c>
      <c r="AF74" s="182">
        <f>SUM(AF49:AF73)</f>
        <v>189</v>
      </c>
      <c r="AG74" s="182">
        <f>SUM(AG49:AG73)</f>
        <v>4215</v>
      </c>
      <c r="AH74" s="182">
        <f>SUM(AH49:AH73)</f>
        <v>4404</v>
      </c>
      <c r="AI74" s="182">
        <f>SUM(AI49:AI73)</f>
        <v>473</v>
      </c>
      <c r="AJ74" s="182">
        <f>SUM(AJ49:AJ73)</f>
        <v>4877</v>
      </c>
      <c r="AK74" s="165">
        <f t="shared" si="138"/>
        <v>0.32960741548527805</v>
      </c>
      <c r="AL74" s="182">
        <f>SUM(AL49:AL73)</f>
        <v>165</v>
      </c>
      <c r="AM74" s="182">
        <f>SUM(AM49:AM73)</f>
        <v>5160</v>
      </c>
      <c r="AN74" s="182">
        <f>SUM(AN49:AN73)</f>
        <v>5325</v>
      </c>
      <c r="AO74" s="182">
        <f>SUM(AO49:AO73)</f>
        <v>473</v>
      </c>
      <c r="AP74" s="182">
        <f>SUM(AP49:AP73)</f>
        <v>5798</v>
      </c>
      <c r="AQ74" s="165">
        <f>IFERROR((AP74-AJ74)/AJ74,0)</f>
        <v>0.18884560180438795</v>
      </c>
      <c r="AR74" s="182">
        <f>SUM(AR49:AR73)</f>
        <v>16852</v>
      </c>
      <c r="AS74" s="164">
        <f>IFERROR((AP74/R74)^(1/4)-1,0)</f>
        <v>0.71642739370686614</v>
      </c>
    </row>
    <row r="75" spans="2:48" ht="15" customHeight="1" x14ac:dyDescent="0.35">
      <c r="Z75" s="233">
        <f>Z74+T74*10*0.9</f>
        <v>3792</v>
      </c>
      <c r="AF75" s="233">
        <f>AF74+Z74*10*0.9</f>
        <v>2484</v>
      </c>
    </row>
    <row r="76" spans="2:48" ht="15.5" x14ac:dyDescent="0.35">
      <c r="B76" s="296" t="s">
        <v>108</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row>
    <row r="77" spans="2:48" ht="5.5" customHeight="1" outlineLevel="1" x14ac:dyDescent="0.35">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row>
    <row r="78" spans="2:48" outlineLevel="1" x14ac:dyDescent="0.35">
      <c r="B78" s="310"/>
      <c r="C78" s="328" t="s">
        <v>105</v>
      </c>
      <c r="D78" s="307" t="s">
        <v>130</v>
      </c>
      <c r="E78" s="308"/>
      <c r="F78" s="308"/>
      <c r="G78" s="308"/>
      <c r="H78" s="308"/>
      <c r="I78" s="308"/>
      <c r="J78" s="308"/>
      <c r="K78" s="308"/>
      <c r="L78" s="309"/>
      <c r="M78" s="318" t="str">
        <f xml:space="preserve"> D79&amp;" - "&amp;K79</f>
        <v>2019 - 2023</v>
      </c>
      <c r="N78" s="319"/>
      <c r="P78" s="307" t="s">
        <v>131</v>
      </c>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9"/>
    </row>
    <row r="79" spans="2:48" outlineLevel="1" x14ac:dyDescent="0.35">
      <c r="B79" s="311"/>
      <c r="C79" s="328"/>
      <c r="D79" s="81">
        <f>$C$3-5</f>
        <v>2019</v>
      </c>
      <c r="E79" s="307">
        <f>$C$3-4</f>
        <v>2020</v>
      </c>
      <c r="F79" s="309"/>
      <c r="G79" s="307">
        <f>$C$3-3</f>
        <v>2021</v>
      </c>
      <c r="H79" s="309"/>
      <c r="I79" s="307">
        <f>$C$3-2</f>
        <v>2022</v>
      </c>
      <c r="J79" s="309"/>
      <c r="K79" s="307">
        <f>$C$3-1</f>
        <v>2023</v>
      </c>
      <c r="L79" s="309"/>
      <c r="M79" s="320"/>
      <c r="N79" s="321"/>
      <c r="P79" s="354">
        <f>$C$3</f>
        <v>2024</v>
      </c>
      <c r="Q79" s="355"/>
      <c r="R79" s="355"/>
      <c r="S79" s="357"/>
      <c r="T79" s="354">
        <f>$C$3+1</f>
        <v>2025</v>
      </c>
      <c r="U79" s="355"/>
      <c r="V79" s="355"/>
      <c r="W79" s="355"/>
      <c r="X79" s="355"/>
      <c r="Y79" s="357"/>
      <c r="Z79" s="307">
        <f>$C$3+2</f>
        <v>2026</v>
      </c>
      <c r="AA79" s="308"/>
      <c r="AB79" s="308"/>
      <c r="AC79" s="308"/>
      <c r="AD79" s="308"/>
      <c r="AE79" s="309"/>
      <c r="AF79" s="307">
        <f>$C$3+3</f>
        <v>2027</v>
      </c>
      <c r="AG79" s="308"/>
      <c r="AH79" s="308"/>
      <c r="AI79" s="308"/>
      <c r="AJ79" s="308"/>
      <c r="AK79" s="309"/>
      <c r="AL79" s="307">
        <f>$C$3+4</f>
        <v>2028</v>
      </c>
      <c r="AM79" s="308"/>
      <c r="AN79" s="308"/>
      <c r="AO79" s="308"/>
      <c r="AP79" s="308"/>
      <c r="AQ79" s="309"/>
      <c r="AR79" s="316" t="str">
        <f>P79&amp;" - "&amp;AL79</f>
        <v>2024 - 2028</v>
      </c>
      <c r="AS79" s="317"/>
    </row>
    <row r="80" spans="2:48" ht="15" customHeight="1" outlineLevel="1" x14ac:dyDescent="0.35">
      <c r="B80" s="311"/>
      <c r="C80" s="328"/>
      <c r="D80" s="346" t="s">
        <v>165</v>
      </c>
      <c r="E80" s="348" t="s">
        <v>165</v>
      </c>
      <c r="F80" s="350" t="s">
        <v>134</v>
      </c>
      <c r="G80" s="348" t="s">
        <v>165</v>
      </c>
      <c r="H80" s="350" t="s">
        <v>134</v>
      </c>
      <c r="I80" s="348" t="s">
        <v>165</v>
      </c>
      <c r="J80" s="352" t="s">
        <v>134</v>
      </c>
      <c r="K80" s="348" t="s">
        <v>165</v>
      </c>
      <c r="L80" s="352" t="s">
        <v>134</v>
      </c>
      <c r="M80" s="348" t="s">
        <v>126</v>
      </c>
      <c r="N80" s="364" t="s">
        <v>135</v>
      </c>
      <c r="P80" s="348" t="str">
        <f>"Διανεμόμενες ποσότητες σε πελάτες που συνδέθηκαν το "&amp;P79</f>
        <v>Διανεμόμενες ποσότητες σε πελάτες που συνδέθηκαν το 2024</v>
      </c>
      <c r="Q80" s="356" t="s">
        <v>166</v>
      </c>
      <c r="R80" s="356" t="s">
        <v>167</v>
      </c>
      <c r="S80" s="366" t="s">
        <v>134</v>
      </c>
      <c r="T80" s="354" t="s">
        <v>168</v>
      </c>
      <c r="U80" s="355"/>
      <c r="V80" s="355"/>
      <c r="W80" s="356" t="s">
        <v>166</v>
      </c>
      <c r="X80" s="356" t="s">
        <v>167</v>
      </c>
      <c r="Y80" s="357" t="s">
        <v>134</v>
      </c>
      <c r="Z80" s="354" t="s">
        <v>168</v>
      </c>
      <c r="AA80" s="355"/>
      <c r="AB80" s="355"/>
      <c r="AC80" s="356" t="s">
        <v>166</v>
      </c>
      <c r="AD80" s="356" t="s">
        <v>167</v>
      </c>
      <c r="AE80" s="357" t="s">
        <v>134</v>
      </c>
      <c r="AF80" s="354" t="s">
        <v>168</v>
      </c>
      <c r="AG80" s="355"/>
      <c r="AH80" s="355"/>
      <c r="AI80" s="356" t="s">
        <v>166</v>
      </c>
      <c r="AJ80" s="356" t="s">
        <v>167</v>
      </c>
      <c r="AK80" s="357" t="s">
        <v>134</v>
      </c>
      <c r="AL80" s="354" t="s">
        <v>168</v>
      </c>
      <c r="AM80" s="355"/>
      <c r="AN80" s="355"/>
      <c r="AO80" s="356" t="s">
        <v>166</v>
      </c>
      <c r="AP80" s="356" t="s">
        <v>167</v>
      </c>
      <c r="AQ80" s="357" t="s">
        <v>134</v>
      </c>
      <c r="AR80" s="360" t="s">
        <v>126</v>
      </c>
      <c r="AS80" s="358" t="s">
        <v>135</v>
      </c>
    </row>
    <row r="81" spans="2:45" ht="58" outlineLevel="1" x14ac:dyDescent="0.35">
      <c r="B81" s="312"/>
      <c r="C81" s="328"/>
      <c r="D81" s="347"/>
      <c r="E81" s="349"/>
      <c r="F81" s="351"/>
      <c r="G81" s="349"/>
      <c r="H81" s="351"/>
      <c r="I81" s="349"/>
      <c r="J81" s="353"/>
      <c r="K81" s="349"/>
      <c r="L81" s="353"/>
      <c r="M81" s="349"/>
      <c r="N81" s="365"/>
      <c r="P81" s="349"/>
      <c r="Q81" s="356"/>
      <c r="R81" s="356"/>
      <c r="S81" s="366"/>
      <c r="T81" s="122" t="str">
        <f>"Διανεμόμενες ποσότητες σε πελάτες που συνδέθηκαν το "&amp;T79</f>
        <v>Διανεμόμενες ποσότητες σε πελάτες που συνδέθηκαν το 2025</v>
      </c>
      <c r="U81" s="104" t="str">
        <f>"Διανεμόμενες ποσότητες σε πελάτες που συνδέθηκαν το "&amp;P79</f>
        <v>Διανεμόμενες ποσότητες σε πελάτες που συνδέθηκαν το 2024</v>
      </c>
      <c r="V81" s="59" t="s">
        <v>169</v>
      </c>
      <c r="W81" s="356"/>
      <c r="X81" s="356"/>
      <c r="Y81" s="357"/>
      <c r="Z81" s="122" t="str">
        <f>"Διανεμόμενες ποσότητες σε πελάτες που συνδέθηκαν το "&amp;Z79</f>
        <v>Διανεμόμενες ποσότητες σε πελάτες που συνδέθηκαν το 2026</v>
      </c>
      <c r="AA81" s="104" t="str">
        <f>"Διανεμόμενες ποσότητες σε πελάτες που συνδέθηκαν το "&amp;$P$12&amp;" - "&amp;T79</f>
        <v>Διανεμόμενες ποσότητες σε πελάτες που συνδέθηκαν το 2024 - 2025</v>
      </c>
      <c r="AB81" s="59" t="s">
        <v>169</v>
      </c>
      <c r="AC81" s="356"/>
      <c r="AD81" s="356"/>
      <c r="AE81" s="357"/>
      <c r="AF81" s="122" t="str">
        <f>"Διανεμόμενες ποσότητες σε πελάτες που συνδέθηκαν το "&amp;AF79</f>
        <v>Διανεμόμενες ποσότητες σε πελάτες που συνδέθηκαν το 2027</v>
      </c>
      <c r="AG81" s="104" t="str">
        <f>"Διανεμόμενες ποσότητες σε πελάτες που συνδέθηκαν το "&amp;$P$12&amp;" - "&amp;Z79</f>
        <v>Διανεμόμενες ποσότητες σε πελάτες που συνδέθηκαν το 2024 - 2026</v>
      </c>
      <c r="AH81" s="59" t="s">
        <v>169</v>
      </c>
      <c r="AI81" s="356"/>
      <c r="AJ81" s="356"/>
      <c r="AK81" s="357"/>
      <c r="AL81" s="122" t="str">
        <f>"Διανεμόμενες ποσότητες σε πελάτες που συνδέθηκαν το "&amp;AL79</f>
        <v>Διανεμόμενες ποσότητες σε πελάτες που συνδέθηκαν το 2028</v>
      </c>
      <c r="AM81" s="104" t="str">
        <f>"Διανεμόμενες ποσότητες σε πελάτες που συνδέθηκαν το "&amp;$P$12&amp;" - "&amp;AF79</f>
        <v>Διανεμόμενες ποσότητες σε πελάτες που συνδέθηκαν το 2024 - 2027</v>
      </c>
      <c r="AN81" s="59" t="s">
        <v>169</v>
      </c>
      <c r="AO81" s="356"/>
      <c r="AP81" s="356"/>
      <c r="AQ81" s="357"/>
      <c r="AR81" s="361"/>
      <c r="AS81" s="359"/>
    </row>
    <row r="82" spans="2:45" outlineLevel="1" x14ac:dyDescent="0.35">
      <c r="B82" s="229" t="s">
        <v>75</v>
      </c>
      <c r="C82" s="63" t="s">
        <v>114</v>
      </c>
      <c r="D82" s="83">
        <v>0</v>
      </c>
      <c r="E82" s="69">
        <v>0</v>
      </c>
      <c r="F82" s="166">
        <f t="shared" ref="F82" si="147">IFERROR((E82-D82)/D82,0)</f>
        <v>0</v>
      </c>
      <c r="G82" s="69">
        <v>0</v>
      </c>
      <c r="H82" s="166">
        <f>IFERROR((G82-E82)/E82,0)</f>
        <v>0</v>
      </c>
      <c r="I82" s="69"/>
      <c r="J82" s="166">
        <f>IFERROR((I82-G82)/G82,0)</f>
        <v>0</v>
      </c>
      <c r="K82" s="69"/>
      <c r="L82" s="166">
        <f t="shared" ref="L82:L107" si="148">IFERROR((K82-I82)/I82,0)</f>
        <v>0</v>
      </c>
      <c r="M82" s="163">
        <f t="shared" ref="M82:M106" si="149">D82+E82+G82+I82+K82</f>
        <v>0</v>
      </c>
      <c r="N82" s="164">
        <f t="shared" ref="N82:N107" si="150">IFERROR((K82/D82)^(1/4)-1,0)</f>
        <v>0</v>
      </c>
      <c r="P82" s="168">
        <f>'Μέση ετήσια κατανάλωση'!$F45*Πελάτες!U80</f>
        <v>0</v>
      </c>
      <c r="Q82" s="69"/>
      <c r="R82" s="137">
        <f>P82+Q82</f>
        <v>0</v>
      </c>
      <c r="S82" s="180">
        <f t="shared" ref="S82" si="151">IFERROR((R82-K82)/K82,0)</f>
        <v>0</v>
      </c>
      <c r="T82" s="168">
        <f>'Μέση ετήσια κατανάλωση'!$F45*Πελάτες!X80</f>
        <v>0</v>
      </c>
      <c r="U82" s="137">
        <f>'Μέση ετήσια κατανάλωση'!$G45*(Πελάτες!V80-Πελάτες!$P80)</f>
        <v>0</v>
      </c>
      <c r="V82" s="137">
        <f>T82+U82</f>
        <v>0</v>
      </c>
      <c r="W82" s="69"/>
      <c r="X82" s="137">
        <f>V82+W82</f>
        <v>0</v>
      </c>
      <c r="Y82" s="166">
        <f t="shared" ref="Y82" si="152">IFERROR((X82-R82)/R82,0)</f>
        <v>0</v>
      </c>
      <c r="Z82" s="168">
        <f>'Μέση ετήσια κατανάλωση'!$F45*Πελάτες!AA80</f>
        <v>0</v>
      </c>
      <c r="AA82" s="137">
        <f>'Μέση ετήσια κατανάλωση'!$G45*(Πελάτες!Y80-Πελάτες!$P80)</f>
        <v>0</v>
      </c>
      <c r="AB82" s="137">
        <f>Z82+AA82</f>
        <v>0</v>
      </c>
      <c r="AC82" s="69"/>
      <c r="AD82" s="137">
        <f>AB82+AC82</f>
        <v>0</v>
      </c>
      <c r="AE82" s="166">
        <f>IFERROR((AD82-X82)/X82,0)</f>
        <v>0</v>
      </c>
      <c r="AF82" s="168">
        <f>'Μέση ετήσια κατανάλωση'!$F45*Πελάτες!AD80</f>
        <v>0</v>
      </c>
      <c r="AG82" s="137">
        <f>'Μέση ετήσια κατανάλωση'!$G45*(Πελάτες!AB80-Πελάτες!$P80)</f>
        <v>0</v>
      </c>
      <c r="AH82" s="137">
        <f>AF82+AG82</f>
        <v>0</v>
      </c>
      <c r="AI82" s="69"/>
      <c r="AJ82" s="137">
        <f>AH82+AI82</f>
        <v>0</v>
      </c>
      <c r="AK82" s="166">
        <f>IFERROR((AJ82-AD82)/AD82,0)</f>
        <v>0</v>
      </c>
      <c r="AL82" s="168">
        <f>'Μέση ετήσια κατανάλωση'!$F45*Πελάτες!AG80</f>
        <v>0</v>
      </c>
      <c r="AM82" s="137">
        <f>'Μέση ετήσια κατανάλωση'!$G45*(Πελάτες!AE80-Πελάτες!$P80)</f>
        <v>0</v>
      </c>
      <c r="AN82" s="137">
        <f>AL82+AM82</f>
        <v>0</v>
      </c>
      <c r="AO82" s="69"/>
      <c r="AP82" s="137">
        <f>AN82+AO82</f>
        <v>0</v>
      </c>
      <c r="AQ82" s="166">
        <f>IFERROR((AP82-AJ82)/AJ82,0)</f>
        <v>0</v>
      </c>
      <c r="AR82" s="163">
        <f t="shared" ref="AR82" si="153">R82+X82+AD82+AJ82+AP82</f>
        <v>0</v>
      </c>
      <c r="AS82" s="164">
        <f t="shared" ref="AS82" si="154">IFERROR((AP82/R82)^(1/4)-1,0)</f>
        <v>0</v>
      </c>
    </row>
    <row r="83" spans="2:45" outlineLevel="1" x14ac:dyDescent="0.35">
      <c r="B83" s="230" t="s">
        <v>76</v>
      </c>
      <c r="C83" s="63" t="s">
        <v>114</v>
      </c>
      <c r="D83" s="83">
        <v>0</v>
      </c>
      <c r="E83" s="69">
        <v>0</v>
      </c>
      <c r="F83" s="166">
        <f t="shared" ref="F83:F102" si="155">IFERROR((E83-D83)/D83,0)</f>
        <v>0</v>
      </c>
      <c r="G83" s="69">
        <v>0</v>
      </c>
      <c r="H83" s="166">
        <f t="shared" ref="H83:H102" si="156">IFERROR((G83-E83)/E83,0)</f>
        <v>0</v>
      </c>
      <c r="I83" s="69"/>
      <c r="J83" s="166">
        <f t="shared" ref="J83:J102" si="157">IFERROR((I83-G83)/G83,0)</f>
        <v>0</v>
      </c>
      <c r="K83" s="69"/>
      <c r="L83" s="166">
        <f t="shared" si="148"/>
        <v>0</v>
      </c>
      <c r="M83" s="163">
        <f t="shared" si="149"/>
        <v>0</v>
      </c>
      <c r="N83" s="164">
        <f t="shared" si="150"/>
        <v>0</v>
      </c>
      <c r="P83" s="168">
        <f>'Μέση ετήσια κατανάλωση'!$F46*Πελάτες!U81</f>
        <v>0</v>
      </c>
      <c r="Q83" s="69"/>
      <c r="R83" s="137">
        <f t="shared" ref="R83:R102" si="158">P83+Q83</f>
        <v>0</v>
      </c>
      <c r="S83" s="180">
        <f t="shared" ref="S83:S102" si="159">IFERROR((R83-K83)/K83,0)</f>
        <v>0</v>
      </c>
      <c r="T83" s="168">
        <f>'Μέση ετήσια κατανάλωση'!$F46*Πελάτες!X81</f>
        <v>0</v>
      </c>
      <c r="U83" s="137">
        <f>'Μέση ετήσια κατανάλωση'!$G46*(Πελάτες!V81-Πελάτες!$P81)</f>
        <v>0</v>
      </c>
      <c r="V83" s="137">
        <f t="shared" ref="V83:V102" si="160">T83+U83</f>
        <v>0</v>
      </c>
      <c r="W83" s="69"/>
      <c r="X83" s="137">
        <f t="shared" ref="X83:X102" si="161">V83+W83</f>
        <v>0</v>
      </c>
      <c r="Y83" s="166">
        <f t="shared" ref="Y83:Y102" si="162">IFERROR((X83-R83)/R83,0)</f>
        <v>0</v>
      </c>
      <c r="Z83" s="168">
        <f>'Μέση ετήσια κατανάλωση'!$F46*Πελάτες!AA81</f>
        <v>0</v>
      </c>
      <c r="AA83" s="137">
        <f>'Μέση ετήσια κατανάλωση'!$G46*(Πελάτες!Y81-Πελάτες!$P81)</f>
        <v>0</v>
      </c>
      <c r="AB83" s="137">
        <f t="shared" ref="AB83:AB102" si="163">Z83+AA83</f>
        <v>0</v>
      </c>
      <c r="AC83" s="69"/>
      <c r="AD83" s="137">
        <f t="shared" ref="AD83:AD102" si="164">AB83+AC83</f>
        <v>0</v>
      </c>
      <c r="AE83" s="166">
        <f t="shared" ref="AE83:AE102" si="165">IFERROR((AD83-X83)/X83,0)</f>
        <v>0</v>
      </c>
      <c r="AF83" s="168">
        <f>'Μέση ετήσια κατανάλωση'!$F46*Πελάτες!AD81</f>
        <v>0</v>
      </c>
      <c r="AG83" s="137">
        <f>'Μέση ετήσια κατανάλωση'!$G46*(Πελάτες!AB81-Πελάτες!$P81)</f>
        <v>0</v>
      </c>
      <c r="AH83" s="137">
        <f t="shared" ref="AH83:AH102" si="166">AF83+AG83</f>
        <v>0</v>
      </c>
      <c r="AI83" s="69"/>
      <c r="AJ83" s="137">
        <f t="shared" ref="AJ83:AJ102" si="167">AH83+AI83</f>
        <v>0</v>
      </c>
      <c r="AK83" s="166">
        <f t="shared" ref="AK83:AK102" si="168">IFERROR((AJ83-AD83)/AD83,0)</f>
        <v>0</v>
      </c>
      <c r="AL83" s="168">
        <f>'Μέση ετήσια κατανάλωση'!$F46*Πελάτες!AG81</f>
        <v>0</v>
      </c>
      <c r="AM83" s="137">
        <f>'Μέση ετήσια κατανάλωση'!$G46*(Πελάτες!AE81-Πελάτες!$P81)</f>
        <v>0</v>
      </c>
      <c r="AN83" s="137">
        <f t="shared" ref="AN83:AN102" si="169">AL83+AM83</f>
        <v>0</v>
      </c>
      <c r="AO83" s="69"/>
      <c r="AP83" s="137">
        <f t="shared" ref="AP83:AP102" si="170">AN83+AO83</f>
        <v>0</v>
      </c>
      <c r="AQ83" s="166">
        <f t="shared" ref="AQ83:AQ102" si="171">IFERROR((AP83-AJ83)/AJ83,0)</f>
        <v>0</v>
      </c>
      <c r="AR83" s="163">
        <f t="shared" ref="AR83:AR102" si="172">R83+X83+AD83+AJ83+AP83</f>
        <v>0</v>
      </c>
      <c r="AS83" s="164">
        <f t="shared" ref="AS83:AS102" si="173">IFERROR((AP83/R83)^(1/4)-1,0)</f>
        <v>0</v>
      </c>
    </row>
    <row r="84" spans="2:45" outlineLevel="1" x14ac:dyDescent="0.35">
      <c r="B84" s="229" t="s">
        <v>77</v>
      </c>
      <c r="C84" s="63" t="s">
        <v>114</v>
      </c>
      <c r="D84" s="83">
        <v>0</v>
      </c>
      <c r="E84" s="69">
        <v>0</v>
      </c>
      <c r="F84" s="166">
        <f t="shared" si="155"/>
        <v>0</v>
      </c>
      <c r="G84" s="69">
        <v>0</v>
      </c>
      <c r="H84" s="166">
        <f t="shared" si="156"/>
        <v>0</v>
      </c>
      <c r="I84" s="69"/>
      <c r="J84" s="166">
        <f t="shared" si="157"/>
        <v>0</v>
      </c>
      <c r="K84" s="69"/>
      <c r="L84" s="166">
        <f t="shared" si="148"/>
        <v>0</v>
      </c>
      <c r="M84" s="163">
        <f t="shared" si="149"/>
        <v>0</v>
      </c>
      <c r="N84" s="164">
        <f t="shared" si="150"/>
        <v>0</v>
      </c>
      <c r="P84" s="168">
        <f>'Μέση ετήσια κατανάλωση'!$F47*Πελάτες!U82</f>
        <v>0</v>
      </c>
      <c r="Q84" s="69"/>
      <c r="R84" s="137">
        <f t="shared" si="158"/>
        <v>0</v>
      </c>
      <c r="S84" s="180">
        <f t="shared" si="159"/>
        <v>0</v>
      </c>
      <c r="T84" s="168">
        <f>'Μέση ετήσια κατανάλωση'!$F47*Πελάτες!X82</f>
        <v>0</v>
      </c>
      <c r="U84" s="137">
        <f>'Μέση ετήσια κατανάλωση'!$G47*(Πελάτες!V82-Πελάτες!$P82)</f>
        <v>0</v>
      </c>
      <c r="V84" s="137">
        <f t="shared" si="160"/>
        <v>0</v>
      </c>
      <c r="W84" s="69"/>
      <c r="X84" s="137">
        <f t="shared" si="161"/>
        <v>0</v>
      </c>
      <c r="Y84" s="166">
        <f t="shared" si="162"/>
        <v>0</v>
      </c>
      <c r="Z84" s="168">
        <f>'Μέση ετήσια κατανάλωση'!$F47*Πελάτες!AA82</f>
        <v>0</v>
      </c>
      <c r="AA84" s="137">
        <f>'Μέση ετήσια κατανάλωση'!$G47*(Πελάτες!Y82-Πελάτες!$P82)</f>
        <v>0</v>
      </c>
      <c r="AB84" s="137">
        <f t="shared" si="163"/>
        <v>0</v>
      </c>
      <c r="AC84" s="69"/>
      <c r="AD84" s="137">
        <f t="shared" si="164"/>
        <v>0</v>
      </c>
      <c r="AE84" s="166">
        <f t="shared" si="165"/>
        <v>0</v>
      </c>
      <c r="AF84" s="168">
        <f>'Μέση ετήσια κατανάλωση'!$F47*Πελάτες!AD82</f>
        <v>0</v>
      </c>
      <c r="AG84" s="137">
        <f>'Μέση ετήσια κατανάλωση'!$G47*(Πελάτες!AB82-Πελάτες!$P82)</f>
        <v>0</v>
      </c>
      <c r="AH84" s="137">
        <f t="shared" si="166"/>
        <v>0</v>
      </c>
      <c r="AI84" s="69"/>
      <c r="AJ84" s="137">
        <f t="shared" si="167"/>
        <v>0</v>
      </c>
      <c r="AK84" s="166">
        <f t="shared" si="168"/>
        <v>0</v>
      </c>
      <c r="AL84" s="168">
        <f>'Μέση ετήσια κατανάλωση'!$F47*Πελάτες!AG82</f>
        <v>0</v>
      </c>
      <c r="AM84" s="137">
        <f>'Μέση ετήσια κατανάλωση'!$G47*(Πελάτες!AE82-Πελάτες!$P82)</f>
        <v>0</v>
      </c>
      <c r="AN84" s="137">
        <f t="shared" si="169"/>
        <v>0</v>
      </c>
      <c r="AO84" s="69"/>
      <c r="AP84" s="137">
        <f t="shared" si="170"/>
        <v>0</v>
      </c>
      <c r="AQ84" s="166">
        <f t="shared" si="171"/>
        <v>0</v>
      </c>
      <c r="AR84" s="163">
        <f t="shared" si="172"/>
        <v>0</v>
      </c>
      <c r="AS84" s="164">
        <f t="shared" si="173"/>
        <v>0</v>
      </c>
    </row>
    <row r="85" spans="2:45" outlineLevel="1" x14ac:dyDescent="0.35">
      <c r="B85" s="230" t="s">
        <v>78</v>
      </c>
      <c r="C85" s="63" t="s">
        <v>114</v>
      </c>
      <c r="D85" s="83"/>
      <c r="E85" s="69">
        <v>0</v>
      </c>
      <c r="F85" s="166">
        <f t="shared" si="155"/>
        <v>0</v>
      </c>
      <c r="G85" s="69"/>
      <c r="H85" s="166">
        <f t="shared" si="156"/>
        <v>0</v>
      </c>
      <c r="I85" s="69"/>
      <c r="J85" s="166">
        <f t="shared" si="157"/>
        <v>0</v>
      </c>
      <c r="K85" s="69">
        <v>80</v>
      </c>
      <c r="L85" s="166">
        <f t="shared" si="148"/>
        <v>0</v>
      </c>
      <c r="M85" s="163">
        <f t="shared" si="149"/>
        <v>80</v>
      </c>
      <c r="N85" s="164">
        <f t="shared" si="150"/>
        <v>0</v>
      </c>
      <c r="P85" s="168">
        <f>'Μέση ετήσια κατανάλωση'!$F48*Πελάτες!U83</f>
        <v>688</v>
      </c>
      <c r="Q85" s="69">
        <v>80</v>
      </c>
      <c r="R85" s="137">
        <f t="shared" si="158"/>
        <v>768</v>
      </c>
      <c r="S85" s="180">
        <f t="shared" si="159"/>
        <v>8.6</v>
      </c>
      <c r="T85" s="168">
        <f>'Μέση ετήσια κατανάλωση'!$F48*Πελάτες!X83</f>
        <v>1772.8000000000002</v>
      </c>
      <c r="U85" s="137">
        <f>'Μέση ετήσια κατανάλωση'!$G48*(Πελάτες!V83-Πελάτες!$P83)</f>
        <v>3440</v>
      </c>
      <c r="V85" s="137">
        <f t="shared" si="160"/>
        <v>5212.8</v>
      </c>
      <c r="W85" s="69">
        <v>80</v>
      </c>
      <c r="X85" s="137">
        <f t="shared" si="161"/>
        <v>5292.8</v>
      </c>
      <c r="Y85" s="166">
        <f t="shared" si="162"/>
        <v>5.8916666666666666</v>
      </c>
      <c r="Z85" s="168">
        <f>'Μέση ετήσια κατανάλωση'!$F48*Πελάτες!AA83</f>
        <v>720</v>
      </c>
      <c r="AA85" s="137">
        <f>'Μέση ετήσια κατανάλωση'!$G48*(Πελάτες!Y83-Πελάτες!$P83)</f>
        <v>12304</v>
      </c>
      <c r="AB85" s="137">
        <f t="shared" si="163"/>
        <v>13024</v>
      </c>
      <c r="AC85" s="69">
        <v>80</v>
      </c>
      <c r="AD85" s="137">
        <f t="shared" si="164"/>
        <v>13104</v>
      </c>
      <c r="AE85" s="166">
        <f t="shared" si="165"/>
        <v>1.4758162031438935</v>
      </c>
      <c r="AF85" s="168">
        <f>'Μέση ετήσια κατανάλωση'!$F48*Πελάτες!AD83</f>
        <v>620.80000000000007</v>
      </c>
      <c r="AG85" s="137">
        <f>'Μέση ετήσια κατανάλωση'!$G48*(Πελάτες!AB83-Πελάτες!$P83)</f>
        <v>15904</v>
      </c>
      <c r="AH85" s="137">
        <f t="shared" si="166"/>
        <v>16524.8</v>
      </c>
      <c r="AI85" s="69">
        <v>80</v>
      </c>
      <c r="AJ85" s="137">
        <f t="shared" si="167"/>
        <v>16604.8</v>
      </c>
      <c r="AK85" s="166">
        <f t="shared" si="168"/>
        <v>0.26715506715506709</v>
      </c>
      <c r="AL85" s="168">
        <f>'Μέση ετήσια κατανάλωση'!$F48*Πελάτες!AG83</f>
        <v>620.80000000000007</v>
      </c>
      <c r="AM85" s="137">
        <f>'Μέση ετήσια κατανάλωση'!$G48*(Πελάτες!AE83-Πελάτες!$P83)</f>
        <v>19008</v>
      </c>
      <c r="AN85" s="137">
        <f t="shared" si="169"/>
        <v>19628.8</v>
      </c>
      <c r="AO85" s="69">
        <v>80</v>
      </c>
      <c r="AP85" s="137">
        <f t="shared" si="170"/>
        <v>19708.8</v>
      </c>
      <c r="AQ85" s="166">
        <f t="shared" si="171"/>
        <v>0.18693389863172097</v>
      </c>
      <c r="AR85" s="163">
        <f t="shared" si="172"/>
        <v>55478.399999999994</v>
      </c>
      <c r="AS85" s="164">
        <f t="shared" si="173"/>
        <v>1.2507369492436027</v>
      </c>
    </row>
    <row r="86" spans="2:45" outlineLevel="1" x14ac:dyDescent="0.35">
      <c r="B86" s="229" t="s">
        <v>79</v>
      </c>
      <c r="C86" s="63" t="s">
        <v>114</v>
      </c>
      <c r="D86" s="83"/>
      <c r="E86" s="69"/>
      <c r="F86" s="166">
        <f t="shared" si="155"/>
        <v>0</v>
      </c>
      <c r="G86" s="69"/>
      <c r="H86" s="166">
        <f t="shared" si="156"/>
        <v>0</v>
      </c>
      <c r="I86" s="69"/>
      <c r="J86" s="166">
        <f t="shared" si="157"/>
        <v>0</v>
      </c>
      <c r="K86" s="69"/>
      <c r="L86" s="166">
        <f t="shared" si="148"/>
        <v>0</v>
      </c>
      <c r="M86" s="163">
        <f t="shared" si="149"/>
        <v>0</v>
      </c>
      <c r="N86" s="164">
        <f t="shared" si="150"/>
        <v>0</v>
      </c>
      <c r="P86" s="168">
        <f>'Μέση ετήσια κατανάλωση'!$F49*Πελάτες!U84</f>
        <v>0</v>
      </c>
      <c r="Q86" s="69"/>
      <c r="R86" s="137">
        <f t="shared" si="158"/>
        <v>0</v>
      </c>
      <c r="S86" s="180">
        <f t="shared" si="159"/>
        <v>0</v>
      </c>
      <c r="T86" s="168">
        <f>'Μέση ετήσια κατανάλωση'!$F49*Πελάτες!X84</f>
        <v>0</v>
      </c>
      <c r="U86" s="137">
        <f>'Μέση ετήσια κατανάλωση'!$G49*(Πελάτες!V84-Πελάτες!$P84)</f>
        <v>0</v>
      </c>
      <c r="V86" s="137">
        <f t="shared" si="160"/>
        <v>0</v>
      </c>
      <c r="W86" s="69"/>
      <c r="X86" s="137">
        <f t="shared" si="161"/>
        <v>0</v>
      </c>
      <c r="Y86" s="166">
        <f t="shared" si="162"/>
        <v>0</v>
      </c>
      <c r="Z86" s="168">
        <f>'Μέση ετήσια κατανάλωση'!$F49*Πελάτες!AA84</f>
        <v>0</v>
      </c>
      <c r="AA86" s="137">
        <f>'Μέση ετήσια κατανάλωση'!$G49*(Πελάτες!Y84-Πελάτες!$P84)</f>
        <v>0</v>
      </c>
      <c r="AB86" s="137">
        <f t="shared" si="163"/>
        <v>0</v>
      </c>
      <c r="AC86" s="69"/>
      <c r="AD86" s="137">
        <f t="shared" si="164"/>
        <v>0</v>
      </c>
      <c r="AE86" s="166">
        <f t="shared" si="165"/>
        <v>0</v>
      </c>
      <c r="AF86" s="168">
        <f>'Μέση ετήσια κατανάλωση'!$F49*Πελάτες!AD84</f>
        <v>0</v>
      </c>
      <c r="AG86" s="137">
        <f>'Μέση ετήσια κατανάλωση'!$G49*(Πελάτες!AB84-Πελάτες!$P84)</f>
        <v>0</v>
      </c>
      <c r="AH86" s="137">
        <f t="shared" si="166"/>
        <v>0</v>
      </c>
      <c r="AI86" s="69"/>
      <c r="AJ86" s="137">
        <f t="shared" si="167"/>
        <v>0</v>
      </c>
      <c r="AK86" s="166">
        <f t="shared" si="168"/>
        <v>0</v>
      </c>
      <c r="AL86" s="168">
        <f>'Μέση ετήσια κατανάλωση'!$F49*Πελάτες!AG84</f>
        <v>0</v>
      </c>
      <c r="AM86" s="137">
        <f>'Μέση ετήσια κατανάλωση'!$G49*(Πελάτες!AE84-Πελάτες!$P84)</f>
        <v>0</v>
      </c>
      <c r="AN86" s="137">
        <f t="shared" si="169"/>
        <v>0</v>
      </c>
      <c r="AO86" s="69"/>
      <c r="AP86" s="137">
        <f t="shared" si="170"/>
        <v>0</v>
      </c>
      <c r="AQ86" s="166">
        <f t="shared" si="171"/>
        <v>0</v>
      </c>
      <c r="AR86" s="163">
        <f t="shared" si="172"/>
        <v>0</v>
      </c>
      <c r="AS86" s="164">
        <f t="shared" si="173"/>
        <v>0</v>
      </c>
    </row>
    <row r="87" spans="2:45" outlineLevel="1" x14ac:dyDescent="0.35">
      <c r="B87" s="230" t="s">
        <v>80</v>
      </c>
      <c r="C87" s="63" t="s">
        <v>114</v>
      </c>
      <c r="D87" s="83">
        <v>6.2779999999999996</v>
      </c>
      <c r="E87" s="69">
        <v>1059</v>
      </c>
      <c r="F87" s="166">
        <f t="shared" si="155"/>
        <v>167.68429436126155</v>
      </c>
      <c r="G87" s="69">
        <v>2096.12</v>
      </c>
      <c r="H87" s="166">
        <f t="shared" si="156"/>
        <v>0.97933899905571287</v>
      </c>
      <c r="I87" s="69">
        <v>3267.0694000000021</v>
      </c>
      <c r="J87" s="166">
        <f t="shared" si="157"/>
        <v>0.55862708241894654</v>
      </c>
      <c r="K87" s="69">
        <v>3795</v>
      </c>
      <c r="L87" s="166">
        <f t="shared" si="148"/>
        <v>0.16159148624146077</v>
      </c>
      <c r="M87" s="163">
        <f t="shared" si="149"/>
        <v>10223.467400000001</v>
      </c>
      <c r="N87" s="164">
        <f t="shared" si="150"/>
        <v>3.9584691691764462</v>
      </c>
      <c r="P87" s="168">
        <f>'Μέση ετήσια κατανάλωση'!$F50*Πελάτες!U85</f>
        <v>2201.6</v>
      </c>
      <c r="Q87" s="69">
        <v>3795</v>
      </c>
      <c r="R87" s="137">
        <f t="shared" si="158"/>
        <v>5996.6</v>
      </c>
      <c r="S87" s="180">
        <f t="shared" si="159"/>
        <v>0.58013175230566549</v>
      </c>
      <c r="T87" s="168">
        <f>'Μέση ετήσια κατανάλωση'!$F50*Πελάτες!X85</f>
        <v>2388.8000000000002</v>
      </c>
      <c r="U87" s="137">
        <f>'Μέση ετήσια κατανάλωση'!$G50*(Πελάτες!V85-Πελάτες!$P85)</f>
        <v>11008</v>
      </c>
      <c r="V87" s="137">
        <f t="shared" si="160"/>
        <v>13396.8</v>
      </c>
      <c r="W87" s="69">
        <v>3795</v>
      </c>
      <c r="X87" s="137">
        <f t="shared" si="161"/>
        <v>17191.8</v>
      </c>
      <c r="Y87" s="166">
        <f t="shared" si="162"/>
        <v>1.8669245906013405</v>
      </c>
      <c r="Z87" s="168">
        <f>'Μέση ετήσια κατανάλωση'!$F50*Πελάτες!AA85</f>
        <v>2028.8000000000002</v>
      </c>
      <c r="AA87" s="137">
        <f>'Μέση ετήσια κατανάλωση'!$G50*(Πελάτες!Y85-Πελάτες!$P85)</f>
        <v>22952</v>
      </c>
      <c r="AB87" s="137">
        <f t="shared" si="163"/>
        <v>24980.799999999999</v>
      </c>
      <c r="AC87" s="69">
        <v>3795</v>
      </c>
      <c r="AD87" s="137">
        <f t="shared" si="164"/>
        <v>28775.8</v>
      </c>
      <c r="AE87" s="166">
        <f t="shared" si="165"/>
        <v>0.67380960690561786</v>
      </c>
      <c r="AF87" s="168">
        <f>'Μέση ετήσια κατανάλωση'!$F50*Πελάτες!AD85</f>
        <v>1603.2</v>
      </c>
      <c r="AG87" s="137">
        <f>'Μέση ετήσια κατανάλωση'!$G50*(Πελάτες!AB85-Πελάτες!$P85)</f>
        <v>33096</v>
      </c>
      <c r="AH87" s="137">
        <f t="shared" si="166"/>
        <v>34699.199999999997</v>
      </c>
      <c r="AI87" s="69">
        <v>3795</v>
      </c>
      <c r="AJ87" s="137">
        <f t="shared" si="167"/>
        <v>38494.199999999997</v>
      </c>
      <c r="AK87" s="166">
        <f t="shared" si="168"/>
        <v>0.33772822997101726</v>
      </c>
      <c r="AL87" s="168">
        <f>'Μέση ετήσια κατανάλωση'!$F50*Πελάτες!AG85</f>
        <v>1441.6000000000001</v>
      </c>
      <c r="AM87" s="137">
        <f>'Μέση ετήσια κατανάλωση'!$G50*(Πελάτες!AE85-Πελάτες!$P85)</f>
        <v>41112</v>
      </c>
      <c r="AN87" s="137">
        <f t="shared" si="169"/>
        <v>42553.599999999999</v>
      </c>
      <c r="AO87" s="69">
        <v>3795</v>
      </c>
      <c r="AP87" s="137">
        <f t="shared" si="170"/>
        <v>46348.6</v>
      </c>
      <c r="AQ87" s="166">
        <f t="shared" si="171"/>
        <v>0.20404112827386989</v>
      </c>
      <c r="AR87" s="163">
        <f t="shared" si="172"/>
        <v>136807</v>
      </c>
      <c r="AS87" s="164">
        <f t="shared" si="173"/>
        <v>0.66737346215240301</v>
      </c>
    </row>
    <row r="88" spans="2:45" outlineLevel="1" x14ac:dyDescent="0.35">
      <c r="B88" s="229" t="s">
        <v>81</v>
      </c>
      <c r="C88" s="63" t="s">
        <v>114</v>
      </c>
      <c r="D88" s="83"/>
      <c r="E88" s="69"/>
      <c r="F88" s="166">
        <f t="shared" si="155"/>
        <v>0</v>
      </c>
      <c r="G88" s="69"/>
      <c r="H88" s="166">
        <f t="shared" si="156"/>
        <v>0</v>
      </c>
      <c r="I88" s="69"/>
      <c r="J88" s="166">
        <f t="shared" si="157"/>
        <v>0</v>
      </c>
      <c r="K88" s="69"/>
      <c r="L88" s="166">
        <f t="shared" si="148"/>
        <v>0</v>
      </c>
      <c r="M88" s="163">
        <f t="shared" si="149"/>
        <v>0</v>
      </c>
      <c r="N88" s="164">
        <f t="shared" si="150"/>
        <v>0</v>
      </c>
      <c r="P88" s="168">
        <f>'Μέση ετήσια κατανάλωση'!$F51*Πελάτες!U86</f>
        <v>0</v>
      </c>
      <c r="Q88" s="69"/>
      <c r="R88" s="137">
        <f t="shared" si="158"/>
        <v>0</v>
      </c>
      <c r="S88" s="180">
        <f t="shared" si="159"/>
        <v>0</v>
      </c>
      <c r="T88" s="168">
        <f>'Μέση ετήσια κατανάλωση'!$F51*Πελάτες!X86</f>
        <v>0</v>
      </c>
      <c r="U88" s="137">
        <f>'Μέση ετήσια κατανάλωση'!$G51*(Πελάτες!V86-Πελάτες!$P86)</f>
        <v>0</v>
      </c>
      <c r="V88" s="137">
        <f t="shared" si="160"/>
        <v>0</v>
      </c>
      <c r="W88" s="69"/>
      <c r="X88" s="137">
        <f t="shared" si="161"/>
        <v>0</v>
      </c>
      <c r="Y88" s="166">
        <f t="shared" si="162"/>
        <v>0</v>
      </c>
      <c r="Z88" s="168">
        <f>'Μέση ετήσια κατανάλωση'!$F51*Πελάτες!AA86</f>
        <v>0</v>
      </c>
      <c r="AA88" s="137">
        <f>'Μέση ετήσια κατανάλωση'!$G51*(Πελάτες!Y86-Πελάτες!$P86)</f>
        <v>0</v>
      </c>
      <c r="AB88" s="137">
        <f t="shared" si="163"/>
        <v>0</v>
      </c>
      <c r="AC88" s="69"/>
      <c r="AD88" s="137">
        <f t="shared" si="164"/>
        <v>0</v>
      </c>
      <c r="AE88" s="166">
        <f t="shared" si="165"/>
        <v>0</v>
      </c>
      <c r="AF88" s="168">
        <f>'Μέση ετήσια κατανάλωση'!$F51*Πελάτες!AD86</f>
        <v>0</v>
      </c>
      <c r="AG88" s="137">
        <f>'Μέση ετήσια κατανάλωση'!$G51*(Πελάτες!AB86-Πελάτες!$P86)</f>
        <v>0</v>
      </c>
      <c r="AH88" s="137">
        <f t="shared" si="166"/>
        <v>0</v>
      </c>
      <c r="AI88" s="69"/>
      <c r="AJ88" s="137">
        <f t="shared" si="167"/>
        <v>0</v>
      </c>
      <c r="AK88" s="166">
        <f t="shared" si="168"/>
        <v>0</v>
      </c>
      <c r="AL88" s="168">
        <f>'Μέση ετήσια κατανάλωση'!$F51*Πελάτες!AG86</f>
        <v>0</v>
      </c>
      <c r="AM88" s="137">
        <f>'Μέση ετήσια κατανάλωση'!$G51*(Πελάτες!AE86-Πελάτες!$P86)</f>
        <v>0</v>
      </c>
      <c r="AN88" s="137">
        <f t="shared" si="169"/>
        <v>0</v>
      </c>
      <c r="AO88" s="69"/>
      <c r="AP88" s="137">
        <f t="shared" si="170"/>
        <v>0</v>
      </c>
      <c r="AQ88" s="166">
        <f t="shared" si="171"/>
        <v>0</v>
      </c>
      <c r="AR88" s="163">
        <f t="shared" si="172"/>
        <v>0</v>
      </c>
      <c r="AS88" s="164">
        <f t="shared" si="173"/>
        <v>0</v>
      </c>
    </row>
    <row r="89" spans="2:45" outlineLevel="1" x14ac:dyDescent="0.35">
      <c r="B89" s="230" t="s">
        <v>82</v>
      </c>
      <c r="C89" s="63" t="s">
        <v>114</v>
      </c>
      <c r="D89" s="83"/>
      <c r="E89" s="69"/>
      <c r="F89" s="166">
        <f t="shared" si="155"/>
        <v>0</v>
      </c>
      <c r="G89" s="69"/>
      <c r="H89" s="166">
        <f t="shared" si="156"/>
        <v>0</v>
      </c>
      <c r="I89" s="69"/>
      <c r="J89" s="166">
        <f t="shared" si="157"/>
        <v>0</v>
      </c>
      <c r="K89" s="69"/>
      <c r="L89" s="166">
        <f t="shared" si="148"/>
        <v>0</v>
      </c>
      <c r="M89" s="163">
        <f t="shared" si="149"/>
        <v>0</v>
      </c>
      <c r="N89" s="164">
        <f t="shared" si="150"/>
        <v>0</v>
      </c>
      <c r="P89" s="168">
        <f>'Μέση ετήσια κατανάλωση'!$F52*Πελάτες!U87</f>
        <v>0</v>
      </c>
      <c r="Q89" s="69"/>
      <c r="R89" s="137">
        <f t="shared" si="158"/>
        <v>0</v>
      </c>
      <c r="S89" s="180">
        <f t="shared" si="159"/>
        <v>0</v>
      </c>
      <c r="T89" s="168">
        <f>'Μέση ετήσια κατανάλωση'!$F52*Πελάτες!X87</f>
        <v>0</v>
      </c>
      <c r="U89" s="137">
        <f>'Μέση ετήσια κατανάλωση'!$G52*(Πελάτες!V87-Πελάτες!$P87)</f>
        <v>0</v>
      </c>
      <c r="V89" s="137">
        <f t="shared" si="160"/>
        <v>0</v>
      </c>
      <c r="W89" s="69"/>
      <c r="X89" s="137">
        <f t="shared" si="161"/>
        <v>0</v>
      </c>
      <c r="Y89" s="166">
        <f t="shared" si="162"/>
        <v>0</v>
      </c>
      <c r="Z89" s="168">
        <f>'Μέση ετήσια κατανάλωση'!$F52*Πελάτες!AA87</f>
        <v>0</v>
      </c>
      <c r="AA89" s="137">
        <f>'Μέση ετήσια κατανάλωση'!$G52*(Πελάτες!Y87-Πελάτες!$P87)</f>
        <v>0</v>
      </c>
      <c r="AB89" s="137">
        <f t="shared" si="163"/>
        <v>0</v>
      </c>
      <c r="AC89" s="69"/>
      <c r="AD89" s="137">
        <f t="shared" si="164"/>
        <v>0</v>
      </c>
      <c r="AE89" s="166">
        <f t="shared" si="165"/>
        <v>0</v>
      </c>
      <c r="AF89" s="168">
        <f>'Μέση ετήσια κατανάλωση'!$F52*Πελάτες!AD87</f>
        <v>0</v>
      </c>
      <c r="AG89" s="137">
        <f>'Μέση ετήσια κατανάλωση'!$G52*(Πελάτες!AB87-Πελάτες!$P87)</f>
        <v>0</v>
      </c>
      <c r="AH89" s="137">
        <f t="shared" si="166"/>
        <v>0</v>
      </c>
      <c r="AI89" s="69"/>
      <c r="AJ89" s="137">
        <f t="shared" si="167"/>
        <v>0</v>
      </c>
      <c r="AK89" s="166">
        <f t="shared" si="168"/>
        <v>0</v>
      </c>
      <c r="AL89" s="168">
        <f>'Μέση ετήσια κατανάλωση'!$F52*Πελάτες!AG87</f>
        <v>0</v>
      </c>
      <c r="AM89" s="137">
        <f>'Μέση ετήσια κατανάλωση'!$G52*(Πελάτες!AE87-Πελάτες!$P87)</f>
        <v>0</v>
      </c>
      <c r="AN89" s="137">
        <f t="shared" si="169"/>
        <v>0</v>
      </c>
      <c r="AO89" s="69"/>
      <c r="AP89" s="137">
        <f t="shared" si="170"/>
        <v>0</v>
      </c>
      <c r="AQ89" s="166">
        <f t="shared" si="171"/>
        <v>0</v>
      </c>
      <c r="AR89" s="163">
        <f t="shared" si="172"/>
        <v>0</v>
      </c>
      <c r="AS89" s="164">
        <f t="shared" si="173"/>
        <v>0</v>
      </c>
    </row>
    <row r="90" spans="2:45" outlineLevel="1" x14ac:dyDescent="0.35">
      <c r="B90" s="230" t="s">
        <v>83</v>
      </c>
      <c r="C90" s="63" t="s">
        <v>114</v>
      </c>
      <c r="D90" s="83"/>
      <c r="E90" s="69"/>
      <c r="F90" s="166">
        <f t="shared" si="155"/>
        <v>0</v>
      </c>
      <c r="G90" s="69"/>
      <c r="H90" s="166">
        <f t="shared" si="156"/>
        <v>0</v>
      </c>
      <c r="I90" s="69"/>
      <c r="J90" s="166">
        <f t="shared" si="157"/>
        <v>0</v>
      </c>
      <c r="K90" s="69"/>
      <c r="L90" s="166">
        <f t="shared" si="148"/>
        <v>0</v>
      </c>
      <c r="M90" s="163">
        <f t="shared" si="149"/>
        <v>0</v>
      </c>
      <c r="N90" s="164">
        <f t="shared" si="150"/>
        <v>0</v>
      </c>
      <c r="P90" s="168">
        <f>'Μέση ετήσια κατανάλωση'!$F53*Πελάτες!U88</f>
        <v>0</v>
      </c>
      <c r="Q90" s="69"/>
      <c r="R90" s="137">
        <f t="shared" si="158"/>
        <v>0</v>
      </c>
      <c r="S90" s="180">
        <f t="shared" si="159"/>
        <v>0</v>
      </c>
      <c r="T90" s="168">
        <f>'Μέση ετήσια κατανάλωση'!$F53*Πελάτες!X88</f>
        <v>0</v>
      </c>
      <c r="U90" s="137">
        <f>'Μέση ετήσια κατανάλωση'!$G53*(Πελάτες!V88-Πελάτες!$P88)</f>
        <v>0</v>
      </c>
      <c r="V90" s="137">
        <f t="shared" si="160"/>
        <v>0</v>
      </c>
      <c r="W90" s="69"/>
      <c r="X90" s="137">
        <f t="shared" si="161"/>
        <v>0</v>
      </c>
      <c r="Y90" s="166">
        <f t="shared" si="162"/>
        <v>0</v>
      </c>
      <c r="Z90" s="168">
        <f>'Μέση ετήσια κατανάλωση'!$F53*Πελάτες!AA88</f>
        <v>0</v>
      </c>
      <c r="AA90" s="137">
        <f>'Μέση ετήσια κατανάλωση'!$G53*(Πελάτες!Y88-Πελάτες!$P88)</f>
        <v>0</v>
      </c>
      <c r="AB90" s="137">
        <f t="shared" si="163"/>
        <v>0</v>
      </c>
      <c r="AC90" s="69"/>
      <c r="AD90" s="137">
        <f t="shared" si="164"/>
        <v>0</v>
      </c>
      <c r="AE90" s="166">
        <f t="shared" si="165"/>
        <v>0</v>
      </c>
      <c r="AF90" s="168">
        <f>'Μέση ετήσια κατανάλωση'!$F53*Πελάτες!AD88</f>
        <v>0</v>
      </c>
      <c r="AG90" s="137">
        <f>'Μέση ετήσια κατανάλωση'!$G53*(Πελάτες!AB88-Πελάτες!$P88)</f>
        <v>0</v>
      </c>
      <c r="AH90" s="137">
        <f t="shared" si="166"/>
        <v>0</v>
      </c>
      <c r="AI90" s="69"/>
      <c r="AJ90" s="137">
        <f t="shared" si="167"/>
        <v>0</v>
      </c>
      <c r="AK90" s="166">
        <f t="shared" si="168"/>
        <v>0</v>
      </c>
      <c r="AL90" s="168">
        <f>'Μέση ετήσια κατανάλωση'!$F53*Πελάτες!AG88</f>
        <v>0</v>
      </c>
      <c r="AM90" s="137">
        <f>'Μέση ετήσια κατανάλωση'!$G53*(Πελάτες!AE88-Πελάτες!$P88)</f>
        <v>0</v>
      </c>
      <c r="AN90" s="137">
        <f t="shared" si="169"/>
        <v>0</v>
      </c>
      <c r="AO90" s="69"/>
      <c r="AP90" s="137">
        <f t="shared" si="170"/>
        <v>0</v>
      </c>
      <c r="AQ90" s="166">
        <f t="shared" si="171"/>
        <v>0</v>
      </c>
      <c r="AR90" s="163">
        <f t="shared" si="172"/>
        <v>0</v>
      </c>
      <c r="AS90" s="164">
        <f t="shared" si="173"/>
        <v>0</v>
      </c>
    </row>
    <row r="91" spans="2:45" outlineLevel="1" x14ac:dyDescent="0.35">
      <c r="B91" s="230" t="s">
        <v>84</v>
      </c>
      <c r="C91" s="63" t="s">
        <v>114</v>
      </c>
      <c r="D91" s="83"/>
      <c r="E91" s="69"/>
      <c r="F91" s="166">
        <f t="shared" si="155"/>
        <v>0</v>
      </c>
      <c r="G91" s="69"/>
      <c r="H91" s="166">
        <f t="shared" si="156"/>
        <v>0</v>
      </c>
      <c r="I91" s="69"/>
      <c r="J91" s="166">
        <f t="shared" si="157"/>
        <v>0</v>
      </c>
      <c r="K91" s="69"/>
      <c r="L91" s="166">
        <f t="shared" si="148"/>
        <v>0</v>
      </c>
      <c r="M91" s="163">
        <f t="shared" si="149"/>
        <v>0</v>
      </c>
      <c r="N91" s="164">
        <f t="shared" si="150"/>
        <v>0</v>
      </c>
      <c r="P91" s="168">
        <f>'Μέση ετήσια κατανάλωση'!$F54*Πελάτες!U89</f>
        <v>0</v>
      </c>
      <c r="Q91" s="69"/>
      <c r="R91" s="137">
        <f t="shared" si="158"/>
        <v>0</v>
      </c>
      <c r="S91" s="180">
        <f t="shared" si="159"/>
        <v>0</v>
      </c>
      <c r="T91" s="168">
        <f>'Μέση ετήσια κατανάλωση'!$F54*Πελάτες!X89</f>
        <v>0</v>
      </c>
      <c r="U91" s="137">
        <f>'Μέση ετήσια κατανάλωση'!$G54*(Πελάτες!V89-Πελάτες!$P89)</f>
        <v>0</v>
      </c>
      <c r="V91" s="137">
        <f t="shared" si="160"/>
        <v>0</v>
      </c>
      <c r="W91" s="69"/>
      <c r="X91" s="137">
        <f t="shared" si="161"/>
        <v>0</v>
      </c>
      <c r="Y91" s="166">
        <f t="shared" si="162"/>
        <v>0</v>
      </c>
      <c r="Z91" s="168">
        <f>'Μέση ετήσια κατανάλωση'!$F54*Πελάτες!AA89</f>
        <v>0</v>
      </c>
      <c r="AA91" s="137">
        <f>'Μέση ετήσια κατανάλωση'!$G54*(Πελάτες!Y89-Πελάτες!$P89)</f>
        <v>0</v>
      </c>
      <c r="AB91" s="137">
        <f t="shared" si="163"/>
        <v>0</v>
      </c>
      <c r="AC91" s="69"/>
      <c r="AD91" s="137">
        <f t="shared" si="164"/>
        <v>0</v>
      </c>
      <c r="AE91" s="166">
        <f t="shared" si="165"/>
        <v>0</v>
      </c>
      <c r="AF91" s="168">
        <f>'Μέση ετήσια κατανάλωση'!$F54*Πελάτες!AD89</f>
        <v>0</v>
      </c>
      <c r="AG91" s="137">
        <f>'Μέση ετήσια κατανάλωση'!$G54*(Πελάτες!AB89-Πελάτες!$P89)</f>
        <v>0</v>
      </c>
      <c r="AH91" s="137">
        <f t="shared" si="166"/>
        <v>0</v>
      </c>
      <c r="AI91" s="69"/>
      <c r="AJ91" s="137">
        <f t="shared" si="167"/>
        <v>0</v>
      </c>
      <c r="AK91" s="166">
        <f t="shared" si="168"/>
        <v>0</v>
      </c>
      <c r="AL91" s="168">
        <f>'Μέση ετήσια κατανάλωση'!$F54*Πελάτες!AG89</f>
        <v>0</v>
      </c>
      <c r="AM91" s="137">
        <f>'Μέση ετήσια κατανάλωση'!$G54*(Πελάτες!AE89-Πελάτες!$P89)</f>
        <v>0</v>
      </c>
      <c r="AN91" s="137">
        <f t="shared" si="169"/>
        <v>0</v>
      </c>
      <c r="AO91" s="69"/>
      <c r="AP91" s="137">
        <f t="shared" si="170"/>
        <v>0</v>
      </c>
      <c r="AQ91" s="166">
        <f t="shared" si="171"/>
        <v>0</v>
      </c>
      <c r="AR91" s="163">
        <f t="shared" si="172"/>
        <v>0</v>
      </c>
      <c r="AS91" s="164">
        <f t="shared" si="173"/>
        <v>0</v>
      </c>
    </row>
    <row r="92" spans="2:45" outlineLevel="1" x14ac:dyDescent="0.35">
      <c r="B92" s="229" t="s">
        <v>85</v>
      </c>
      <c r="C92" s="63" t="s">
        <v>114</v>
      </c>
      <c r="D92" s="83"/>
      <c r="E92" s="69"/>
      <c r="F92" s="166">
        <f t="shared" si="155"/>
        <v>0</v>
      </c>
      <c r="G92" s="69"/>
      <c r="H92" s="166">
        <f t="shared" si="156"/>
        <v>0</v>
      </c>
      <c r="I92" s="69"/>
      <c r="J92" s="166">
        <f t="shared" si="157"/>
        <v>0</v>
      </c>
      <c r="K92" s="69"/>
      <c r="L92" s="166">
        <f t="shared" si="148"/>
        <v>0</v>
      </c>
      <c r="M92" s="163">
        <f t="shared" si="149"/>
        <v>0</v>
      </c>
      <c r="N92" s="164">
        <f t="shared" si="150"/>
        <v>0</v>
      </c>
      <c r="P92" s="168">
        <f>'Μέση ετήσια κατανάλωση'!$F55*Πελάτες!U90</f>
        <v>0</v>
      </c>
      <c r="Q92" s="69"/>
      <c r="R92" s="137">
        <f t="shared" si="158"/>
        <v>0</v>
      </c>
      <c r="S92" s="180">
        <f t="shared" si="159"/>
        <v>0</v>
      </c>
      <c r="T92" s="168">
        <f>'Μέση ετήσια κατανάλωση'!$F55*Πελάτες!X90</f>
        <v>0</v>
      </c>
      <c r="U92" s="137">
        <f>'Μέση ετήσια κατανάλωση'!$G55*(Πελάτες!V90-Πελάτες!$P90)</f>
        <v>0</v>
      </c>
      <c r="V92" s="137">
        <f t="shared" si="160"/>
        <v>0</v>
      </c>
      <c r="W92" s="69"/>
      <c r="X92" s="137">
        <f t="shared" si="161"/>
        <v>0</v>
      </c>
      <c r="Y92" s="166">
        <f t="shared" si="162"/>
        <v>0</v>
      </c>
      <c r="Z92" s="168">
        <f>'Μέση ετήσια κατανάλωση'!$F55*Πελάτες!AA90</f>
        <v>0</v>
      </c>
      <c r="AA92" s="137">
        <f>'Μέση ετήσια κατανάλωση'!$G55*(Πελάτες!Y90-Πελάτες!$P90)</f>
        <v>0</v>
      </c>
      <c r="AB92" s="137">
        <f t="shared" si="163"/>
        <v>0</v>
      </c>
      <c r="AC92" s="69"/>
      <c r="AD92" s="137">
        <f t="shared" si="164"/>
        <v>0</v>
      </c>
      <c r="AE92" s="166">
        <f t="shared" si="165"/>
        <v>0</v>
      </c>
      <c r="AF92" s="168">
        <f>'Μέση ετήσια κατανάλωση'!$F55*Πελάτες!AD90</f>
        <v>0</v>
      </c>
      <c r="AG92" s="137">
        <f>'Μέση ετήσια κατανάλωση'!$G55*(Πελάτες!AB90-Πελάτες!$P90)</f>
        <v>0</v>
      </c>
      <c r="AH92" s="137">
        <f t="shared" si="166"/>
        <v>0</v>
      </c>
      <c r="AI92" s="69"/>
      <c r="AJ92" s="137">
        <f t="shared" si="167"/>
        <v>0</v>
      </c>
      <c r="AK92" s="166">
        <f t="shared" si="168"/>
        <v>0</v>
      </c>
      <c r="AL92" s="168">
        <f>'Μέση ετήσια κατανάλωση'!$F55*Πελάτες!AG90</f>
        <v>0</v>
      </c>
      <c r="AM92" s="137">
        <f>'Μέση ετήσια κατανάλωση'!$G55*(Πελάτες!AE90-Πελάτες!$P90)</f>
        <v>0</v>
      </c>
      <c r="AN92" s="137">
        <f t="shared" si="169"/>
        <v>0</v>
      </c>
      <c r="AO92" s="69"/>
      <c r="AP92" s="137">
        <f t="shared" si="170"/>
        <v>0</v>
      </c>
      <c r="AQ92" s="166">
        <f t="shared" si="171"/>
        <v>0</v>
      </c>
      <c r="AR92" s="163">
        <f t="shared" si="172"/>
        <v>0</v>
      </c>
      <c r="AS92" s="164">
        <f t="shared" si="173"/>
        <v>0</v>
      </c>
    </row>
    <row r="93" spans="2:45" outlineLevel="1" x14ac:dyDescent="0.35">
      <c r="B93" s="230" t="s">
        <v>86</v>
      </c>
      <c r="C93" s="63" t="s">
        <v>114</v>
      </c>
      <c r="D93" s="83"/>
      <c r="E93" s="69"/>
      <c r="F93" s="166">
        <f t="shared" si="155"/>
        <v>0</v>
      </c>
      <c r="G93" s="69"/>
      <c r="H93" s="166">
        <f t="shared" si="156"/>
        <v>0</v>
      </c>
      <c r="I93" s="69"/>
      <c r="J93" s="166">
        <f t="shared" si="157"/>
        <v>0</v>
      </c>
      <c r="K93" s="69"/>
      <c r="L93" s="166">
        <f t="shared" si="148"/>
        <v>0</v>
      </c>
      <c r="M93" s="163">
        <f t="shared" si="149"/>
        <v>0</v>
      </c>
      <c r="N93" s="164">
        <f t="shared" si="150"/>
        <v>0</v>
      </c>
      <c r="P93" s="168">
        <f>'Μέση ετήσια κατανάλωση'!$F56*Πελάτες!U91</f>
        <v>0</v>
      </c>
      <c r="Q93" s="69"/>
      <c r="R93" s="137">
        <f t="shared" si="158"/>
        <v>0</v>
      </c>
      <c r="S93" s="180">
        <f t="shared" si="159"/>
        <v>0</v>
      </c>
      <c r="T93" s="168">
        <f>'Μέση ετήσια κατανάλωση'!$F56*Πελάτες!X91</f>
        <v>0</v>
      </c>
      <c r="U93" s="137">
        <f>'Μέση ετήσια κατανάλωση'!$G56*(Πελάτες!V91-Πελάτες!$P91)</f>
        <v>0</v>
      </c>
      <c r="V93" s="137">
        <f t="shared" si="160"/>
        <v>0</v>
      </c>
      <c r="W93" s="69"/>
      <c r="X93" s="137">
        <f t="shared" si="161"/>
        <v>0</v>
      </c>
      <c r="Y93" s="166">
        <f t="shared" si="162"/>
        <v>0</v>
      </c>
      <c r="Z93" s="168">
        <f>'Μέση ετήσια κατανάλωση'!$F56*Πελάτες!AA91</f>
        <v>0</v>
      </c>
      <c r="AA93" s="137">
        <f>'Μέση ετήσια κατανάλωση'!$G56*(Πελάτες!Y91-Πελάτες!$P91)</f>
        <v>0</v>
      </c>
      <c r="AB93" s="137">
        <f t="shared" si="163"/>
        <v>0</v>
      </c>
      <c r="AC93" s="69"/>
      <c r="AD93" s="137">
        <f t="shared" si="164"/>
        <v>0</v>
      </c>
      <c r="AE93" s="166">
        <f t="shared" si="165"/>
        <v>0</v>
      </c>
      <c r="AF93" s="168">
        <f>'Μέση ετήσια κατανάλωση'!$F56*Πελάτες!AD91</f>
        <v>0</v>
      </c>
      <c r="AG93" s="137">
        <f>'Μέση ετήσια κατανάλωση'!$G56*(Πελάτες!AB91-Πελάτες!$P91)</f>
        <v>0</v>
      </c>
      <c r="AH93" s="137">
        <f t="shared" si="166"/>
        <v>0</v>
      </c>
      <c r="AI93" s="69"/>
      <c r="AJ93" s="137">
        <f t="shared" si="167"/>
        <v>0</v>
      </c>
      <c r="AK93" s="166">
        <f t="shared" si="168"/>
        <v>0</v>
      </c>
      <c r="AL93" s="168">
        <f>'Μέση ετήσια κατανάλωση'!$F56*Πελάτες!AG91</f>
        <v>0</v>
      </c>
      <c r="AM93" s="137">
        <f>'Μέση ετήσια κατανάλωση'!$G56*(Πελάτες!AE91-Πελάτες!$P91)</f>
        <v>0</v>
      </c>
      <c r="AN93" s="137">
        <f t="shared" si="169"/>
        <v>0</v>
      </c>
      <c r="AO93" s="69"/>
      <c r="AP93" s="137">
        <f t="shared" si="170"/>
        <v>0</v>
      </c>
      <c r="AQ93" s="166">
        <f t="shared" si="171"/>
        <v>0</v>
      </c>
      <c r="AR93" s="163">
        <f t="shared" si="172"/>
        <v>0</v>
      </c>
      <c r="AS93" s="164">
        <f t="shared" si="173"/>
        <v>0</v>
      </c>
    </row>
    <row r="94" spans="2:45" outlineLevel="1" x14ac:dyDescent="0.35">
      <c r="B94" s="230" t="s">
        <v>87</v>
      </c>
      <c r="C94" s="63" t="s">
        <v>114</v>
      </c>
      <c r="D94" s="83"/>
      <c r="E94" s="69"/>
      <c r="F94" s="166">
        <f t="shared" si="155"/>
        <v>0</v>
      </c>
      <c r="G94" s="69"/>
      <c r="H94" s="166">
        <f t="shared" si="156"/>
        <v>0</v>
      </c>
      <c r="I94" s="69"/>
      <c r="J94" s="166">
        <f t="shared" si="157"/>
        <v>0</v>
      </c>
      <c r="K94" s="69"/>
      <c r="L94" s="166">
        <f t="shared" si="148"/>
        <v>0</v>
      </c>
      <c r="M94" s="163">
        <f t="shared" si="149"/>
        <v>0</v>
      </c>
      <c r="N94" s="164">
        <f t="shared" si="150"/>
        <v>0</v>
      </c>
      <c r="P94" s="168">
        <f>'Μέση ετήσια κατανάλωση'!$F57*Πελάτες!U92</f>
        <v>0</v>
      </c>
      <c r="Q94" s="69"/>
      <c r="R94" s="137">
        <f t="shared" si="158"/>
        <v>0</v>
      </c>
      <c r="S94" s="180">
        <f t="shared" si="159"/>
        <v>0</v>
      </c>
      <c r="T94" s="168">
        <f>'Μέση ετήσια κατανάλωση'!$F57*Πελάτες!X92</f>
        <v>0</v>
      </c>
      <c r="U94" s="137">
        <f>'Μέση ετήσια κατανάλωση'!$G57*(Πελάτες!V92-Πελάτες!$P92)</f>
        <v>0</v>
      </c>
      <c r="V94" s="137">
        <f t="shared" si="160"/>
        <v>0</v>
      </c>
      <c r="W94" s="69"/>
      <c r="X94" s="137">
        <f t="shared" si="161"/>
        <v>0</v>
      </c>
      <c r="Y94" s="166">
        <f t="shared" si="162"/>
        <v>0</v>
      </c>
      <c r="Z94" s="168">
        <f>'Μέση ετήσια κατανάλωση'!$F57*Πελάτες!AA92</f>
        <v>0</v>
      </c>
      <c r="AA94" s="137">
        <f>'Μέση ετήσια κατανάλωση'!$G57*(Πελάτες!Y92-Πελάτες!$P92)</f>
        <v>0</v>
      </c>
      <c r="AB94" s="137">
        <f t="shared" si="163"/>
        <v>0</v>
      </c>
      <c r="AC94" s="69"/>
      <c r="AD94" s="137">
        <f t="shared" si="164"/>
        <v>0</v>
      </c>
      <c r="AE94" s="166">
        <f t="shared" si="165"/>
        <v>0</v>
      </c>
      <c r="AF94" s="168">
        <f>'Μέση ετήσια κατανάλωση'!$F57*Πελάτες!AD92</f>
        <v>0</v>
      </c>
      <c r="AG94" s="137">
        <f>'Μέση ετήσια κατανάλωση'!$G57*(Πελάτες!AB92-Πελάτες!$P92)</f>
        <v>0</v>
      </c>
      <c r="AH94" s="137">
        <f t="shared" si="166"/>
        <v>0</v>
      </c>
      <c r="AI94" s="69"/>
      <c r="AJ94" s="137">
        <f t="shared" si="167"/>
        <v>0</v>
      </c>
      <c r="AK94" s="166">
        <f t="shared" si="168"/>
        <v>0</v>
      </c>
      <c r="AL94" s="168">
        <f>'Μέση ετήσια κατανάλωση'!$F57*Πελάτες!AG92</f>
        <v>0</v>
      </c>
      <c r="AM94" s="137">
        <f>'Μέση ετήσια κατανάλωση'!$G57*(Πελάτες!AE92-Πελάτες!$P92)</f>
        <v>0</v>
      </c>
      <c r="AN94" s="137">
        <f t="shared" si="169"/>
        <v>0</v>
      </c>
      <c r="AO94" s="69"/>
      <c r="AP94" s="137">
        <f t="shared" si="170"/>
        <v>0</v>
      </c>
      <c r="AQ94" s="166">
        <f t="shared" si="171"/>
        <v>0</v>
      </c>
      <c r="AR94" s="163">
        <f t="shared" si="172"/>
        <v>0</v>
      </c>
      <c r="AS94" s="164">
        <f t="shared" si="173"/>
        <v>0</v>
      </c>
    </row>
    <row r="95" spans="2:45" outlineLevel="1" x14ac:dyDescent="0.35">
      <c r="B95" s="230" t="s">
        <v>88</v>
      </c>
      <c r="C95" s="63" t="s">
        <v>114</v>
      </c>
      <c r="D95" s="83">
        <v>0</v>
      </c>
      <c r="E95" s="69"/>
      <c r="F95" s="166">
        <f t="shared" si="155"/>
        <v>0</v>
      </c>
      <c r="G95" s="69"/>
      <c r="H95" s="166">
        <f t="shared" si="156"/>
        <v>0</v>
      </c>
      <c r="I95" s="69"/>
      <c r="J95" s="166">
        <f t="shared" si="157"/>
        <v>0</v>
      </c>
      <c r="K95" s="69"/>
      <c r="L95" s="166">
        <f t="shared" si="148"/>
        <v>0</v>
      </c>
      <c r="M95" s="163">
        <f t="shared" si="149"/>
        <v>0</v>
      </c>
      <c r="N95" s="164">
        <f t="shared" si="150"/>
        <v>0</v>
      </c>
      <c r="P95" s="168">
        <f>'Μέση ετήσια κατανάλωση'!$F58*Πελάτες!U93</f>
        <v>0</v>
      </c>
      <c r="Q95" s="69"/>
      <c r="R95" s="137">
        <f t="shared" si="158"/>
        <v>0</v>
      </c>
      <c r="S95" s="180">
        <f t="shared" si="159"/>
        <v>0</v>
      </c>
      <c r="T95" s="168">
        <f>'Μέση ετήσια κατανάλωση'!$F58*Πελάτες!X93</f>
        <v>0</v>
      </c>
      <c r="U95" s="137">
        <f>'Μέση ετήσια κατανάλωση'!$G58*(Πελάτες!V93-Πελάτες!$P93)</f>
        <v>0</v>
      </c>
      <c r="V95" s="137">
        <f t="shared" si="160"/>
        <v>0</v>
      </c>
      <c r="W95" s="69"/>
      <c r="X95" s="137">
        <f t="shared" si="161"/>
        <v>0</v>
      </c>
      <c r="Y95" s="166">
        <f t="shared" si="162"/>
        <v>0</v>
      </c>
      <c r="Z95" s="168">
        <f>'Μέση ετήσια κατανάλωση'!$F58*Πελάτες!AA93</f>
        <v>0</v>
      </c>
      <c r="AA95" s="137">
        <f>'Μέση ετήσια κατανάλωση'!$G58*(Πελάτες!Y93-Πελάτες!$P93)</f>
        <v>0</v>
      </c>
      <c r="AB95" s="137">
        <f t="shared" si="163"/>
        <v>0</v>
      </c>
      <c r="AC95" s="69"/>
      <c r="AD95" s="137">
        <f t="shared" si="164"/>
        <v>0</v>
      </c>
      <c r="AE95" s="166">
        <f t="shared" si="165"/>
        <v>0</v>
      </c>
      <c r="AF95" s="168">
        <f>'Μέση ετήσια κατανάλωση'!$F58*Πελάτες!AD93</f>
        <v>0</v>
      </c>
      <c r="AG95" s="137">
        <f>'Μέση ετήσια κατανάλωση'!$G58*(Πελάτες!AB93-Πελάτες!$P93)</f>
        <v>0</v>
      </c>
      <c r="AH95" s="137">
        <f t="shared" si="166"/>
        <v>0</v>
      </c>
      <c r="AI95" s="69"/>
      <c r="AJ95" s="137">
        <f t="shared" si="167"/>
        <v>0</v>
      </c>
      <c r="AK95" s="166">
        <f t="shared" si="168"/>
        <v>0</v>
      </c>
      <c r="AL95" s="168">
        <f>'Μέση ετήσια κατανάλωση'!$F58*Πελάτες!AG93</f>
        <v>0</v>
      </c>
      <c r="AM95" s="137">
        <f>'Μέση ετήσια κατανάλωση'!$G58*(Πελάτες!AE93-Πελάτες!$P93)</f>
        <v>0</v>
      </c>
      <c r="AN95" s="137">
        <f t="shared" si="169"/>
        <v>0</v>
      </c>
      <c r="AO95" s="69"/>
      <c r="AP95" s="137">
        <f t="shared" si="170"/>
        <v>0</v>
      </c>
      <c r="AQ95" s="166">
        <f t="shared" si="171"/>
        <v>0</v>
      </c>
      <c r="AR95" s="163">
        <f t="shared" si="172"/>
        <v>0</v>
      </c>
      <c r="AS95" s="164">
        <f t="shared" si="173"/>
        <v>0</v>
      </c>
    </row>
    <row r="96" spans="2:45" outlineLevel="1" x14ac:dyDescent="0.35">
      <c r="B96" s="230" t="s">
        <v>89</v>
      </c>
      <c r="C96" s="63" t="s">
        <v>114</v>
      </c>
      <c r="D96" s="83">
        <v>0</v>
      </c>
      <c r="E96" s="69">
        <v>55</v>
      </c>
      <c r="F96" s="166">
        <f t="shared" si="155"/>
        <v>0</v>
      </c>
      <c r="G96" s="69">
        <v>218.715</v>
      </c>
      <c r="H96" s="166">
        <f t="shared" si="156"/>
        <v>2.9766363636363637</v>
      </c>
      <c r="I96" s="69">
        <v>391.73959999999988</v>
      </c>
      <c r="J96" s="166">
        <f t="shared" si="157"/>
        <v>0.79109617538806154</v>
      </c>
      <c r="K96" s="69">
        <v>417</v>
      </c>
      <c r="L96" s="166">
        <f t="shared" si="148"/>
        <v>6.4482630808833541E-2</v>
      </c>
      <c r="M96" s="163">
        <f t="shared" si="149"/>
        <v>1082.4546</v>
      </c>
      <c r="N96" s="164">
        <f t="shared" si="150"/>
        <v>0</v>
      </c>
      <c r="P96" s="168">
        <f>'Μέση ετήσια κατανάλωση'!$F59*Πελάτες!U94</f>
        <v>1068.8</v>
      </c>
      <c r="Q96" s="69">
        <v>417</v>
      </c>
      <c r="R96" s="137">
        <f t="shared" si="158"/>
        <v>1485.8</v>
      </c>
      <c r="S96" s="180">
        <f t="shared" si="159"/>
        <v>2.5630695443645082</v>
      </c>
      <c r="T96" s="168">
        <f>'Μέση ετήσια κατανάλωση'!$F59*Πελάτες!X94</f>
        <v>4697.6000000000004</v>
      </c>
      <c r="U96" s="137">
        <f>'Μέση ετήσια κατανάλωση'!$G59*(Πελάτες!V94-Πελάτες!$P94)</f>
        <v>5344</v>
      </c>
      <c r="V96" s="137">
        <f t="shared" si="160"/>
        <v>10041.6</v>
      </c>
      <c r="W96" s="69">
        <v>417</v>
      </c>
      <c r="X96" s="137">
        <f t="shared" si="161"/>
        <v>10458.6</v>
      </c>
      <c r="Y96" s="166">
        <f t="shared" si="162"/>
        <v>6.0390362094494554</v>
      </c>
      <c r="Z96" s="168">
        <f>'Μέση ετήσια κατανάλωση'!$F59*Πελάτες!AA94</f>
        <v>3884.8</v>
      </c>
      <c r="AA96" s="137">
        <f>'Μέση ετήσια κατανάλωση'!$G59*(Πελάτες!Y94-Πελάτες!$P94)</f>
        <v>28832</v>
      </c>
      <c r="AB96" s="137">
        <f t="shared" si="163"/>
        <v>32716.799999999999</v>
      </c>
      <c r="AC96" s="69">
        <v>417</v>
      </c>
      <c r="AD96" s="137">
        <f t="shared" si="164"/>
        <v>33133.800000000003</v>
      </c>
      <c r="AE96" s="166">
        <f t="shared" si="165"/>
        <v>2.1680913315357699</v>
      </c>
      <c r="AF96" s="168">
        <f>'Μέση ετήσια κατανάλωση'!$F59*Πελάτες!AD94</f>
        <v>3067.2000000000003</v>
      </c>
      <c r="AG96" s="137">
        <f>'Μέση ετήσια κατανάλωση'!$G59*(Πελάτες!AB94-Πελάτες!$P94)</f>
        <v>48256</v>
      </c>
      <c r="AH96" s="137">
        <f t="shared" si="166"/>
        <v>51323.199999999997</v>
      </c>
      <c r="AI96" s="69">
        <v>417</v>
      </c>
      <c r="AJ96" s="137">
        <f t="shared" si="167"/>
        <v>51740.2</v>
      </c>
      <c r="AK96" s="166">
        <f t="shared" si="168"/>
        <v>0.56155345900560738</v>
      </c>
      <c r="AL96" s="168">
        <f>'Μέση ετήσια κατανάλωση'!$F59*Πελάτες!AG94</f>
        <v>2638.4</v>
      </c>
      <c r="AM96" s="137">
        <f>'Μέση ετήσια κατανάλωση'!$G59*(Πελάτες!AE94-Πελάτες!$P94)</f>
        <v>63592</v>
      </c>
      <c r="AN96" s="137">
        <f t="shared" si="169"/>
        <v>66230.399999999994</v>
      </c>
      <c r="AO96" s="69">
        <v>417</v>
      </c>
      <c r="AP96" s="137">
        <f t="shared" si="170"/>
        <v>66647.399999999994</v>
      </c>
      <c r="AQ96" s="166">
        <f t="shared" si="171"/>
        <v>0.28811639692154262</v>
      </c>
      <c r="AR96" s="163">
        <f t="shared" si="172"/>
        <v>163465.79999999999</v>
      </c>
      <c r="AS96" s="164">
        <f t="shared" si="173"/>
        <v>1.5879490051407297</v>
      </c>
    </row>
    <row r="97" spans="2:48" outlineLevel="1" x14ac:dyDescent="0.35">
      <c r="B97" s="229" t="s">
        <v>90</v>
      </c>
      <c r="C97" s="63" t="s">
        <v>114</v>
      </c>
      <c r="D97" s="83"/>
      <c r="E97" s="69"/>
      <c r="F97" s="166">
        <f t="shared" si="155"/>
        <v>0</v>
      </c>
      <c r="G97" s="69"/>
      <c r="H97" s="166">
        <f t="shared" si="156"/>
        <v>0</v>
      </c>
      <c r="I97" s="69"/>
      <c r="J97" s="166">
        <f t="shared" si="157"/>
        <v>0</v>
      </c>
      <c r="K97" s="69"/>
      <c r="L97" s="166">
        <f t="shared" si="148"/>
        <v>0</v>
      </c>
      <c r="M97" s="163">
        <f t="shared" si="149"/>
        <v>0</v>
      </c>
      <c r="N97" s="164">
        <f t="shared" si="150"/>
        <v>0</v>
      </c>
      <c r="P97" s="168">
        <f>'Μέση ετήσια κατανάλωση'!$F60*Πελάτες!U95</f>
        <v>0</v>
      </c>
      <c r="Q97" s="69"/>
      <c r="R97" s="137">
        <f t="shared" si="158"/>
        <v>0</v>
      </c>
      <c r="S97" s="180">
        <f t="shared" si="159"/>
        <v>0</v>
      </c>
      <c r="T97" s="168">
        <f>'Μέση ετήσια κατανάλωση'!$F60*Πελάτες!X95</f>
        <v>0</v>
      </c>
      <c r="U97" s="137">
        <f>'Μέση ετήσια κατανάλωση'!$G60*(Πελάτες!V95-Πελάτες!$P95)</f>
        <v>0</v>
      </c>
      <c r="V97" s="137">
        <f t="shared" si="160"/>
        <v>0</v>
      </c>
      <c r="W97" s="69"/>
      <c r="X97" s="137">
        <f t="shared" si="161"/>
        <v>0</v>
      </c>
      <c r="Y97" s="166">
        <f t="shared" si="162"/>
        <v>0</v>
      </c>
      <c r="Z97" s="168">
        <f>'Μέση ετήσια κατανάλωση'!$F60*Πελάτες!AA95</f>
        <v>0</v>
      </c>
      <c r="AA97" s="137">
        <f>'Μέση ετήσια κατανάλωση'!$G60*(Πελάτες!Y95-Πελάτες!$P95)</f>
        <v>0</v>
      </c>
      <c r="AB97" s="137">
        <f t="shared" si="163"/>
        <v>0</v>
      </c>
      <c r="AC97" s="69"/>
      <c r="AD97" s="137">
        <f t="shared" si="164"/>
        <v>0</v>
      </c>
      <c r="AE97" s="166">
        <f t="shared" si="165"/>
        <v>0</v>
      </c>
      <c r="AF97" s="168">
        <f>'Μέση ετήσια κατανάλωση'!$F60*Πελάτες!AD95</f>
        <v>0</v>
      </c>
      <c r="AG97" s="137">
        <f>'Μέση ετήσια κατανάλωση'!$G60*(Πελάτες!AB95-Πελάτες!$P95)</f>
        <v>0</v>
      </c>
      <c r="AH97" s="137">
        <f t="shared" si="166"/>
        <v>0</v>
      </c>
      <c r="AI97" s="69"/>
      <c r="AJ97" s="137">
        <f t="shared" si="167"/>
        <v>0</v>
      </c>
      <c r="AK97" s="166">
        <f t="shared" si="168"/>
        <v>0</v>
      </c>
      <c r="AL97" s="168">
        <f>'Μέση ετήσια κατανάλωση'!$F60*Πελάτες!AG95</f>
        <v>0</v>
      </c>
      <c r="AM97" s="137">
        <f>'Μέση ετήσια κατανάλωση'!$G60*(Πελάτες!AE95-Πελάτες!$P95)</f>
        <v>0</v>
      </c>
      <c r="AN97" s="137">
        <f t="shared" si="169"/>
        <v>0</v>
      </c>
      <c r="AO97" s="69"/>
      <c r="AP97" s="137">
        <f t="shared" si="170"/>
        <v>0</v>
      </c>
      <c r="AQ97" s="166">
        <f t="shared" si="171"/>
        <v>0</v>
      </c>
      <c r="AR97" s="163">
        <f t="shared" si="172"/>
        <v>0</v>
      </c>
      <c r="AS97" s="164">
        <f t="shared" si="173"/>
        <v>0</v>
      </c>
    </row>
    <row r="98" spans="2:48" outlineLevel="1" x14ac:dyDescent="0.35">
      <c r="B98" s="230" t="s">
        <v>91</v>
      </c>
      <c r="C98" s="63" t="s">
        <v>114</v>
      </c>
      <c r="D98" s="83"/>
      <c r="E98" s="69"/>
      <c r="F98" s="166">
        <f t="shared" si="155"/>
        <v>0</v>
      </c>
      <c r="G98" s="69"/>
      <c r="H98" s="166">
        <f t="shared" si="156"/>
        <v>0</v>
      </c>
      <c r="I98" s="69"/>
      <c r="J98" s="166">
        <f t="shared" si="157"/>
        <v>0</v>
      </c>
      <c r="K98" s="69"/>
      <c r="L98" s="166">
        <f t="shared" si="148"/>
        <v>0</v>
      </c>
      <c r="M98" s="163">
        <f t="shared" si="149"/>
        <v>0</v>
      </c>
      <c r="N98" s="164">
        <f t="shared" si="150"/>
        <v>0</v>
      </c>
      <c r="P98" s="168">
        <f>'Μέση ετήσια κατανάλωση'!$F61*Πελάτες!U96</f>
        <v>763.2</v>
      </c>
      <c r="Q98" s="69"/>
      <c r="R98" s="137">
        <f t="shared" si="158"/>
        <v>763.2</v>
      </c>
      <c r="S98" s="180">
        <f t="shared" si="159"/>
        <v>0</v>
      </c>
      <c r="T98" s="168">
        <f>'Μέση ετήσια κατανάλωση'!$F61*Πελάτες!X96</f>
        <v>990.40000000000009</v>
      </c>
      <c r="U98" s="137">
        <f>'Μέση ετήσια κατανάλωση'!$G61*(Πελάτες!V96-Πελάτες!$P96)</f>
        <v>3816</v>
      </c>
      <c r="V98" s="137">
        <f t="shared" si="160"/>
        <v>4806.3999999999996</v>
      </c>
      <c r="W98" s="69"/>
      <c r="X98" s="137">
        <f t="shared" si="161"/>
        <v>4806.3999999999996</v>
      </c>
      <c r="Y98" s="166">
        <f t="shared" si="162"/>
        <v>5.297693920335429</v>
      </c>
      <c r="Z98" s="168">
        <f>'Μέση ετήσια κατανάλωση'!$F61*Πελάτες!AA96</f>
        <v>491.20000000000005</v>
      </c>
      <c r="AA98" s="137">
        <f>'Μέση ετήσια κατανάλωση'!$G61*(Πελάτες!Y96-Πελάτες!$P96)</f>
        <v>8768</v>
      </c>
      <c r="AB98" s="137">
        <f t="shared" si="163"/>
        <v>9259.2000000000007</v>
      </c>
      <c r="AC98" s="69"/>
      <c r="AD98" s="137">
        <f t="shared" si="164"/>
        <v>9259.2000000000007</v>
      </c>
      <c r="AE98" s="166">
        <f t="shared" si="165"/>
        <v>0.92643142476697771</v>
      </c>
      <c r="AF98" s="168">
        <f>'Μέση ετήσια κατανάλωση'!$F61*Πελάτες!AD96</f>
        <v>209.60000000000002</v>
      </c>
      <c r="AG98" s="137">
        <f>'Μέση ετήσια κατανάλωση'!$G61*(Πελάτες!AB96-Πελάτες!$P96)</f>
        <v>11224</v>
      </c>
      <c r="AH98" s="137">
        <f t="shared" si="166"/>
        <v>11433.6</v>
      </c>
      <c r="AI98" s="69"/>
      <c r="AJ98" s="137">
        <f t="shared" si="167"/>
        <v>11433.6</v>
      </c>
      <c r="AK98" s="166">
        <f t="shared" si="168"/>
        <v>0.23483670295489886</v>
      </c>
      <c r="AL98" s="168">
        <f>'Μέση ετήσια κατανάλωση'!$F61*Πελάτες!AG96</f>
        <v>126.4</v>
      </c>
      <c r="AM98" s="137">
        <f>'Μέση ετήσια κατανάλωση'!$G61*(Πελάτες!AE96-Πελάτες!$P96)</f>
        <v>12272</v>
      </c>
      <c r="AN98" s="137">
        <f t="shared" si="169"/>
        <v>12398.4</v>
      </c>
      <c r="AO98" s="69"/>
      <c r="AP98" s="137">
        <f t="shared" si="170"/>
        <v>12398.4</v>
      </c>
      <c r="AQ98" s="166">
        <f t="shared" si="171"/>
        <v>8.4382871536523865E-2</v>
      </c>
      <c r="AR98" s="163">
        <f t="shared" si="172"/>
        <v>38660.800000000003</v>
      </c>
      <c r="AS98" s="164">
        <f t="shared" si="173"/>
        <v>1.0076214190385744</v>
      </c>
    </row>
    <row r="99" spans="2:48" outlineLevel="1" x14ac:dyDescent="0.35">
      <c r="B99" s="229" t="s">
        <v>92</v>
      </c>
      <c r="C99" s="63" t="s">
        <v>114</v>
      </c>
      <c r="D99" s="83"/>
      <c r="E99" s="69"/>
      <c r="F99" s="166">
        <f t="shared" si="155"/>
        <v>0</v>
      </c>
      <c r="G99" s="69"/>
      <c r="H99" s="166">
        <f t="shared" si="156"/>
        <v>0</v>
      </c>
      <c r="I99" s="69"/>
      <c r="J99" s="166">
        <f t="shared" si="157"/>
        <v>0</v>
      </c>
      <c r="K99" s="69"/>
      <c r="L99" s="166">
        <f t="shared" si="148"/>
        <v>0</v>
      </c>
      <c r="M99" s="163">
        <f t="shared" si="149"/>
        <v>0</v>
      </c>
      <c r="N99" s="164">
        <f t="shared" si="150"/>
        <v>0</v>
      </c>
      <c r="P99" s="168">
        <f>'Μέση ετήσια κατανάλωση'!$F62*Πελάτες!U97</f>
        <v>0</v>
      </c>
      <c r="Q99" s="69"/>
      <c r="R99" s="137">
        <f t="shared" si="158"/>
        <v>0</v>
      </c>
      <c r="S99" s="180">
        <f t="shared" si="159"/>
        <v>0</v>
      </c>
      <c r="T99" s="168">
        <f>'Μέση ετήσια κατανάλωση'!$F62*Πελάτες!X97</f>
        <v>0</v>
      </c>
      <c r="U99" s="137">
        <f>'Μέση ετήσια κατανάλωση'!$G62*(Πελάτες!V97-Πελάτες!$P97)</f>
        <v>0</v>
      </c>
      <c r="V99" s="137">
        <f t="shared" si="160"/>
        <v>0</v>
      </c>
      <c r="W99" s="69"/>
      <c r="X99" s="137">
        <f t="shared" si="161"/>
        <v>0</v>
      </c>
      <c r="Y99" s="166">
        <f t="shared" si="162"/>
        <v>0</v>
      </c>
      <c r="Z99" s="168">
        <f>'Μέση ετήσια κατανάλωση'!$F62*Πελάτες!AA97</f>
        <v>0</v>
      </c>
      <c r="AA99" s="137">
        <f>'Μέση ετήσια κατανάλωση'!$G62*(Πελάτες!Y97-Πελάτες!$P97)</f>
        <v>0</v>
      </c>
      <c r="AB99" s="137">
        <f t="shared" si="163"/>
        <v>0</v>
      </c>
      <c r="AC99" s="69"/>
      <c r="AD99" s="137">
        <f t="shared" si="164"/>
        <v>0</v>
      </c>
      <c r="AE99" s="166">
        <f t="shared" si="165"/>
        <v>0</v>
      </c>
      <c r="AF99" s="168">
        <f>'Μέση ετήσια κατανάλωση'!$F62*Πελάτες!AD97</f>
        <v>0</v>
      </c>
      <c r="AG99" s="137">
        <f>'Μέση ετήσια κατανάλωση'!$G62*(Πελάτες!AB97-Πελάτες!$P97)</f>
        <v>0</v>
      </c>
      <c r="AH99" s="137">
        <f t="shared" si="166"/>
        <v>0</v>
      </c>
      <c r="AI99" s="69"/>
      <c r="AJ99" s="137">
        <f t="shared" si="167"/>
        <v>0</v>
      </c>
      <c r="AK99" s="166">
        <f t="shared" si="168"/>
        <v>0</v>
      </c>
      <c r="AL99" s="168">
        <f>'Μέση ετήσια κατανάλωση'!$F62*Πελάτες!AG97</f>
        <v>0</v>
      </c>
      <c r="AM99" s="137">
        <f>'Μέση ετήσια κατανάλωση'!$G62*(Πελάτες!AE97-Πελάτες!$P97)</f>
        <v>0</v>
      </c>
      <c r="AN99" s="137">
        <f t="shared" si="169"/>
        <v>0</v>
      </c>
      <c r="AO99" s="69"/>
      <c r="AP99" s="137">
        <f t="shared" si="170"/>
        <v>0</v>
      </c>
      <c r="AQ99" s="166">
        <f t="shared" si="171"/>
        <v>0</v>
      </c>
      <c r="AR99" s="163">
        <f t="shared" si="172"/>
        <v>0</v>
      </c>
      <c r="AS99" s="164">
        <f t="shared" si="173"/>
        <v>0</v>
      </c>
    </row>
    <row r="100" spans="2:48" outlineLevel="1" x14ac:dyDescent="0.35">
      <c r="B100" s="230" t="s">
        <v>93</v>
      </c>
      <c r="C100" s="63" t="s">
        <v>114</v>
      </c>
      <c r="D100" s="83"/>
      <c r="E100" s="69"/>
      <c r="F100" s="166">
        <f t="shared" si="155"/>
        <v>0</v>
      </c>
      <c r="G100" s="69"/>
      <c r="H100" s="166">
        <f t="shared" si="156"/>
        <v>0</v>
      </c>
      <c r="I100" s="69"/>
      <c r="J100" s="166">
        <f t="shared" si="157"/>
        <v>0</v>
      </c>
      <c r="K100" s="69"/>
      <c r="L100" s="166">
        <f t="shared" si="148"/>
        <v>0</v>
      </c>
      <c r="M100" s="163">
        <f t="shared" si="149"/>
        <v>0</v>
      </c>
      <c r="N100" s="164">
        <f t="shared" si="150"/>
        <v>0</v>
      </c>
      <c r="P100" s="168">
        <f>'Μέση ετήσια κατανάλωση'!$F63*Πελάτες!U98</f>
        <v>510.40000000000003</v>
      </c>
      <c r="Q100" s="69"/>
      <c r="R100" s="137">
        <f t="shared" si="158"/>
        <v>510.40000000000003</v>
      </c>
      <c r="S100" s="180">
        <f t="shared" si="159"/>
        <v>0</v>
      </c>
      <c r="T100" s="168">
        <f>'Μέση ετήσια κατανάλωση'!$F63*Πελάτες!X98</f>
        <v>134.4</v>
      </c>
      <c r="U100" s="137">
        <f>'Μέση ετήσια κατανάλωση'!$G63*(Πελάτες!V98-Πελάτες!$P98)</f>
        <v>2552</v>
      </c>
      <c r="V100" s="137">
        <f t="shared" si="160"/>
        <v>2686.4</v>
      </c>
      <c r="W100" s="69"/>
      <c r="X100" s="137">
        <f t="shared" si="161"/>
        <v>2686.4</v>
      </c>
      <c r="Y100" s="166">
        <f t="shared" si="162"/>
        <v>4.2633228840125392</v>
      </c>
      <c r="Z100" s="168">
        <f>'Μέση ετήσια κατανάλωση'!$F63*Πελάτες!AA98</f>
        <v>59.2</v>
      </c>
      <c r="AA100" s="137">
        <f>'Μέση ετήσια κατανάλωση'!$G63*(Πελάτες!Y98-Πελάτες!$P98)</f>
        <v>3224</v>
      </c>
      <c r="AB100" s="137">
        <f t="shared" si="163"/>
        <v>3283.2</v>
      </c>
      <c r="AC100" s="69"/>
      <c r="AD100" s="137">
        <f t="shared" si="164"/>
        <v>3283.2</v>
      </c>
      <c r="AE100" s="166">
        <f t="shared" si="165"/>
        <v>0.2221560452650386</v>
      </c>
      <c r="AF100" s="168">
        <f>'Μέση ετήσια κατανάλωση'!$F63*Πελάτες!AD98</f>
        <v>33.6</v>
      </c>
      <c r="AG100" s="137">
        <f>'Μέση ετήσια κατανάλωση'!$G63*(Πελάτες!AB98-Πελάτες!$P98)</f>
        <v>3520</v>
      </c>
      <c r="AH100" s="137">
        <f t="shared" si="166"/>
        <v>3553.6</v>
      </c>
      <c r="AI100" s="69"/>
      <c r="AJ100" s="137">
        <f t="shared" si="167"/>
        <v>3553.6</v>
      </c>
      <c r="AK100" s="166">
        <f t="shared" si="168"/>
        <v>8.2358674463937659E-2</v>
      </c>
      <c r="AL100" s="168">
        <f>'Μέση ετήσια κατανάλωση'!$F63*Πελάτες!AG98</f>
        <v>28.8</v>
      </c>
      <c r="AM100" s="137">
        <f>'Μέση ετήσια κατανάλωση'!$G63*(Πελάτες!AE98-Πελάτες!$P98)</f>
        <v>3688</v>
      </c>
      <c r="AN100" s="137">
        <f t="shared" si="169"/>
        <v>3716.8</v>
      </c>
      <c r="AO100" s="69"/>
      <c r="AP100" s="137">
        <f t="shared" si="170"/>
        <v>3716.8</v>
      </c>
      <c r="AQ100" s="166">
        <f t="shared" si="171"/>
        <v>4.5925258892390894E-2</v>
      </c>
      <c r="AR100" s="163">
        <f t="shared" si="172"/>
        <v>13750.400000000001</v>
      </c>
      <c r="AS100" s="164">
        <f t="shared" si="173"/>
        <v>0.6427241116148219</v>
      </c>
    </row>
    <row r="101" spans="2:48" outlineLevel="1" x14ac:dyDescent="0.35">
      <c r="B101" s="229" t="s">
        <v>94</v>
      </c>
      <c r="C101" s="63" t="s">
        <v>114</v>
      </c>
      <c r="D101" s="83"/>
      <c r="E101" s="69"/>
      <c r="F101" s="166">
        <f t="shared" si="155"/>
        <v>0</v>
      </c>
      <c r="G101" s="69"/>
      <c r="H101" s="166">
        <f t="shared" si="156"/>
        <v>0</v>
      </c>
      <c r="I101" s="69"/>
      <c r="J101" s="166">
        <f t="shared" si="157"/>
        <v>0</v>
      </c>
      <c r="K101" s="69"/>
      <c r="L101" s="166">
        <f t="shared" si="148"/>
        <v>0</v>
      </c>
      <c r="M101" s="163">
        <f t="shared" si="149"/>
        <v>0</v>
      </c>
      <c r="N101" s="164">
        <f t="shared" si="150"/>
        <v>0</v>
      </c>
      <c r="P101" s="168">
        <f>'Μέση ετήσια κατανάλωση'!$F64*Πελάτες!U99</f>
        <v>0</v>
      </c>
      <c r="Q101" s="69"/>
      <c r="R101" s="137">
        <f t="shared" si="158"/>
        <v>0</v>
      </c>
      <c r="S101" s="180">
        <f t="shared" si="159"/>
        <v>0</v>
      </c>
      <c r="T101" s="168">
        <f>'Μέση ετήσια κατανάλωση'!$F64*Πελάτες!X99</f>
        <v>0</v>
      </c>
      <c r="U101" s="137">
        <f>'Μέση ετήσια κατανάλωση'!$G64*(Πελάτες!V99-Πελάτες!$P99)</f>
        <v>0</v>
      </c>
      <c r="V101" s="137">
        <f t="shared" si="160"/>
        <v>0</v>
      </c>
      <c r="W101" s="69"/>
      <c r="X101" s="137">
        <f t="shared" si="161"/>
        <v>0</v>
      </c>
      <c r="Y101" s="166">
        <f t="shared" si="162"/>
        <v>0</v>
      </c>
      <c r="Z101" s="168">
        <f>'Μέση ετήσια κατανάλωση'!$F64*Πελάτες!AA99</f>
        <v>0</v>
      </c>
      <c r="AA101" s="137">
        <f>'Μέση ετήσια κατανάλωση'!$G64*(Πελάτες!Y99-Πελάτες!$P99)</f>
        <v>0</v>
      </c>
      <c r="AB101" s="137">
        <f t="shared" si="163"/>
        <v>0</v>
      </c>
      <c r="AC101" s="69"/>
      <c r="AD101" s="137">
        <f t="shared" si="164"/>
        <v>0</v>
      </c>
      <c r="AE101" s="166">
        <f t="shared" si="165"/>
        <v>0</v>
      </c>
      <c r="AF101" s="168">
        <f>'Μέση ετήσια κατανάλωση'!$F64*Πελάτες!AD99</f>
        <v>0</v>
      </c>
      <c r="AG101" s="137">
        <f>'Μέση ετήσια κατανάλωση'!$G64*(Πελάτες!AB99-Πελάτες!$P99)</f>
        <v>0</v>
      </c>
      <c r="AH101" s="137">
        <f t="shared" si="166"/>
        <v>0</v>
      </c>
      <c r="AI101" s="69"/>
      <c r="AJ101" s="137">
        <f t="shared" si="167"/>
        <v>0</v>
      </c>
      <c r="AK101" s="166">
        <f t="shared" si="168"/>
        <v>0</v>
      </c>
      <c r="AL101" s="168">
        <f>'Μέση ετήσια κατανάλωση'!$F64*Πελάτες!AG99</f>
        <v>0</v>
      </c>
      <c r="AM101" s="137">
        <f>'Μέση ετήσια κατανάλωση'!$G64*(Πελάτες!AE99-Πελάτες!$P99)</f>
        <v>0</v>
      </c>
      <c r="AN101" s="137">
        <f t="shared" si="169"/>
        <v>0</v>
      </c>
      <c r="AO101" s="69"/>
      <c r="AP101" s="137">
        <f t="shared" si="170"/>
        <v>0</v>
      </c>
      <c r="AQ101" s="166">
        <f t="shared" si="171"/>
        <v>0</v>
      </c>
      <c r="AR101" s="163">
        <f t="shared" si="172"/>
        <v>0</v>
      </c>
      <c r="AS101" s="164">
        <f t="shared" si="173"/>
        <v>0</v>
      </c>
    </row>
    <row r="102" spans="2:48" outlineLevel="1" x14ac:dyDescent="0.35">
      <c r="B102" s="230" t="s">
        <v>95</v>
      </c>
      <c r="C102" s="63" t="s">
        <v>114</v>
      </c>
      <c r="D102" s="83"/>
      <c r="E102" s="69"/>
      <c r="F102" s="166">
        <f t="shared" si="155"/>
        <v>0</v>
      </c>
      <c r="G102" s="69"/>
      <c r="H102" s="166">
        <f t="shared" si="156"/>
        <v>0</v>
      </c>
      <c r="I102" s="69"/>
      <c r="J102" s="166">
        <f t="shared" si="157"/>
        <v>0</v>
      </c>
      <c r="K102" s="69"/>
      <c r="L102" s="166">
        <f t="shared" si="148"/>
        <v>0</v>
      </c>
      <c r="M102" s="163">
        <f t="shared" si="149"/>
        <v>0</v>
      </c>
      <c r="N102" s="164">
        <f t="shared" si="150"/>
        <v>0</v>
      </c>
      <c r="P102" s="168">
        <f>'Μέση ετήσια κατανάλωση'!$F65*Πελάτες!U100</f>
        <v>486.40000000000003</v>
      </c>
      <c r="Q102" s="69"/>
      <c r="R102" s="137">
        <f t="shared" si="158"/>
        <v>486.40000000000003</v>
      </c>
      <c r="S102" s="180">
        <f t="shared" si="159"/>
        <v>0</v>
      </c>
      <c r="T102" s="168">
        <f>'Μέση ετήσια κατανάλωση'!$F65*Πελάτες!X100</f>
        <v>337.6</v>
      </c>
      <c r="U102" s="137">
        <f>'Μέση ετήσια κατανάλωση'!$G65*(Πελάτες!V100-Πελάτες!$P100)</f>
        <v>2432</v>
      </c>
      <c r="V102" s="137">
        <f t="shared" si="160"/>
        <v>2769.6</v>
      </c>
      <c r="W102" s="69"/>
      <c r="X102" s="137">
        <f t="shared" si="161"/>
        <v>2769.6</v>
      </c>
      <c r="Y102" s="166">
        <f t="shared" si="162"/>
        <v>4.6940789473684204</v>
      </c>
      <c r="Z102" s="168">
        <f>'Μέση ετήσια κατανάλωση'!$F65*Πελάτες!AA100</f>
        <v>172.8</v>
      </c>
      <c r="AA102" s="137">
        <f>'Μέση ετήσια κατανάλωση'!$G65*(Πελάτες!Y100-Πελάτες!$P100)</f>
        <v>4120</v>
      </c>
      <c r="AB102" s="137">
        <f t="shared" si="163"/>
        <v>4292.8</v>
      </c>
      <c r="AC102" s="69"/>
      <c r="AD102" s="137">
        <f t="shared" si="164"/>
        <v>4292.8</v>
      </c>
      <c r="AE102" s="166">
        <f t="shared" si="165"/>
        <v>0.54997111496244955</v>
      </c>
      <c r="AF102" s="168">
        <f>'Μέση ετήσια κατανάλωση'!$F65*Πελάτες!AD100</f>
        <v>168</v>
      </c>
      <c r="AG102" s="137">
        <f>'Μέση ετήσια κατανάλωση'!$G65*(Πελάτες!AB100-Πελάτες!$P100)</f>
        <v>4984</v>
      </c>
      <c r="AH102" s="137">
        <f t="shared" si="166"/>
        <v>5152</v>
      </c>
      <c r="AI102" s="69"/>
      <c r="AJ102" s="137">
        <f t="shared" si="167"/>
        <v>5152</v>
      </c>
      <c r="AK102" s="166">
        <f t="shared" si="168"/>
        <v>0.20014908684308605</v>
      </c>
      <c r="AL102" s="168">
        <f>'Μέση ετήσια κατανάλωση'!$F65*Πελάτες!AG100</f>
        <v>83.2</v>
      </c>
      <c r="AM102" s="137">
        <f>'Μέση ετήσια κατανάλωση'!$G65*(Πελάτες!AE100-Πελάτες!$P100)</f>
        <v>5824</v>
      </c>
      <c r="AN102" s="137">
        <f t="shared" si="169"/>
        <v>5907.2</v>
      </c>
      <c r="AO102" s="69"/>
      <c r="AP102" s="137">
        <f t="shared" si="170"/>
        <v>5907.2</v>
      </c>
      <c r="AQ102" s="166">
        <f t="shared" si="171"/>
        <v>0.14658385093167697</v>
      </c>
      <c r="AR102" s="163">
        <f t="shared" si="172"/>
        <v>18608</v>
      </c>
      <c r="AS102" s="164">
        <f t="shared" si="173"/>
        <v>0.86679671156115723</v>
      </c>
    </row>
    <row r="103" spans="2:48" outlineLevel="1" x14ac:dyDescent="0.35">
      <c r="B103" s="229" t="s">
        <v>96</v>
      </c>
      <c r="C103" s="63" t="s">
        <v>114</v>
      </c>
      <c r="D103" s="83"/>
      <c r="E103" s="69"/>
      <c r="F103" s="166">
        <f t="shared" ref="F103:F106" si="174">IFERROR((E103-D103)/D103,0)</f>
        <v>0</v>
      </c>
      <c r="G103" s="69"/>
      <c r="H103" s="166">
        <f t="shared" ref="H103:H107" si="175">IFERROR((G103-E103)/E103,0)</f>
        <v>0</v>
      </c>
      <c r="I103" s="69"/>
      <c r="J103" s="166">
        <f t="shared" ref="J103:J107" si="176">IFERROR((I103-G103)/G103,0)</f>
        <v>0</v>
      </c>
      <c r="K103" s="69"/>
      <c r="L103" s="166">
        <f t="shared" si="148"/>
        <v>0</v>
      </c>
      <c r="M103" s="163">
        <f t="shared" si="149"/>
        <v>0</v>
      </c>
      <c r="N103" s="164">
        <f t="shared" si="150"/>
        <v>0</v>
      </c>
      <c r="P103" s="168">
        <f>'Μέση ετήσια κατανάλωση'!$F66*Πελάτες!U101</f>
        <v>0</v>
      </c>
      <c r="Q103" s="69"/>
      <c r="R103" s="137">
        <f t="shared" ref="R103:R106" si="177">P103+Q103</f>
        <v>0</v>
      </c>
      <c r="S103" s="180">
        <f t="shared" ref="S103:S106" si="178">IFERROR((R103-K103)/K103,0)</f>
        <v>0</v>
      </c>
      <c r="T103" s="168">
        <f>'Μέση ετήσια κατανάλωση'!$F66*Πελάτες!X101</f>
        <v>0</v>
      </c>
      <c r="U103" s="137">
        <f>'Μέση ετήσια κατανάλωση'!$G66*(Πελάτες!V101-Πελάτες!$P101)</f>
        <v>0</v>
      </c>
      <c r="V103" s="137">
        <f t="shared" ref="V103:V106" si="179">T103+U103</f>
        <v>0</v>
      </c>
      <c r="W103" s="69"/>
      <c r="X103" s="137">
        <f t="shared" ref="X103:X106" si="180">V103+W103</f>
        <v>0</v>
      </c>
      <c r="Y103" s="166">
        <f t="shared" ref="Y103:Y106" si="181">IFERROR((X103-R103)/R103,0)</f>
        <v>0</v>
      </c>
      <c r="Z103" s="168">
        <f>'Μέση ετήσια κατανάλωση'!$F66*Πελάτες!AA101</f>
        <v>0</v>
      </c>
      <c r="AA103" s="137">
        <f>'Μέση ετήσια κατανάλωση'!$G66*(Πελάτες!Y101-Πελάτες!$P101)</f>
        <v>0</v>
      </c>
      <c r="AB103" s="137">
        <f t="shared" ref="AB103:AB106" si="182">Z103+AA103</f>
        <v>0</v>
      </c>
      <c r="AC103" s="69"/>
      <c r="AD103" s="137">
        <f t="shared" ref="AD103:AD106" si="183">AB103+AC103</f>
        <v>0</v>
      </c>
      <c r="AE103" s="166">
        <f t="shared" ref="AE103:AE106" si="184">IFERROR((AD103-X103)/X103,0)</f>
        <v>0</v>
      </c>
      <c r="AF103" s="168">
        <f>'Μέση ετήσια κατανάλωση'!$F66*Πελάτες!AD101</f>
        <v>0</v>
      </c>
      <c r="AG103" s="137">
        <f>'Μέση ετήσια κατανάλωση'!$G66*(Πελάτες!AB101-Πελάτες!$P101)</f>
        <v>0</v>
      </c>
      <c r="AH103" s="137">
        <f t="shared" ref="AH103:AH106" si="185">AF103+AG103</f>
        <v>0</v>
      </c>
      <c r="AI103" s="69"/>
      <c r="AJ103" s="137">
        <f t="shared" ref="AJ103:AJ106" si="186">AH103+AI103</f>
        <v>0</v>
      </c>
      <c r="AK103" s="166">
        <f t="shared" ref="AK103:AK107" si="187">IFERROR((AJ103-AD103)/AD103,0)</f>
        <v>0</v>
      </c>
      <c r="AL103" s="168">
        <f>'Μέση ετήσια κατανάλωση'!$F66*Πελάτες!AG101</f>
        <v>0</v>
      </c>
      <c r="AM103" s="137">
        <f>'Μέση ετήσια κατανάλωση'!$G66*(Πελάτες!AE101-Πελάτες!$P101)</f>
        <v>0</v>
      </c>
      <c r="AN103" s="137">
        <f t="shared" ref="AN103:AN106" si="188">AL103+AM103</f>
        <v>0</v>
      </c>
      <c r="AO103" s="69"/>
      <c r="AP103" s="137">
        <f t="shared" ref="AP103:AP106" si="189">AN103+AO103</f>
        <v>0</v>
      </c>
      <c r="AQ103" s="166">
        <f t="shared" ref="AQ103:AQ106" si="190">IFERROR((AP103-AJ103)/AJ103,0)</f>
        <v>0</v>
      </c>
      <c r="AR103" s="163">
        <f t="shared" ref="AR103:AR106" si="191">R103+X103+AD103+AJ103+AP103</f>
        <v>0</v>
      </c>
      <c r="AS103" s="164">
        <f t="shared" ref="AS103:AS106" si="192">IFERROR((AP103/R103)^(1/4)-1,0)</f>
        <v>0</v>
      </c>
    </row>
    <row r="104" spans="2:48" outlineLevel="1" x14ac:dyDescent="0.35">
      <c r="B104" s="230" t="s">
        <v>97</v>
      </c>
      <c r="C104" s="63" t="s">
        <v>114</v>
      </c>
      <c r="D104" s="83"/>
      <c r="E104" s="69"/>
      <c r="F104" s="166">
        <f t="shared" si="174"/>
        <v>0</v>
      </c>
      <c r="G104" s="69"/>
      <c r="H104" s="166">
        <f t="shared" si="175"/>
        <v>0</v>
      </c>
      <c r="I104" s="69"/>
      <c r="J104" s="166">
        <f t="shared" si="176"/>
        <v>0</v>
      </c>
      <c r="K104" s="69"/>
      <c r="L104" s="166">
        <f t="shared" si="148"/>
        <v>0</v>
      </c>
      <c r="M104" s="163">
        <f t="shared" si="149"/>
        <v>0</v>
      </c>
      <c r="N104" s="164">
        <f t="shared" si="150"/>
        <v>0</v>
      </c>
      <c r="P104" s="168">
        <f>'Μέση ετήσια κατανάλωση'!$F67*Πελάτες!U102</f>
        <v>0</v>
      </c>
      <c r="Q104" s="69"/>
      <c r="R104" s="137">
        <f t="shared" si="177"/>
        <v>0</v>
      </c>
      <c r="S104" s="180">
        <f t="shared" si="178"/>
        <v>0</v>
      </c>
      <c r="T104" s="168">
        <f>'Μέση ετήσια κατανάλωση'!$F67*Πελάτες!X102</f>
        <v>102.4</v>
      </c>
      <c r="U104" s="137">
        <f>'Μέση ετήσια κατανάλωση'!$G67*(Πελάτες!V102-Πελάτες!$P102)</f>
        <v>0</v>
      </c>
      <c r="V104" s="137">
        <f t="shared" si="179"/>
        <v>102.4</v>
      </c>
      <c r="W104" s="69"/>
      <c r="X104" s="137">
        <f t="shared" si="180"/>
        <v>102.4</v>
      </c>
      <c r="Y104" s="166">
        <f t="shared" si="181"/>
        <v>0</v>
      </c>
      <c r="Z104" s="168">
        <f>'Μέση ετήσια κατανάλωση'!$F67*Πελάτες!AA102</f>
        <v>144</v>
      </c>
      <c r="AA104" s="137">
        <f>'Μέση ετήσια κατανάλωση'!$G67*(Πελάτες!Y102-Πελάτες!$P102)</f>
        <v>512</v>
      </c>
      <c r="AB104" s="137">
        <f t="shared" si="182"/>
        <v>656</v>
      </c>
      <c r="AC104" s="69"/>
      <c r="AD104" s="137">
        <f t="shared" si="183"/>
        <v>656</v>
      </c>
      <c r="AE104" s="166">
        <f t="shared" si="184"/>
        <v>5.40625</v>
      </c>
      <c r="AF104" s="168">
        <f>'Μέση ετήσια κατανάλωση'!$F67*Πελάτες!AD102</f>
        <v>0</v>
      </c>
      <c r="AG104" s="137">
        <f>'Μέση ετήσια κατανάλωση'!$G67*(Πελάτες!AB102-Πελάτες!$P102)</f>
        <v>1232</v>
      </c>
      <c r="AH104" s="137">
        <f t="shared" si="185"/>
        <v>1232</v>
      </c>
      <c r="AI104" s="69"/>
      <c r="AJ104" s="137">
        <f t="shared" si="186"/>
        <v>1232</v>
      </c>
      <c r="AK104" s="166">
        <f t="shared" si="187"/>
        <v>0.87804878048780488</v>
      </c>
      <c r="AL104" s="168">
        <f>'Μέση ετήσια κατανάλωση'!$F67*Πελάτες!AG102</f>
        <v>0</v>
      </c>
      <c r="AM104" s="137">
        <f>'Μέση ετήσια κατανάλωση'!$G67*(Πελάτες!AE102-Πελάτες!$P102)</f>
        <v>1232</v>
      </c>
      <c r="AN104" s="137">
        <f t="shared" si="188"/>
        <v>1232</v>
      </c>
      <c r="AO104" s="69"/>
      <c r="AP104" s="137">
        <f t="shared" si="189"/>
        <v>1232</v>
      </c>
      <c r="AQ104" s="166">
        <f t="shared" si="190"/>
        <v>0</v>
      </c>
      <c r="AR104" s="163">
        <f t="shared" si="191"/>
        <v>3222.4</v>
      </c>
      <c r="AS104" s="164">
        <f t="shared" si="192"/>
        <v>0</v>
      </c>
    </row>
    <row r="105" spans="2:48" outlineLevel="1" x14ac:dyDescent="0.35">
      <c r="B105" s="230" t="s">
        <v>98</v>
      </c>
      <c r="C105" s="63" t="s">
        <v>114</v>
      </c>
      <c r="D105" s="83"/>
      <c r="E105" s="69"/>
      <c r="F105" s="166">
        <f t="shared" si="174"/>
        <v>0</v>
      </c>
      <c r="G105" s="69"/>
      <c r="H105" s="166">
        <f t="shared" si="175"/>
        <v>0</v>
      </c>
      <c r="I105" s="69"/>
      <c r="J105" s="166">
        <f t="shared" si="176"/>
        <v>0</v>
      </c>
      <c r="K105" s="69"/>
      <c r="L105" s="166">
        <f t="shared" si="148"/>
        <v>0</v>
      </c>
      <c r="M105" s="163">
        <f t="shared" si="149"/>
        <v>0</v>
      </c>
      <c r="N105" s="164">
        <f t="shared" si="150"/>
        <v>0</v>
      </c>
      <c r="P105" s="168">
        <f>'Μέση ετήσια κατανάλωση'!$F68*Πελάτες!U103</f>
        <v>0</v>
      </c>
      <c r="Q105" s="69"/>
      <c r="R105" s="137">
        <f t="shared" si="177"/>
        <v>0</v>
      </c>
      <c r="S105" s="180">
        <f t="shared" si="178"/>
        <v>0</v>
      </c>
      <c r="T105" s="168">
        <f>'Μέση ετήσια κατανάλωση'!$F68*Πελάτες!X103</f>
        <v>0</v>
      </c>
      <c r="U105" s="137">
        <f>'Μέση ετήσια κατανάλωση'!$G68*(Πελάτες!V103-Πελάτες!$P103)</f>
        <v>0</v>
      </c>
      <c r="V105" s="137">
        <f t="shared" si="179"/>
        <v>0</v>
      </c>
      <c r="W105" s="69"/>
      <c r="X105" s="137">
        <f t="shared" si="180"/>
        <v>0</v>
      </c>
      <c r="Y105" s="166">
        <f t="shared" si="181"/>
        <v>0</v>
      </c>
      <c r="Z105" s="168">
        <f>'Μέση ετήσια κατανάλωση'!$F68*Πελάτες!AA103</f>
        <v>0</v>
      </c>
      <c r="AA105" s="137">
        <f>'Μέση ετήσια κατανάλωση'!$G68*(Πελάτες!Y103-Πελάτες!$P103)</f>
        <v>0</v>
      </c>
      <c r="AB105" s="137">
        <f t="shared" si="182"/>
        <v>0</v>
      </c>
      <c r="AC105" s="69"/>
      <c r="AD105" s="137">
        <f t="shared" si="183"/>
        <v>0</v>
      </c>
      <c r="AE105" s="166">
        <f t="shared" si="184"/>
        <v>0</v>
      </c>
      <c r="AF105" s="168">
        <f>'Μέση ετήσια κατανάλωση'!$F68*Πελάτες!AD103</f>
        <v>0</v>
      </c>
      <c r="AG105" s="137">
        <f>'Μέση ετήσια κατανάλωση'!$G68*(Πελάτες!AB103-Πελάτες!$P103)</f>
        <v>0</v>
      </c>
      <c r="AH105" s="137">
        <f t="shared" si="185"/>
        <v>0</v>
      </c>
      <c r="AI105" s="69"/>
      <c r="AJ105" s="137">
        <f t="shared" si="186"/>
        <v>0</v>
      </c>
      <c r="AK105" s="166">
        <f t="shared" si="187"/>
        <v>0</v>
      </c>
      <c r="AL105" s="168">
        <f>'Μέση ετήσια κατανάλωση'!$F68*Πελάτες!AG103</f>
        <v>0</v>
      </c>
      <c r="AM105" s="137">
        <f>'Μέση ετήσια κατανάλωση'!$G68*(Πελάτες!AE103-Πελάτες!$P103)</f>
        <v>0</v>
      </c>
      <c r="AN105" s="137">
        <f t="shared" si="188"/>
        <v>0</v>
      </c>
      <c r="AO105" s="69"/>
      <c r="AP105" s="137">
        <f t="shared" si="189"/>
        <v>0</v>
      </c>
      <c r="AQ105" s="166">
        <f t="shared" si="190"/>
        <v>0</v>
      </c>
      <c r="AR105" s="163">
        <f t="shared" si="191"/>
        <v>0</v>
      </c>
      <c r="AS105" s="164">
        <f t="shared" si="192"/>
        <v>0</v>
      </c>
    </row>
    <row r="106" spans="2:48" outlineLevel="1" x14ac:dyDescent="0.35">
      <c r="B106" s="230" t="s">
        <v>99</v>
      </c>
      <c r="C106" s="63" t="s">
        <v>114</v>
      </c>
      <c r="D106" s="83"/>
      <c r="E106" s="69"/>
      <c r="F106" s="166">
        <f t="shared" si="174"/>
        <v>0</v>
      </c>
      <c r="G106" s="69"/>
      <c r="H106" s="166">
        <f t="shared" si="175"/>
        <v>0</v>
      </c>
      <c r="I106" s="69"/>
      <c r="J106" s="166">
        <f t="shared" si="176"/>
        <v>0</v>
      </c>
      <c r="K106" s="69"/>
      <c r="L106" s="166">
        <f t="shared" si="148"/>
        <v>0</v>
      </c>
      <c r="M106" s="163">
        <f t="shared" si="149"/>
        <v>0</v>
      </c>
      <c r="N106" s="164">
        <f t="shared" si="150"/>
        <v>0</v>
      </c>
      <c r="P106" s="168">
        <f>'Μέση ετήσια κατανάλωση'!$F69*Πελάτες!U104</f>
        <v>0</v>
      </c>
      <c r="Q106" s="69"/>
      <c r="R106" s="137">
        <f t="shared" si="177"/>
        <v>0</v>
      </c>
      <c r="S106" s="180">
        <f t="shared" si="178"/>
        <v>0</v>
      </c>
      <c r="T106" s="168">
        <f>'Μέση ετήσια κατανάλωση'!$F69*Πελάτες!X104</f>
        <v>0</v>
      </c>
      <c r="U106" s="137">
        <f>'Μέση ετήσια κατανάλωση'!$G69*(Πελάτες!V104-Πελάτες!$P104)</f>
        <v>0</v>
      </c>
      <c r="V106" s="137">
        <f t="shared" si="179"/>
        <v>0</v>
      </c>
      <c r="W106" s="69"/>
      <c r="X106" s="137">
        <f t="shared" si="180"/>
        <v>0</v>
      </c>
      <c r="Y106" s="166">
        <f t="shared" si="181"/>
        <v>0</v>
      </c>
      <c r="Z106" s="168">
        <f>'Μέση ετήσια κατανάλωση'!$F69*Πελάτες!AA104</f>
        <v>0</v>
      </c>
      <c r="AA106" s="137">
        <f>'Μέση ετήσια κατανάλωση'!$G69*(Πελάτες!Y104-Πελάτες!$P104)</f>
        <v>0</v>
      </c>
      <c r="AB106" s="137">
        <f t="shared" si="182"/>
        <v>0</v>
      </c>
      <c r="AC106" s="69"/>
      <c r="AD106" s="137">
        <f t="shared" si="183"/>
        <v>0</v>
      </c>
      <c r="AE106" s="166">
        <f t="shared" si="184"/>
        <v>0</v>
      </c>
      <c r="AF106" s="168">
        <f>'Μέση ετήσια κατανάλωση'!$F69*Πελάτες!AD104</f>
        <v>0</v>
      </c>
      <c r="AG106" s="137">
        <f>'Μέση ετήσια κατανάλωση'!$G69*(Πελάτες!AB104-Πελάτες!$P104)</f>
        <v>0</v>
      </c>
      <c r="AH106" s="137">
        <f t="shared" si="185"/>
        <v>0</v>
      </c>
      <c r="AI106" s="69"/>
      <c r="AJ106" s="137">
        <f t="shared" si="186"/>
        <v>0</v>
      </c>
      <c r="AK106" s="166">
        <f t="shared" si="187"/>
        <v>0</v>
      </c>
      <c r="AL106" s="168">
        <f>'Μέση ετήσια κατανάλωση'!$F69*Πελάτες!AG104</f>
        <v>0</v>
      </c>
      <c r="AM106" s="137">
        <f>'Μέση ετήσια κατανάλωση'!$G69*(Πελάτες!AE104-Πελάτες!$P104)</f>
        <v>0</v>
      </c>
      <c r="AN106" s="137">
        <f t="shared" si="188"/>
        <v>0</v>
      </c>
      <c r="AO106" s="69"/>
      <c r="AP106" s="137">
        <f t="shared" si="189"/>
        <v>0</v>
      </c>
      <c r="AQ106" s="166">
        <f t="shared" si="190"/>
        <v>0</v>
      </c>
      <c r="AR106" s="163">
        <f t="shared" si="191"/>
        <v>0</v>
      </c>
      <c r="AS106" s="164">
        <f t="shared" si="192"/>
        <v>0</v>
      </c>
    </row>
    <row r="107" spans="2:48" ht="15" customHeight="1" outlineLevel="1" x14ac:dyDescent="0.35">
      <c r="B107" s="50" t="s">
        <v>138</v>
      </c>
      <c r="C107" s="47" t="s">
        <v>114</v>
      </c>
      <c r="D107" s="182">
        <f>SUM(D82:D106)</f>
        <v>6.2779999999999996</v>
      </c>
      <c r="E107" s="257">
        <f>SUM(E82:E106)</f>
        <v>1114</v>
      </c>
      <c r="F107" s="258">
        <f>IFERROR((E107-D107)/D107,0)</f>
        <v>176.44504619305513</v>
      </c>
      <c r="G107" s="257">
        <f>SUM(G82:G106)</f>
        <v>2314.835</v>
      </c>
      <c r="H107" s="181">
        <f t="shared" si="175"/>
        <v>1.0779488330341114</v>
      </c>
      <c r="I107" s="257">
        <f>SUM(I82:I106)</f>
        <v>3658.809000000002</v>
      </c>
      <c r="J107" s="181">
        <f t="shared" si="176"/>
        <v>0.5805917052403311</v>
      </c>
      <c r="K107" s="182">
        <f>SUM(K82:K106)</f>
        <v>4292</v>
      </c>
      <c r="L107" s="181">
        <f t="shared" si="148"/>
        <v>0.17305932066964896</v>
      </c>
      <c r="M107" s="182">
        <f>SUM(M82:M106)</f>
        <v>11385.922000000002</v>
      </c>
      <c r="N107" s="176">
        <f t="shared" si="150"/>
        <v>4.1133980381782465</v>
      </c>
      <c r="P107" s="182">
        <f>SUM(P82:P106)</f>
        <v>5718.3999999999987</v>
      </c>
      <c r="Q107" s="182">
        <f>SUM(Q82:Q106)</f>
        <v>4292</v>
      </c>
      <c r="R107" s="182">
        <f>SUM(R82:R106)</f>
        <v>10010.4</v>
      </c>
      <c r="S107" s="165">
        <f>IFERROR((R107-K107)/K107,0)</f>
        <v>1.3323392357875115</v>
      </c>
      <c r="T107" s="182">
        <f>SUM(T82:T106)</f>
        <v>10424</v>
      </c>
      <c r="U107" s="182">
        <f>SUM(U82:U106)</f>
        <v>28592</v>
      </c>
      <c r="V107" s="182">
        <f t="shared" ref="V107" si="193">SUM(V82:V106)</f>
        <v>39016</v>
      </c>
      <c r="W107" s="182">
        <f t="shared" ref="W107" si="194">SUM(W82:W106)</f>
        <v>4292</v>
      </c>
      <c r="X107" s="182">
        <f t="shared" ref="X107" si="195">SUM(X82:X106)</f>
        <v>43308</v>
      </c>
      <c r="Y107" s="181">
        <f>IFERROR((X107-R107)/R107,0)</f>
        <v>3.32630064732678</v>
      </c>
      <c r="Z107" s="182">
        <f>SUM(Z82:Z106)</f>
        <v>7500.8</v>
      </c>
      <c r="AA107" s="182">
        <f>SUM(AA82:AA106)</f>
        <v>80712</v>
      </c>
      <c r="AB107" s="182">
        <f>SUM(AB82:AB106)</f>
        <v>88212.800000000003</v>
      </c>
      <c r="AC107" s="182">
        <f>SUM(AC82:AC106)</f>
        <v>4292</v>
      </c>
      <c r="AD107" s="182">
        <f>SUM(AD82:AD106)</f>
        <v>92504.8</v>
      </c>
      <c r="AE107" s="165">
        <f>IFERROR((AD107-X107)/X107,0)</f>
        <v>1.135974877620763</v>
      </c>
      <c r="AF107" s="182">
        <f>SUM(AF82:AF106)</f>
        <v>5702.4000000000015</v>
      </c>
      <c r="AG107" s="182">
        <f>SUM(AG82:AG106)</f>
        <v>118216</v>
      </c>
      <c r="AH107" s="182">
        <f>SUM(AH82:AH106)</f>
        <v>123918.40000000001</v>
      </c>
      <c r="AI107" s="182">
        <f>SUM(AI82:AI106)</f>
        <v>4292</v>
      </c>
      <c r="AJ107" s="182">
        <f>SUM(AJ82:AJ106)</f>
        <v>128210.40000000001</v>
      </c>
      <c r="AK107" s="165">
        <f t="shared" si="187"/>
        <v>0.38598645691899236</v>
      </c>
      <c r="AL107" s="182">
        <f>SUM(AL82:AL106)</f>
        <v>4939.2</v>
      </c>
      <c r="AM107" s="182">
        <f>SUM(AM82:AM106)</f>
        <v>146728</v>
      </c>
      <c r="AN107" s="182">
        <f>SUM(AN82:AN106)</f>
        <v>151667.19999999998</v>
      </c>
      <c r="AO107" s="182">
        <f>SUM(AO82:AO106)</f>
        <v>4292</v>
      </c>
      <c r="AP107" s="182">
        <f>SUM(AP82:AP106)</f>
        <v>155959.19999999998</v>
      </c>
      <c r="AQ107" s="165">
        <f>IFERROR((AP107-AJ107)/AJ107,0)</f>
        <v>0.21643174032683754</v>
      </c>
      <c r="AR107" s="182">
        <f>SUM(AR82:AR106)</f>
        <v>429992.8</v>
      </c>
      <c r="AS107" s="164">
        <f>IFERROR((AP107/R107)^(1/4)-1,0)</f>
        <v>0.98673476698035656</v>
      </c>
    </row>
    <row r="108" spans="2:48" ht="15" customHeight="1" x14ac:dyDescent="0.35">
      <c r="Z108" s="233">
        <f>Z107+T107*10*0.9</f>
        <v>101316.8</v>
      </c>
      <c r="AF108" s="233">
        <f>AF107+Z107*10*0.9</f>
        <v>73209.600000000006</v>
      </c>
    </row>
    <row r="109" spans="2:48" ht="15.5" x14ac:dyDescent="0.35">
      <c r="B109" s="296" t="s">
        <v>109</v>
      </c>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row>
    <row r="110" spans="2:48" ht="5.5" customHeight="1" outlineLevel="1" x14ac:dyDescent="0.35">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row>
    <row r="111" spans="2:48" outlineLevel="1" x14ac:dyDescent="0.35">
      <c r="B111" s="310"/>
      <c r="C111" s="328" t="s">
        <v>105</v>
      </c>
      <c r="D111" s="307" t="s">
        <v>130</v>
      </c>
      <c r="E111" s="308"/>
      <c r="F111" s="308"/>
      <c r="G111" s="308"/>
      <c r="H111" s="308"/>
      <c r="I111" s="308"/>
      <c r="J111" s="308"/>
      <c r="K111" s="308"/>
      <c r="L111" s="309"/>
      <c r="M111" s="318" t="str">
        <f xml:space="preserve"> D112&amp;" - "&amp;K112</f>
        <v>2019 - 2023</v>
      </c>
      <c r="N111" s="319"/>
      <c r="P111" s="307" t="s">
        <v>131</v>
      </c>
      <c r="Q111" s="308"/>
      <c r="R111" s="308"/>
      <c r="S111" s="308"/>
      <c r="T111" s="308"/>
      <c r="U111" s="308"/>
      <c r="V111" s="308"/>
      <c r="W111" s="308"/>
      <c r="X111" s="308"/>
      <c r="Y111" s="308"/>
      <c r="Z111" s="308"/>
      <c r="AA111" s="308"/>
      <c r="AB111" s="308"/>
      <c r="AC111" s="308"/>
      <c r="AD111" s="308"/>
      <c r="AE111" s="308"/>
      <c r="AF111" s="308"/>
      <c r="AG111" s="308"/>
      <c r="AH111" s="308"/>
      <c r="AI111" s="308"/>
      <c r="AJ111" s="308"/>
      <c r="AK111" s="308"/>
      <c r="AL111" s="308"/>
      <c r="AM111" s="308"/>
      <c r="AN111" s="308"/>
      <c r="AO111" s="308"/>
      <c r="AP111" s="308"/>
      <c r="AQ111" s="308"/>
      <c r="AR111" s="308"/>
      <c r="AS111" s="309"/>
    </row>
    <row r="112" spans="2:48" outlineLevel="1" x14ac:dyDescent="0.35">
      <c r="B112" s="311"/>
      <c r="C112" s="328"/>
      <c r="D112" s="81">
        <f>$C$3-5</f>
        <v>2019</v>
      </c>
      <c r="E112" s="307">
        <f>$C$3-4</f>
        <v>2020</v>
      </c>
      <c r="F112" s="309"/>
      <c r="G112" s="307">
        <f>$C$3-3</f>
        <v>2021</v>
      </c>
      <c r="H112" s="309"/>
      <c r="I112" s="307">
        <f>$C$3-2</f>
        <v>2022</v>
      </c>
      <c r="J112" s="309"/>
      <c r="K112" s="307">
        <f>$C$3-1</f>
        <v>2023</v>
      </c>
      <c r="L112" s="309"/>
      <c r="M112" s="320"/>
      <c r="N112" s="321"/>
      <c r="P112" s="354">
        <f>$C$3</f>
        <v>2024</v>
      </c>
      <c r="Q112" s="355"/>
      <c r="R112" s="355"/>
      <c r="S112" s="357"/>
      <c r="T112" s="354">
        <f>$C$3+1</f>
        <v>2025</v>
      </c>
      <c r="U112" s="355"/>
      <c r="V112" s="355"/>
      <c r="W112" s="355"/>
      <c r="X112" s="355"/>
      <c r="Y112" s="357"/>
      <c r="Z112" s="307">
        <f>$C$3+2</f>
        <v>2026</v>
      </c>
      <c r="AA112" s="308"/>
      <c r="AB112" s="308"/>
      <c r="AC112" s="308"/>
      <c r="AD112" s="308"/>
      <c r="AE112" s="309"/>
      <c r="AF112" s="307">
        <f>$C$3+3</f>
        <v>2027</v>
      </c>
      <c r="AG112" s="308"/>
      <c r="AH112" s="308"/>
      <c r="AI112" s="308"/>
      <c r="AJ112" s="308"/>
      <c r="AK112" s="309"/>
      <c r="AL112" s="307">
        <f>$C$3+4</f>
        <v>2028</v>
      </c>
      <c r="AM112" s="308"/>
      <c r="AN112" s="308"/>
      <c r="AO112" s="308"/>
      <c r="AP112" s="308"/>
      <c r="AQ112" s="309"/>
      <c r="AR112" s="316" t="str">
        <f>P112&amp;" - "&amp;AL112</f>
        <v>2024 - 2028</v>
      </c>
      <c r="AS112" s="317"/>
    </row>
    <row r="113" spans="2:45" ht="15" customHeight="1" outlineLevel="1" x14ac:dyDescent="0.35">
      <c r="B113" s="311"/>
      <c r="C113" s="328"/>
      <c r="D113" s="346" t="s">
        <v>165</v>
      </c>
      <c r="E113" s="348" t="s">
        <v>165</v>
      </c>
      <c r="F113" s="350" t="s">
        <v>134</v>
      </c>
      <c r="G113" s="348" t="s">
        <v>165</v>
      </c>
      <c r="H113" s="350" t="s">
        <v>134</v>
      </c>
      <c r="I113" s="348" t="s">
        <v>165</v>
      </c>
      <c r="J113" s="352" t="s">
        <v>134</v>
      </c>
      <c r="K113" s="348" t="s">
        <v>165</v>
      </c>
      <c r="L113" s="352" t="s">
        <v>134</v>
      </c>
      <c r="M113" s="348" t="s">
        <v>126</v>
      </c>
      <c r="N113" s="364" t="s">
        <v>135</v>
      </c>
      <c r="P113" s="348" t="str">
        <f>"Διανεμόμενες ποσότητες σε πελάτες που συνδέθηκαν το "&amp;P112</f>
        <v>Διανεμόμενες ποσότητες σε πελάτες που συνδέθηκαν το 2024</v>
      </c>
      <c r="Q113" s="356" t="s">
        <v>166</v>
      </c>
      <c r="R113" s="356" t="s">
        <v>167</v>
      </c>
      <c r="S113" s="366" t="s">
        <v>134</v>
      </c>
      <c r="T113" s="354" t="s">
        <v>168</v>
      </c>
      <c r="U113" s="355"/>
      <c r="V113" s="355"/>
      <c r="W113" s="356" t="s">
        <v>166</v>
      </c>
      <c r="X113" s="356" t="s">
        <v>167</v>
      </c>
      <c r="Y113" s="357" t="s">
        <v>134</v>
      </c>
      <c r="Z113" s="354" t="s">
        <v>168</v>
      </c>
      <c r="AA113" s="355"/>
      <c r="AB113" s="355"/>
      <c r="AC113" s="356" t="s">
        <v>166</v>
      </c>
      <c r="AD113" s="356" t="s">
        <v>167</v>
      </c>
      <c r="AE113" s="357" t="s">
        <v>134</v>
      </c>
      <c r="AF113" s="354" t="s">
        <v>168</v>
      </c>
      <c r="AG113" s="355"/>
      <c r="AH113" s="355"/>
      <c r="AI113" s="356" t="s">
        <v>166</v>
      </c>
      <c r="AJ113" s="356" t="s">
        <v>167</v>
      </c>
      <c r="AK113" s="357" t="s">
        <v>134</v>
      </c>
      <c r="AL113" s="354" t="s">
        <v>168</v>
      </c>
      <c r="AM113" s="355"/>
      <c r="AN113" s="355"/>
      <c r="AO113" s="356" t="s">
        <v>166</v>
      </c>
      <c r="AP113" s="356" t="s">
        <v>167</v>
      </c>
      <c r="AQ113" s="357" t="s">
        <v>134</v>
      </c>
      <c r="AR113" s="360" t="s">
        <v>126</v>
      </c>
      <c r="AS113" s="358" t="s">
        <v>135</v>
      </c>
    </row>
    <row r="114" spans="2:45" ht="58" outlineLevel="1" x14ac:dyDescent="0.35">
      <c r="B114" s="312"/>
      <c r="C114" s="328"/>
      <c r="D114" s="347"/>
      <c r="E114" s="349"/>
      <c r="F114" s="351"/>
      <c r="G114" s="349"/>
      <c r="H114" s="351"/>
      <c r="I114" s="349"/>
      <c r="J114" s="353"/>
      <c r="K114" s="349"/>
      <c r="L114" s="353"/>
      <c r="M114" s="349"/>
      <c r="N114" s="365"/>
      <c r="P114" s="349"/>
      <c r="Q114" s="356"/>
      <c r="R114" s="356"/>
      <c r="S114" s="366"/>
      <c r="T114" s="122" t="str">
        <f>"Διανεμόμενες ποσότητες σε πελάτες που συνδέθηκαν το "&amp;T112</f>
        <v>Διανεμόμενες ποσότητες σε πελάτες που συνδέθηκαν το 2025</v>
      </c>
      <c r="U114" s="104" t="str">
        <f>"Διανεμόμενες ποσότητες σε πελάτες που συνδέθηκαν το "&amp;P112</f>
        <v>Διανεμόμενες ποσότητες σε πελάτες που συνδέθηκαν το 2024</v>
      </c>
      <c r="V114" s="59" t="s">
        <v>169</v>
      </c>
      <c r="W114" s="356"/>
      <c r="X114" s="356"/>
      <c r="Y114" s="357"/>
      <c r="Z114" s="122" t="str">
        <f>"Διανεμόμενες ποσότητες σε πελάτες που συνδέθηκαν το "&amp;Z112</f>
        <v>Διανεμόμενες ποσότητες σε πελάτες που συνδέθηκαν το 2026</v>
      </c>
      <c r="AA114" s="104" t="str">
        <f>"Διανεμόμενες ποσότητες σε πελάτες που συνδέθηκαν το "&amp;$P$12&amp;" - "&amp;T112</f>
        <v>Διανεμόμενες ποσότητες σε πελάτες που συνδέθηκαν το 2024 - 2025</v>
      </c>
      <c r="AB114" s="59" t="s">
        <v>169</v>
      </c>
      <c r="AC114" s="356"/>
      <c r="AD114" s="356"/>
      <c r="AE114" s="357"/>
      <c r="AF114" s="122" t="str">
        <f>"Διανεμόμενες ποσότητες σε πελάτες που συνδέθηκαν το "&amp;AF112</f>
        <v>Διανεμόμενες ποσότητες σε πελάτες που συνδέθηκαν το 2027</v>
      </c>
      <c r="AG114" s="104" t="str">
        <f>"Διανεμόμενες ποσότητες σε πελάτες που συνδέθηκαν το "&amp;$P$12&amp;" - "&amp;Z112</f>
        <v>Διανεμόμενες ποσότητες σε πελάτες που συνδέθηκαν το 2024 - 2026</v>
      </c>
      <c r="AH114" s="59" t="s">
        <v>169</v>
      </c>
      <c r="AI114" s="356"/>
      <c r="AJ114" s="356"/>
      <c r="AK114" s="357"/>
      <c r="AL114" s="122" t="str">
        <f>"Διανεμόμενες ποσότητες σε πελάτες που συνδέθηκαν το "&amp;AL112</f>
        <v>Διανεμόμενες ποσότητες σε πελάτες που συνδέθηκαν το 2028</v>
      </c>
      <c r="AM114" s="104" t="str">
        <f>"Διανεμόμενες ποσότητες σε πελάτες που συνδέθηκαν το "&amp;$P$12&amp;" - "&amp;AF112</f>
        <v>Διανεμόμενες ποσότητες σε πελάτες που συνδέθηκαν το 2024 - 2027</v>
      </c>
      <c r="AN114" s="59" t="s">
        <v>169</v>
      </c>
      <c r="AO114" s="356"/>
      <c r="AP114" s="356"/>
      <c r="AQ114" s="357"/>
      <c r="AR114" s="361"/>
      <c r="AS114" s="359"/>
    </row>
    <row r="115" spans="2:45" outlineLevel="1" x14ac:dyDescent="0.35">
      <c r="B115" s="229" t="s">
        <v>75</v>
      </c>
      <c r="C115" s="63" t="s">
        <v>114</v>
      </c>
      <c r="D115" s="83"/>
      <c r="E115" s="69">
        <v>0</v>
      </c>
      <c r="F115" s="166">
        <f t="shared" ref="F115" si="196">IFERROR((E115-D115)/D115,0)</f>
        <v>0</v>
      </c>
      <c r="G115" s="69">
        <v>0</v>
      </c>
      <c r="H115" s="166">
        <f>IFERROR((G115-E115)/E115,0)</f>
        <v>0</v>
      </c>
      <c r="I115" s="69"/>
      <c r="J115" s="166">
        <f>IFERROR((I115-G115)/G115,0)</f>
        <v>0</v>
      </c>
      <c r="K115" s="69"/>
      <c r="L115" s="166">
        <f t="shared" ref="L115:L140" si="197">IFERROR((K115-I115)/I115,0)</f>
        <v>0</v>
      </c>
      <c r="M115" s="163">
        <f t="shared" ref="M115:M139" si="198">D115+E115+G115+I115+K115</f>
        <v>0</v>
      </c>
      <c r="N115" s="164">
        <f t="shared" ref="N115:N140" si="199">IFERROR((K115/D115)^(1/4)-1,0)</f>
        <v>0</v>
      </c>
      <c r="P115" s="168">
        <f>'Μέση ετήσια κατανάλωση'!$F76*Πελάτες!U113</f>
        <v>0</v>
      </c>
      <c r="Q115" s="69"/>
      <c r="R115" s="137">
        <f>P115+Q115</f>
        <v>0</v>
      </c>
      <c r="S115" s="180">
        <f t="shared" ref="S115" si="200">IFERROR((R115-K115)/K115,0)</f>
        <v>0</v>
      </c>
      <c r="T115" s="168">
        <f>'Μέση ετήσια κατανάλωση'!$F76*Πελάτες!X113</f>
        <v>0</v>
      </c>
      <c r="U115" s="137">
        <f>'Μέση ετήσια κατανάλωση'!$G76*(Πελάτες!V113-Πελάτες!$P113)</f>
        <v>0</v>
      </c>
      <c r="V115" s="137">
        <f>T115+U115</f>
        <v>0</v>
      </c>
      <c r="W115" s="69"/>
      <c r="X115" s="137">
        <f>V115+W115</f>
        <v>0</v>
      </c>
      <c r="Y115" s="166">
        <f t="shared" ref="Y115" si="201">IFERROR((X115-R115)/R115,0)</f>
        <v>0</v>
      </c>
      <c r="Z115" s="168">
        <f>'Μέση ετήσια κατανάλωση'!$F76*Πελάτες!AA113</f>
        <v>0</v>
      </c>
      <c r="AA115" s="137">
        <f>'Μέση ετήσια κατανάλωση'!$G76*(Πελάτες!Y113-Πελάτες!$P113)</f>
        <v>0</v>
      </c>
      <c r="AB115" s="137">
        <f>Z115+AA115</f>
        <v>0</v>
      </c>
      <c r="AC115" s="69"/>
      <c r="AD115" s="137">
        <f>AB115+AC115</f>
        <v>0</v>
      </c>
      <c r="AE115" s="166">
        <f>IFERROR((AD115-X115)/X115,0)</f>
        <v>0</v>
      </c>
      <c r="AF115" s="168">
        <f>'Μέση ετήσια κατανάλωση'!$F76*Πελάτες!AD113</f>
        <v>0</v>
      </c>
      <c r="AG115" s="137">
        <f>'Μέση ετήσια κατανάλωση'!$G76*(Πελάτες!AB113-Πελάτες!$P113)</f>
        <v>0</v>
      </c>
      <c r="AH115" s="137">
        <f>AF115+AG115</f>
        <v>0</v>
      </c>
      <c r="AI115" s="69"/>
      <c r="AJ115" s="137">
        <f>AH115+AI115</f>
        <v>0</v>
      </c>
      <c r="AK115" s="166">
        <f>IFERROR((AJ115-AD115)/AD115,0)</f>
        <v>0</v>
      </c>
      <c r="AL115" s="168">
        <f>'Μέση ετήσια κατανάλωση'!$F76*Πελάτες!AG113</f>
        <v>0</v>
      </c>
      <c r="AM115" s="137">
        <f>'Μέση ετήσια κατανάλωση'!$G76*(Πελάτες!AE113-Πελάτες!$P113)</f>
        <v>0</v>
      </c>
      <c r="AN115" s="137">
        <f>AL115+AM115</f>
        <v>0</v>
      </c>
      <c r="AO115" s="69"/>
      <c r="AP115" s="137">
        <f>AN115+AO115</f>
        <v>0</v>
      </c>
      <c r="AQ115" s="166">
        <f>IFERROR((AP115-AJ115)/AJ115,0)</f>
        <v>0</v>
      </c>
      <c r="AR115" s="163">
        <f t="shared" ref="AR115" si="202">R115+X115+AD115+AJ115+AP115</f>
        <v>0</v>
      </c>
      <c r="AS115" s="164">
        <f t="shared" ref="AS115" si="203">IFERROR((AP115/R115)^(1/4)-1,0)</f>
        <v>0</v>
      </c>
    </row>
    <row r="116" spans="2:45" outlineLevel="1" x14ac:dyDescent="0.35">
      <c r="B116" s="230" t="s">
        <v>76</v>
      </c>
      <c r="C116" s="63" t="s">
        <v>114</v>
      </c>
      <c r="D116" s="83"/>
      <c r="E116" s="69">
        <v>0</v>
      </c>
      <c r="F116" s="166">
        <f t="shared" ref="F116:F135" si="204">IFERROR((E116-D116)/D116,0)</f>
        <v>0</v>
      </c>
      <c r="G116" s="69">
        <v>0</v>
      </c>
      <c r="H116" s="166">
        <f t="shared" ref="H116:H135" si="205">IFERROR((G116-E116)/E116,0)</f>
        <v>0</v>
      </c>
      <c r="I116" s="69"/>
      <c r="J116" s="166">
        <f t="shared" ref="J116:J135" si="206">IFERROR((I116-G116)/G116,0)</f>
        <v>0</v>
      </c>
      <c r="K116" s="69"/>
      <c r="L116" s="166">
        <f t="shared" si="197"/>
        <v>0</v>
      </c>
      <c r="M116" s="163">
        <f t="shared" si="198"/>
        <v>0</v>
      </c>
      <c r="N116" s="164">
        <f t="shared" si="199"/>
        <v>0</v>
      </c>
      <c r="P116" s="168">
        <f>'Μέση ετήσια κατανάλωση'!$F77*Πελάτες!U114</f>
        <v>0</v>
      </c>
      <c r="Q116" s="69"/>
      <c r="R116" s="137">
        <f t="shared" ref="R116:R135" si="207">P116+Q116</f>
        <v>0</v>
      </c>
      <c r="S116" s="180">
        <f t="shared" ref="S116:S135" si="208">IFERROR((R116-K116)/K116,0)</f>
        <v>0</v>
      </c>
      <c r="T116" s="168">
        <f>'Μέση ετήσια κατανάλωση'!$F77*Πελάτες!X114</f>
        <v>0</v>
      </c>
      <c r="U116" s="137">
        <f>'Μέση ετήσια κατανάλωση'!$G77*(Πελάτες!V114-Πελάτες!$P114)</f>
        <v>0</v>
      </c>
      <c r="V116" s="137">
        <f t="shared" ref="V116:V135" si="209">T116+U116</f>
        <v>0</v>
      </c>
      <c r="W116" s="69"/>
      <c r="X116" s="137">
        <f t="shared" ref="X116:X135" si="210">V116+W116</f>
        <v>0</v>
      </c>
      <c r="Y116" s="166">
        <f t="shared" ref="Y116:Y135" si="211">IFERROR((X116-R116)/R116,0)</f>
        <v>0</v>
      </c>
      <c r="Z116" s="168">
        <f>'Μέση ετήσια κατανάλωση'!$F77*Πελάτες!AA114</f>
        <v>0</v>
      </c>
      <c r="AA116" s="137">
        <f>'Μέση ετήσια κατανάλωση'!$G77*(Πελάτες!Y114-Πελάτες!$P114)</f>
        <v>0</v>
      </c>
      <c r="AB116" s="137">
        <f t="shared" ref="AB116:AB135" si="212">Z116+AA116</f>
        <v>0</v>
      </c>
      <c r="AC116" s="69"/>
      <c r="AD116" s="137">
        <f t="shared" ref="AD116:AD135" si="213">AB116+AC116</f>
        <v>0</v>
      </c>
      <c r="AE116" s="166">
        <f t="shared" ref="AE116:AE135" si="214">IFERROR((AD116-X116)/X116,0)</f>
        <v>0</v>
      </c>
      <c r="AF116" s="168">
        <f>'Μέση ετήσια κατανάλωση'!$F77*Πελάτες!AD114</f>
        <v>0</v>
      </c>
      <c r="AG116" s="137">
        <f>'Μέση ετήσια κατανάλωση'!$G77*(Πελάτες!AB114-Πελάτες!$P114)</f>
        <v>0</v>
      </c>
      <c r="AH116" s="137">
        <f t="shared" ref="AH116:AH135" si="215">AF116+AG116</f>
        <v>0</v>
      </c>
      <c r="AI116" s="69"/>
      <c r="AJ116" s="137">
        <f t="shared" ref="AJ116:AJ135" si="216">AH116+AI116</f>
        <v>0</v>
      </c>
      <c r="AK116" s="166">
        <f t="shared" ref="AK116:AK135" si="217">IFERROR((AJ116-AD116)/AD116,0)</f>
        <v>0</v>
      </c>
      <c r="AL116" s="168">
        <f>'Μέση ετήσια κατανάλωση'!$F77*Πελάτες!AG114</f>
        <v>0</v>
      </c>
      <c r="AM116" s="137">
        <f>'Μέση ετήσια κατανάλωση'!$G77*(Πελάτες!AE114-Πελάτες!$P114)</f>
        <v>0</v>
      </c>
      <c r="AN116" s="137">
        <f t="shared" ref="AN116:AN135" si="218">AL116+AM116</f>
        <v>0</v>
      </c>
      <c r="AO116" s="69"/>
      <c r="AP116" s="137">
        <f t="shared" ref="AP116:AP135" si="219">AN116+AO116</f>
        <v>0</v>
      </c>
      <c r="AQ116" s="166">
        <f t="shared" ref="AQ116:AQ135" si="220">IFERROR((AP116-AJ116)/AJ116,0)</f>
        <v>0</v>
      </c>
      <c r="AR116" s="163">
        <f t="shared" ref="AR116:AR135" si="221">R116+X116+AD116+AJ116+AP116</f>
        <v>0</v>
      </c>
      <c r="AS116" s="164">
        <f t="shared" ref="AS116:AS135" si="222">IFERROR((AP116/R116)^(1/4)-1,0)</f>
        <v>0</v>
      </c>
    </row>
    <row r="117" spans="2:45" outlineLevel="1" x14ac:dyDescent="0.35">
      <c r="B117" s="229" t="s">
        <v>77</v>
      </c>
      <c r="C117" s="63" t="s">
        <v>114</v>
      </c>
      <c r="D117" s="83"/>
      <c r="E117" s="69"/>
      <c r="F117" s="166">
        <f t="shared" si="204"/>
        <v>0</v>
      </c>
      <c r="G117" s="69"/>
      <c r="H117" s="166">
        <f t="shared" si="205"/>
        <v>0</v>
      </c>
      <c r="I117" s="69"/>
      <c r="J117" s="166">
        <f t="shared" si="206"/>
        <v>0</v>
      </c>
      <c r="K117" s="69"/>
      <c r="L117" s="166">
        <f t="shared" si="197"/>
        <v>0</v>
      </c>
      <c r="M117" s="163">
        <f t="shared" si="198"/>
        <v>0</v>
      </c>
      <c r="N117" s="164">
        <f t="shared" si="199"/>
        <v>0</v>
      </c>
      <c r="P117" s="168">
        <f>'Μέση ετήσια κατανάλωση'!$F78*Πελάτες!U115</f>
        <v>0</v>
      </c>
      <c r="Q117" s="69"/>
      <c r="R117" s="137">
        <f t="shared" si="207"/>
        <v>0</v>
      </c>
      <c r="S117" s="180">
        <f t="shared" si="208"/>
        <v>0</v>
      </c>
      <c r="T117" s="168">
        <f>'Μέση ετήσια κατανάλωση'!$F78*Πελάτες!X115</f>
        <v>0</v>
      </c>
      <c r="U117" s="137">
        <f>'Μέση ετήσια κατανάλωση'!$G78*(Πελάτες!V115-Πελάτες!$P115)</f>
        <v>0</v>
      </c>
      <c r="V117" s="137">
        <f t="shared" si="209"/>
        <v>0</v>
      </c>
      <c r="W117" s="69"/>
      <c r="X117" s="137">
        <f t="shared" si="210"/>
        <v>0</v>
      </c>
      <c r="Y117" s="166">
        <f t="shared" si="211"/>
        <v>0</v>
      </c>
      <c r="Z117" s="168">
        <f>'Μέση ετήσια κατανάλωση'!$F78*Πελάτες!AA115</f>
        <v>0</v>
      </c>
      <c r="AA117" s="137">
        <f>'Μέση ετήσια κατανάλωση'!$G78*(Πελάτες!Y115-Πελάτες!$P115)</f>
        <v>0</v>
      </c>
      <c r="AB117" s="137">
        <f t="shared" si="212"/>
        <v>0</v>
      </c>
      <c r="AC117" s="69"/>
      <c r="AD117" s="137">
        <f t="shared" si="213"/>
        <v>0</v>
      </c>
      <c r="AE117" s="166">
        <f t="shared" si="214"/>
        <v>0</v>
      </c>
      <c r="AF117" s="168">
        <f>'Μέση ετήσια κατανάλωση'!$F78*Πελάτες!AD115</f>
        <v>0</v>
      </c>
      <c r="AG117" s="137">
        <f>'Μέση ετήσια κατανάλωση'!$G78*(Πελάτες!AB115-Πελάτες!$P115)</f>
        <v>0</v>
      </c>
      <c r="AH117" s="137">
        <f t="shared" si="215"/>
        <v>0</v>
      </c>
      <c r="AI117" s="69"/>
      <c r="AJ117" s="137">
        <f t="shared" si="216"/>
        <v>0</v>
      </c>
      <c r="AK117" s="166">
        <f t="shared" si="217"/>
        <v>0</v>
      </c>
      <c r="AL117" s="168">
        <f>'Μέση ετήσια κατανάλωση'!$F78*Πελάτες!AG115</f>
        <v>0</v>
      </c>
      <c r="AM117" s="137">
        <f>'Μέση ετήσια κατανάλωση'!$G78*(Πελάτες!AE115-Πελάτες!$P115)</f>
        <v>0</v>
      </c>
      <c r="AN117" s="137">
        <f t="shared" si="218"/>
        <v>0</v>
      </c>
      <c r="AO117" s="69"/>
      <c r="AP117" s="137">
        <f t="shared" si="219"/>
        <v>0</v>
      </c>
      <c r="AQ117" s="166">
        <f t="shared" si="220"/>
        <v>0</v>
      </c>
      <c r="AR117" s="163">
        <f t="shared" si="221"/>
        <v>0</v>
      </c>
      <c r="AS117" s="164">
        <f t="shared" si="222"/>
        <v>0</v>
      </c>
    </row>
    <row r="118" spans="2:45" outlineLevel="1" x14ac:dyDescent="0.35">
      <c r="B118" s="230" t="s">
        <v>78</v>
      </c>
      <c r="C118" s="63" t="s">
        <v>114</v>
      </c>
      <c r="D118" s="83"/>
      <c r="E118" s="69"/>
      <c r="F118" s="166">
        <f t="shared" si="204"/>
        <v>0</v>
      </c>
      <c r="G118" s="69"/>
      <c r="H118" s="166">
        <f t="shared" si="205"/>
        <v>0</v>
      </c>
      <c r="I118" s="69"/>
      <c r="J118" s="166">
        <f t="shared" si="206"/>
        <v>0</v>
      </c>
      <c r="K118" s="69"/>
      <c r="L118" s="166">
        <f t="shared" si="197"/>
        <v>0</v>
      </c>
      <c r="M118" s="163">
        <f t="shared" si="198"/>
        <v>0</v>
      </c>
      <c r="N118" s="164">
        <f t="shared" si="199"/>
        <v>0</v>
      </c>
      <c r="P118" s="168">
        <f>'Μέση ετήσια κατανάλωση'!$F79*Πελάτες!U116</f>
        <v>144</v>
      </c>
      <c r="Q118" s="69"/>
      <c r="R118" s="137">
        <f t="shared" si="207"/>
        <v>144</v>
      </c>
      <c r="S118" s="180">
        <f t="shared" si="208"/>
        <v>0</v>
      </c>
      <c r="T118" s="168">
        <f>'Μέση ετήσια κατανάλωση'!$F79*Πελάτες!X116</f>
        <v>324</v>
      </c>
      <c r="U118" s="137">
        <f>'Μέση ετήσια κατανάλωση'!$G79*(Πελάτες!V116-Πελάτες!$P116)</f>
        <v>720</v>
      </c>
      <c r="V118" s="137">
        <f t="shared" si="209"/>
        <v>1044</v>
      </c>
      <c r="W118" s="69"/>
      <c r="X118" s="137">
        <f t="shared" si="210"/>
        <v>1044</v>
      </c>
      <c r="Y118" s="166">
        <f t="shared" si="211"/>
        <v>6.25</v>
      </c>
      <c r="Z118" s="168">
        <f>'Μέση ετήσια κατανάλωση'!$F79*Πελάτες!AA116</f>
        <v>126</v>
      </c>
      <c r="AA118" s="137">
        <f>'Μέση ετήσια κατανάλωση'!$G79*(Πελάτες!Y116-Πελάτες!$P116)</f>
        <v>2340</v>
      </c>
      <c r="AB118" s="137">
        <f t="shared" si="212"/>
        <v>2466</v>
      </c>
      <c r="AC118" s="69"/>
      <c r="AD118" s="137">
        <f t="shared" si="213"/>
        <v>2466</v>
      </c>
      <c r="AE118" s="166">
        <f t="shared" si="214"/>
        <v>1.3620689655172413</v>
      </c>
      <c r="AF118" s="168">
        <f>'Μέση ετήσια κατανάλωση'!$F79*Πελάτες!AD116</f>
        <v>108</v>
      </c>
      <c r="AG118" s="137">
        <f>'Μέση ετήσια κατανάλωση'!$G79*(Πελάτες!AB116-Πελάτες!$P116)</f>
        <v>2970</v>
      </c>
      <c r="AH118" s="137">
        <f t="shared" si="215"/>
        <v>3078</v>
      </c>
      <c r="AI118" s="69"/>
      <c r="AJ118" s="137">
        <f t="shared" si="216"/>
        <v>3078</v>
      </c>
      <c r="AK118" s="166">
        <f t="shared" si="217"/>
        <v>0.24817518248175183</v>
      </c>
      <c r="AL118" s="168">
        <f>'Μέση ετήσια κατανάλωση'!$F79*Πελάτες!AG116</f>
        <v>144</v>
      </c>
      <c r="AM118" s="137">
        <f>'Μέση ετήσια κατανάλωση'!$G79*(Πελάτες!AE116-Πελάτες!$P116)</f>
        <v>3510</v>
      </c>
      <c r="AN118" s="137">
        <f t="shared" si="218"/>
        <v>3654</v>
      </c>
      <c r="AO118" s="69"/>
      <c r="AP118" s="137">
        <f t="shared" si="219"/>
        <v>3654</v>
      </c>
      <c r="AQ118" s="166">
        <f t="shared" si="220"/>
        <v>0.1871345029239766</v>
      </c>
      <c r="AR118" s="163">
        <f t="shared" si="221"/>
        <v>10386</v>
      </c>
      <c r="AS118" s="164">
        <f t="shared" si="222"/>
        <v>1.2444064738595082</v>
      </c>
    </row>
    <row r="119" spans="2:45" outlineLevel="1" x14ac:dyDescent="0.35">
      <c r="B119" s="229" t="s">
        <v>79</v>
      </c>
      <c r="C119" s="63" t="s">
        <v>114</v>
      </c>
      <c r="D119" s="83"/>
      <c r="E119" s="69"/>
      <c r="F119" s="166">
        <f t="shared" si="204"/>
        <v>0</v>
      </c>
      <c r="G119" s="69"/>
      <c r="H119" s="166">
        <f t="shared" si="205"/>
        <v>0</v>
      </c>
      <c r="I119" s="69"/>
      <c r="J119" s="166">
        <f t="shared" si="206"/>
        <v>0</v>
      </c>
      <c r="K119" s="69"/>
      <c r="L119" s="166">
        <f t="shared" si="197"/>
        <v>0</v>
      </c>
      <c r="M119" s="163">
        <f t="shared" si="198"/>
        <v>0</v>
      </c>
      <c r="N119" s="164">
        <f t="shared" si="199"/>
        <v>0</v>
      </c>
      <c r="P119" s="168">
        <f>'Μέση ετήσια κατανάλωση'!$F80*Πελάτες!U117</f>
        <v>0</v>
      </c>
      <c r="Q119" s="69"/>
      <c r="R119" s="137">
        <f t="shared" si="207"/>
        <v>0</v>
      </c>
      <c r="S119" s="180">
        <f t="shared" si="208"/>
        <v>0</v>
      </c>
      <c r="T119" s="168">
        <f>'Μέση ετήσια κατανάλωση'!$F80*Πελάτες!X117</f>
        <v>0</v>
      </c>
      <c r="U119" s="137">
        <f>'Μέση ετήσια κατανάλωση'!$G80*(Πελάτες!V117-Πελάτες!$P117)</f>
        <v>0</v>
      </c>
      <c r="V119" s="137">
        <f t="shared" si="209"/>
        <v>0</v>
      </c>
      <c r="W119" s="69"/>
      <c r="X119" s="137">
        <f t="shared" si="210"/>
        <v>0</v>
      </c>
      <c r="Y119" s="166">
        <f t="shared" si="211"/>
        <v>0</v>
      </c>
      <c r="Z119" s="168">
        <f>'Μέση ετήσια κατανάλωση'!$F80*Πελάτες!AA117</f>
        <v>0</v>
      </c>
      <c r="AA119" s="137">
        <f>'Μέση ετήσια κατανάλωση'!$G80*(Πελάτες!Y117-Πελάτες!$P117)</f>
        <v>0</v>
      </c>
      <c r="AB119" s="137">
        <f t="shared" si="212"/>
        <v>0</v>
      </c>
      <c r="AC119" s="69"/>
      <c r="AD119" s="137">
        <f t="shared" si="213"/>
        <v>0</v>
      </c>
      <c r="AE119" s="166">
        <f t="shared" si="214"/>
        <v>0</v>
      </c>
      <c r="AF119" s="168">
        <f>'Μέση ετήσια κατανάλωση'!$F80*Πελάτες!AD117</f>
        <v>0</v>
      </c>
      <c r="AG119" s="137">
        <f>'Μέση ετήσια κατανάλωση'!$G80*(Πελάτες!AB117-Πελάτες!$P117)</f>
        <v>0</v>
      </c>
      <c r="AH119" s="137">
        <f t="shared" si="215"/>
        <v>0</v>
      </c>
      <c r="AI119" s="69"/>
      <c r="AJ119" s="137">
        <f t="shared" si="216"/>
        <v>0</v>
      </c>
      <c r="AK119" s="166">
        <f t="shared" si="217"/>
        <v>0</v>
      </c>
      <c r="AL119" s="168">
        <f>'Μέση ετήσια κατανάλωση'!$F80*Πελάτες!AG117</f>
        <v>0</v>
      </c>
      <c r="AM119" s="137">
        <f>'Μέση ετήσια κατανάλωση'!$G80*(Πελάτες!AE117-Πελάτες!$P117)</f>
        <v>0</v>
      </c>
      <c r="AN119" s="137">
        <f t="shared" si="218"/>
        <v>0</v>
      </c>
      <c r="AO119" s="69"/>
      <c r="AP119" s="137">
        <f t="shared" si="219"/>
        <v>0</v>
      </c>
      <c r="AQ119" s="166">
        <f t="shared" si="220"/>
        <v>0</v>
      </c>
      <c r="AR119" s="163">
        <f t="shared" si="221"/>
        <v>0</v>
      </c>
      <c r="AS119" s="164">
        <f t="shared" si="222"/>
        <v>0</v>
      </c>
    </row>
    <row r="120" spans="2:45" outlineLevel="1" x14ac:dyDescent="0.35">
      <c r="B120" s="230" t="s">
        <v>80</v>
      </c>
      <c r="C120" s="63" t="s">
        <v>114</v>
      </c>
      <c r="D120" s="83">
        <v>30.355</v>
      </c>
      <c r="E120" s="69">
        <v>62.841000000000001</v>
      </c>
      <c r="F120" s="166">
        <f t="shared" si="204"/>
        <v>1.0702026025366498</v>
      </c>
      <c r="G120" s="69">
        <v>176.04500000000002</v>
      </c>
      <c r="H120" s="166">
        <f t="shared" si="205"/>
        <v>1.8014353686287616</v>
      </c>
      <c r="I120" s="69">
        <v>302.0306666666666</v>
      </c>
      <c r="J120" s="166">
        <f t="shared" si="206"/>
        <v>0.7156446741836836</v>
      </c>
      <c r="K120" s="69">
        <v>1073</v>
      </c>
      <c r="L120" s="166">
        <f t="shared" si="197"/>
        <v>2.5526193808134283</v>
      </c>
      <c r="M120" s="163">
        <f t="shared" si="198"/>
        <v>1644.2716666666665</v>
      </c>
      <c r="N120" s="164">
        <f t="shared" si="199"/>
        <v>1.4383293776481194</v>
      </c>
      <c r="P120" s="168">
        <f>'Μέση ετήσια κατανάλωση'!$F81*Πελάτες!U118</f>
        <v>450</v>
      </c>
      <c r="Q120" s="69">
        <v>1073</v>
      </c>
      <c r="R120" s="137">
        <f t="shared" si="207"/>
        <v>1523</v>
      </c>
      <c r="S120" s="180">
        <f t="shared" si="208"/>
        <v>0.41938490214352281</v>
      </c>
      <c r="T120" s="168">
        <f>'Μέση ετήσια κατανάλωση'!$F81*Πελάτες!X118</f>
        <v>450</v>
      </c>
      <c r="U120" s="137">
        <f>'Μέση ετήσια κατανάλωση'!$G81*(Πελάτες!V118-Πελάτες!$P118)</f>
        <v>2250</v>
      </c>
      <c r="V120" s="137">
        <f t="shared" si="209"/>
        <v>2700</v>
      </c>
      <c r="W120" s="69">
        <v>1073</v>
      </c>
      <c r="X120" s="137">
        <f t="shared" si="210"/>
        <v>3773</v>
      </c>
      <c r="Y120" s="166">
        <f t="shared" si="211"/>
        <v>1.4773473407747866</v>
      </c>
      <c r="Z120" s="168">
        <f>'Μέση ετήσια κατανάλωση'!$F81*Πελάτες!AA118</f>
        <v>486</v>
      </c>
      <c r="AA120" s="137">
        <f>'Μέση ετήσια κατανάλωση'!$G81*(Πελάτες!Y118-Πελάτες!$P118)</f>
        <v>4500</v>
      </c>
      <c r="AB120" s="137">
        <f t="shared" si="212"/>
        <v>4986</v>
      </c>
      <c r="AC120" s="69">
        <v>1073</v>
      </c>
      <c r="AD120" s="137">
        <f t="shared" si="213"/>
        <v>6059</v>
      </c>
      <c r="AE120" s="166">
        <f t="shared" si="214"/>
        <v>0.60588391200636094</v>
      </c>
      <c r="AF120" s="168">
        <f>'Μέση ετήσια κατανάλωση'!$F81*Πελάτες!AD118</f>
        <v>342</v>
      </c>
      <c r="AG120" s="137">
        <f>'Μέση ετήσια κατανάλωση'!$G81*(Πελάτες!AB118-Πελάτες!$P118)</f>
        <v>6930</v>
      </c>
      <c r="AH120" s="137">
        <f t="shared" si="215"/>
        <v>7272</v>
      </c>
      <c r="AI120" s="69">
        <v>1073</v>
      </c>
      <c r="AJ120" s="137">
        <f t="shared" si="216"/>
        <v>8345</v>
      </c>
      <c r="AK120" s="166">
        <f t="shared" si="217"/>
        <v>0.37728998184518897</v>
      </c>
      <c r="AL120" s="168">
        <f>'Μέση ετήσια κατανάλωση'!$F81*Πελάτες!AG118</f>
        <v>342</v>
      </c>
      <c r="AM120" s="137">
        <f>'Μέση ετήσια κατανάλωση'!$G81*(Πελάτες!AE118-Πελάτες!$P118)</f>
        <v>8640</v>
      </c>
      <c r="AN120" s="137">
        <f t="shared" si="218"/>
        <v>8982</v>
      </c>
      <c r="AO120" s="69">
        <v>1073</v>
      </c>
      <c r="AP120" s="137">
        <f t="shared" si="219"/>
        <v>10055</v>
      </c>
      <c r="AQ120" s="166">
        <f t="shared" si="220"/>
        <v>0.20491312162971839</v>
      </c>
      <c r="AR120" s="163">
        <f t="shared" si="221"/>
        <v>29755</v>
      </c>
      <c r="AS120" s="164">
        <f t="shared" si="222"/>
        <v>0.60295209297775765</v>
      </c>
    </row>
    <row r="121" spans="2:45" outlineLevel="1" x14ac:dyDescent="0.35">
      <c r="B121" s="229" t="s">
        <v>81</v>
      </c>
      <c r="C121" s="63" t="s">
        <v>114</v>
      </c>
      <c r="D121" s="83"/>
      <c r="E121" s="69"/>
      <c r="F121" s="166">
        <f t="shared" si="204"/>
        <v>0</v>
      </c>
      <c r="G121" s="69"/>
      <c r="H121" s="166">
        <f t="shared" si="205"/>
        <v>0</v>
      </c>
      <c r="I121" s="69"/>
      <c r="J121" s="166">
        <f t="shared" si="206"/>
        <v>0</v>
      </c>
      <c r="K121" s="69"/>
      <c r="L121" s="166">
        <f t="shared" si="197"/>
        <v>0</v>
      </c>
      <c r="M121" s="163">
        <f t="shared" si="198"/>
        <v>0</v>
      </c>
      <c r="N121" s="164">
        <f t="shared" si="199"/>
        <v>0</v>
      </c>
      <c r="P121" s="168">
        <f>'Μέση ετήσια κατανάλωση'!$F82*Πελάτες!U119</f>
        <v>0</v>
      </c>
      <c r="Q121" s="69"/>
      <c r="R121" s="137">
        <f t="shared" si="207"/>
        <v>0</v>
      </c>
      <c r="S121" s="180">
        <f t="shared" si="208"/>
        <v>0</v>
      </c>
      <c r="T121" s="168">
        <f>'Μέση ετήσια κατανάλωση'!$F82*Πελάτες!X119</f>
        <v>0</v>
      </c>
      <c r="U121" s="137">
        <f>'Μέση ετήσια κατανάλωση'!$G82*(Πελάτες!V119-Πελάτες!$P119)</f>
        <v>0</v>
      </c>
      <c r="V121" s="137">
        <f t="shared" si="209"/>
        <v>0</v>
      </c>
      <c r="W121" s="69"/>
      <c r="X121" s="137">
        <f t="shared" si="210"/>
        <v>0</v>
      </c>
      <c r="Y121" s="166">
        <f t="shared" si="211"/>
        <v>0</v>
      </c>
      <c r="Z121" s="168">
        <f>'Μέση ετήσια κατανάλωση'!$F82*Πελάτες!AA119</f>
        <v>0</v>
      </c>
      <c r="AA121" s="137">
        <f>'Μέση ετήσια κατανάλωση'!$G82*(Πελάτες!Y119-Πελάτες!$P119)</f>
        <v>0</v>
      </c>
      <c r="AB121" s="137">
        <f t="shared" si="212"/>
        <v>0</v>
      </c>
      <c r="AC121" s="69"/>
      <c r="AD121" s="137">
        <f t="shared" si="213"/>
        <v>0</v>
      </c>
      <c r="AE121" s="166">
        <f t="shared" si="214"/>
        <v>0</v>
      </c>
      <c r="AF121" s="168">
        <f>'Μέση ετήσια κατανάλωση'!$F82*Πελάτες!AD119</f>
        <v>0</v>
      </c>
      <c r="AG121" s="137">
        <f>'Μέση ετήσια κατανάλωση'!$G82*(Πελάτες!AB119-Πελάτες!$P119)</f>
        <v>0</v>
      </c>
      <c r="AH121" s="137">
        <f t="shared" si="215"/>
        <v>0</v>
      </c>
      <c r="AI121" s="69"/>
      <c r="AJ121" s="137">
        <f t="shared" si="216"/>
        <v>0</v>
      </c>
      <c r="AK121" s="166">
        <f t="shared" si="217"/>
        <v>0</v>
      </c>
      <c r="AL121" s="168">
        <f>'Μέση ετήσια κατανάλωση'!$F82*Πελάτες!AG119</f>
        <v>0</v>
      </c>
      <c r="AM121" s="137">
        <f>'Μέση ετήσια κατανάλωση'!$G82*(Πελάτες!AE119-Πελάτες!$P119)</f>
        <v>0</v>
      </c>
      <c r="AN121" s="137">
        <f t="shared" si="218"/>
        <v>0</v>
      </c>
      <c r="AO121" s="69"/>
      <c r="AP121" s="137">
        <f t="shared" si="219"/>
        <v>0</v>
      </c>
      <c r="AQ121" s="166">
        <f t="shared" si="220"/>
        <v>0</v>
      </c>
      <c r="AR121" s="163">
        <f t="shared" si="221"/>
        <v>0</v>
      </c>
      <c r="AS121" s="164">
        <f t="shared" si="222"/>
        <v>0</v>
      </c>
    </row>
    <row r="122" spans="2:45" outlineLevel="1" x14ac:dyDescent="0.35">
      <c r="B122" s="230" t="s">
        <v>82</v>
      </c>
      <c r="C122" s="63" t="s">
        <v>114</v>
      </c>
      <c r="D122" s="83"/>
      <c r="E122" s="69"/>
      <c r="F122" s="166">
        <f t="shared" si="204"/>
        <v>0</v>
      </c>
      <c r="G122" s="69"/>
      <c r="H122" s="166">
        <f t="shared" si="205"/>
        <v>0</v>
      </c>
      <c r="I122" s="69"/>
      <c r="J122" s="166">
        <f t="shared" si="206"/>
        <v>0</v>
      </c>
      <c r="K122" s="69"/>
      <c r="L122" s="166">
        <f t="shared" si="197"/>
        <v>0</v>
      </c>
      <c r="M122" s="163">
        <f t="shared" si="198"/>
        <v>0</v>
      </c>
      <c r="N122" s="164">
        <f t="shared" si="199"/>
        <v>0</v>
      </c>
      <c r="P122" s="168">
        <f>'Μέση ετήσια κατανάλωση'!$F83*Πελάτες!U120</f>
        <v>0</v>
      </c>
      <c r="Q122" s="69"/>
      <c r="R122" s="137">
        <f t="shared" si="207"/>
        <v>0</v>
      </c>
      <c r="S122" s="180">
        <f t="shared" si="208"/>
        <v>0</v>
      </c>
      <c r="T122" s="168">
        <f>'Μέση ετήσια κατανάλωση'!$F83*Πελάτες!X120</f>
        <v>0</v>
      </c>
      <c r="U122" s="137">
        <f>'Μέση ετήσια κατανάλωση'!$G83*(Πελάτες!V120-Πελάτες!$P120)</f>
        <v>0</v>
      </c>
      <c r="V122" s="137">
        <f t="shared" si="209"/>
        <v>0</v>
      </c>
      <c r="W122" s="69"/>
      <c r="X122" s="137">
        <f t="shared" si="210"/>
        <v>0</v>
      </c>
      <c r="Y122" s="166">
        <f t="shared" si="211"/>
        <v>0</v>
      </c>
      <c r="Z122" s="168">
        <f>'Μέση ετήσια κατανάλωση'!$F83*Πελάτες!AA120</f>
        <v>0</v>
      </c>
      <c r="AA122" s="137">
        <f>'Μέση ετήσια κατανάλωση'!$G83*(Πελάτες!Y120-Πελάτες!$P120)</f>
        <v>0</v>
      </c>
      <c r="AB122" s="137">
        <f t="shared" si="212"/>
        <v>0</v>
      </c>
      <c r="AC122" s="69"/>
      <c r="AD122" s="137">
        <f t="shared" si="213"/>
        <v>0</v>
      </c>
      <c r="AE122" s="166">
        <f t="shared" si="214"/>
        <v>0</v>
      </c>
      <c r="AF122" s="168">
        <f>'Μέση ετήσια κατανάλωση'!$F83*Πελάτες!AD120</f>
        <v>0</v>
      </c>
      <c r="AG122" s="137">
        <f>'Μέση ετήσια κατανάλωση'!$G83*(Πελάτες!AB120-Πελάτες!$P120)</f>
        <v>0</v>
      </c>
      <c r="AH122" s="137">
        <f t="shared" si="215"/>
        <v>0</v>
      </c>
      <c r="AI122" s="69"/>
      <c r="AJ122" s="137">
        <f t="shared" si="216"/>
        <v>0</v>
      </c>
      <c r="AK122" s="166">
        <f t="shared" si="217"/>
        <v>0</v>
      </c>
      <c r="AL122" s="168">
        <f>'Μέση ετήσια κατανάλωση'!$F83*Πελάτες!AG120</f>
        <v>0</v>
      </c>
      <c r="AM122" s="137">
        <f>'Μέση ετήσια κατανάλωση'!$G83*(Πελάτες!AE120-Πελάτες!$P120)</f>
        <v>0</v>
      </c>
      <c r="AN122" s="137">
        <f t="shared" si="218"/>
        <v>0</v>
      </c>
      <c r="AO122" s="69"/>
      <c r="AP122" s="137">
        <f t="shared" si="219"/>
        <v>0</v>
      </c>
      <c r="AQ122" s="166">
        <f t="shared" si="220"/>
        <v>0</v>
      </c>
      <c r="AR122" s="163">
        <f t="shared" si="221"/>
        <v>0</v>
      </c>
      <c r="AS122" s="164">
        <f t="shared" si="222"/>
        <v>0</v>
      </c>
    </row>
    <row r="123" spans="2:45" outlineLevel="1" x14ac:dyDescent="0.35">
      <c r="B123" s="230" t="s">
        <v>83</v>
      </c>
      <c r="C123" s="63" t="s">
        <v>114</v>
      </c>
      <c r="D123" s="83"/>
      <c r="E123" s="69"/>
      <c r="F123" s="166">
        <f t="shared" si="204"/>
        <v>0</v>
      </c>
      <c r="G123" s="69"/>
      <c r="H123" s="166">
        <f t="shared" si="205"/>
        <v>0</v>
      </c>
      <c r="I123" s="69"/>
      <c r="J123" s="166">
        <f t="shared" si="206"/>
        <v>0</v>
      </c>
      <c r="K123" s="69"/>
      <c r="L123" s="166">
        <f t="shared" si="197"/>
        <v>0</v>
      </c>
      <c r="M123" s="163">
        <f t="shared" si="198"/>
        <v>0</v>
      </c>
      <c r="N123" s="164">
        <f t="shared" si="199"/>
        <v>0</v>
      </c>
      <c r="P123" s="168">
        <f>'Μέση ετήσια κατανάλωση'!$F84*Πελάτες!U121</f>
        <v>0</v>
      </c>
      <c r="Q123" s="69"/>
      <c r="R123" s="137">
        <f t="shared" si="207"/>
        <v>0</v>
      </c>
      <c r="S123" s="180">
        <f t="shared" si="208"/>
        <v>0</v>
      </c>
      <c r="T123" s="168">
        <f>'Μέση ετήσια κατανάλωση'!$F84*Πελάτες!X121</f>
        <v>0</v>
      </c>
      <c r="U123" s="137">
        <f>'Μέση ετήσια κατανάλωση'!$G84*(Πελάτες!V121-Πελάτες!$P121)</f>
        <v>0</v>
      </c>
      <c r="V123" s="137">
        <f t="shared" si="209"/>
        <v>0</v>
      </c>
      <c r="W123" s="69"/>
      <c r="X123" s="137">
        <f t="shared" si="210"/>
        <v>0</v>
      </c>
      <c r="Y123" s="166">
        <f t="shared" si="211"/>
        <v>0</v>
      </c>
      <c r="Z123" s="168">
        <f>'Μέση ετήσια κατανάλωση'!$F84*Πελάτες!AA121</f>
        <v>0</v>
      </c>
      <c r="AA123" s="137">
        <f>'Μέση ετήσια κατανάλωση'!$G84*(Πελάτες!Y121-Πελάτες!$P121)</f>
        <v>0</v>
      </c>
      <c r="AB123" s="137">
        <f t="shared" si="212"/>
        <v>0</v>
      </c>
      <c r="AC123" s="69"/>
      <c r="AD123" s="137">
        <f t="shared" si="213"/>
        <v>0</v>
      </c>
      <c r="AE123" s="166">
        <f t="shared" si="214"/>
        <v>0</v>
      </c>
      <c r="AF123" s="168">
        <f>'Μέση ετήσια κατανάλωση'!$F84*Πελάτες!AD121</f>
        <v>0</v>
      </c>
      <c r="AG123" s="137">
        <f>'Μέση ετήσια κατανάλωση'!$G84*(Πελάτες!AB121-Πελάτες!$P121)</f>
        <v>0</v>
      </c>
      <c r="AH123" s="137">
        <f t="shared" si="215"/>
        <v>0</v>
      </c>
      <c r="AI123" s="69"/>
      <c r="AJ123" s="137">
        <f t="shared" si="216"/>
        <v>0</v>
      </c>
      <c r="AK123" s="166">
        <f t="shared" si="217"/>
        <v>0</v>
      </c>
      <c r="AL123" s="168">
        <f>'Μέση ετήσια κατανάλωση'!$F84*Πελάτες!AG121</f>
        <v>0</v>
      </c>
      <c r="AM123" s="137">
        <f>'Μέση ετήσια κατανάλωση'!$G84*(Πελάτες!AE121-Πελάτες!$P121)</f>
        <v>0</v>
      </c>
      <c r="AN123" s="137">
        <f t="shared" si="218"/>
        <v>0</v>
      </c>
      <c r="AO123" s="69"/>
      <c r="AP123" s="137">
        <f t="shared" si="219"/>
        <v>0</v>
      </c>
      <c r="AQ123" s="166">
        <f t="shared" si="220"/>
        <v>0</v>
      </c>
      <c r="AR123" s="163">
        <f t="shared" si="221"/>
        <v>0</v>
      </c>
      <c r="AS123" s="164">
        <f t="shared" si="222"/>
        <v>0</v>
      </c>
    </row>
    <row r="124" spans="2:45" outlineLevel="1" x14ac:dyDescent="0.35">
      <c r="B124" s="230" t="s">
        <v>84</v>
      </c>
      <c r="C124" s="63" t="s">
        <v>114</v>
      </c>
      <c r="D124" s="83"/>
      <c r="E124" s="69"/>
      <c r="F124" s="166">
        <f t="shared" si="204"/>
        <v>0</v>
      </c>
      <c r="G124" s="69"/>
      <c r="H124" s="166">
        <f t="shared" si="205"/>
        <v>0</v>
      </c>
      <c r="I124" s="69"/>
      <c r="J124" s="166">
        <f t="shared" si="206"/>
        <v>0</v>
      </c>
      <c r="K124" s="69"/>
      <c r="L124" s="166">
        <f t="shared" si="197"/>
        <v>0</v>
      </c>
      <c r="M124" s="163">
        <f t="shared" si="198"/>
        <v>0</v>
      </c>
      <c r="N124" s="164">
        <f t="shared" si="199"/>
        <v>0</v>
      </c>
      <c r="P124" s="168">
        <f>'Μέση ετήσια κατανάλωση'!$F85*Πελάτες!U122</f>
        <v>0</v>
      </c>
      <c r="Q124" s="69"/>
      <c r="R124" s="137">
        <f t="shared" si="207"/>
        <v>0</v>
      </c>
      <c r="S124" s="180">
        <f t="shared" si="208"/>
        <v>0</v>
      </c>
      <c r="T124" s="168">
        <f>'Μέση ετήσια κατανάλωση'!$F85*Πελάτες!X122</f>
        <v>0</v>
      </c>
      <c r="U124" s="137">
        <f>'Μέση ετήσια κατανάλωση'!$G85*(Πελάτες!V122-Πελάτες!$P122)</f>
        <v>0</v>
      </c>
      <c r="V124" s="137">
        <f t="shared" si="209"/>
        <v>0</v>
      </c>
      <c r="W124" s="69"/>
      <c r="X124" s="137">
        <f t="shared" si="210"/>
        <v>0</v>
      </c>
      <c r="Y124" s="166">
        <f t="shared" si="211"/>
        <v>0</v>
      </c>
      <c r="Z124" s="168">
        <f>'Μέση ετήσια κατανάλωση'!$F85*Πελάτες!AA122</f>
        <v>0</v>
      </c>
      <c r="AA124" s="137">
        <f>'Μέση ετήσια κατανάλωση'!$G85*(Πελάτες!Y122-Πελάτες!$P122)</f>
        <v>0</v>
      </c>
      <c r="AB124" s="137">
        <f t="shared" si="212"/>
        <v>0</v>
      </c>
      <c r="AC124" s="69"/>
      <c r="AD124" s="137">
        <f t="shared" si="213"/>
        <v>0</v>
      </c>
      <c r="AE124" s="166">
        <f t="shared" si="214"/>
        <v>0</v>
      </c>
      <c r="AF124" s="168">
        <f>'Μέση ετήσια κατανάλωση'!$F85*Πελάτες!AD122</f>
        <v>0</v>
      </c>
      <c r="AG124" s="137">
        <f>'Μέση ετήσια κατανάλωση'!$G85*(Πελάτες!AB122-Πελάτες!$P122)</f>
        <v>0</v>
      </c>
      <c r="AH124" s="137">
        <f t="shared" si="215"/>
        <v>0</v>
      </c>
      <c r="AI124" s="69"/>
      <c r="AJ124" s="137">
        <f t="shared" si="216"/>
        <v>0</v>
      </c>
      <c r="AK124" s="166">
        <f t="shared" si="217"/>
        <v>0</v>
      </c>
      <c r="AL124" s="168">
        <f>'Μέση ετήσια κατανάλωση'!$F85*Πελάτες!AG122</f>
        <v>0</v>
      </c>
      <c r="AM124" s="137">
        <f>'Μέση ετήσια κατανάλωση'!$G85*(Πελάτες!AE122-Πελάτες!$P122)</f>
        <v>0</v>
      </c>
      <c r="AN124" s="137">
        <f t="shared" si="218"/>
        <v>0</v>
      </c>
      <c r="AO124" s="69"/>
      <c r="AP124" s="137">
        <f t="shared" si="219"/>
        <v>0</v>
      </c>
      <c r="AQ124" s="166">
        <f t="shared" si="220"/>
        <v>0</v>
      </c>
      <c r="AR124" s="163">
        <f t="shared" si="221"/>
        <v>0</v>
      </c>
      <c r="AS124" s="164">
        <f t="shared" si="222"/>
        <v>0</v>
      </c>
    </row>
    <row r="125" spans="2:45" outlineLevel="1" x14ac:dyDescent="0.35">
      <c r="B125" s="229" t="s">
        <v>85</v>
      </c>
      <c r="C125" s="63" t="s">
        <v>114</v>
      </c>
      <c r="D125" s="83"/>
      <c r="E125" s="69"/>
      <c r="F125" s="166">
        <f t="shared" si="204"/>
        <v>0</v>
      </c>
      <c r="G125" s="69"/>
      <c r="H125" s="166">
        <f t="shared" si="205"/>
        <v>0</v>
      </c>
      <c r="I125" s="69"/>
      <c r="J125" s="166">
        <f t="shared" si="206"/>
        <v>0</v>
      </c>
      <c r="K125" s="69"/>
      <c r="L125" s="166">
        <f t="shared" si="197"/>
        <v>0</v>
      </c>
      <c r="M125" s="163">
        <f t="shared" si="198"/>
        <v>0</v>
      </c>
      <c r="N125" s="164">
        <f t="shared" si="199"/>
        <v>0</v>
      </c>
      <c r="P125" s="168">
        <f>'Μέση ετήσια κατανάλωση'!$F86*Πελάτες!U123</f>
        <v>0</v>
      </c>
      <c r="Q125" s="69"/>
      <c r="R125" s="137">
        <f t="shared" si="207"/>
        <v>0</v>
      </c>
      <c r="S125" s="180">
        <f t="shared" si="208"/>
        <v>0</v>
      </c>
      <c r="T125" s="168">
        <f>'Μέση ετήσια κατανάλωση'!$F86*Πελάτες!X123</f>
        <v>0</v>
      </c>
      <c r="U125" s="137">
        <f>'Μέση ετήσια κατανάλωση'!$G86*(Πελάτες!V123-Πελάτες!$P123)</f>
        <v>0</v>
      </c>
      <c r="V125" s="137">
        <f t="shared" si="209"/>
        <v>0</v>
      </c>
      <c r="W125" s="69"/>
      <c r="X125" s="137">
        <f t="shared" si="210"/>
        <v>0</v>
      </c>
      <c r="Y125" s="166">
        <f t="shared" si="211"/>
        <v>0</v>
      </c>
      <c r="Z125" s="168">
        <f>'Μέση ετήσια κατανάλωση'!$F86*Πελάτες!AA123</f>
        <v>0</v>
      </c>
      <c r="AA125" s="137">
        <f>'Μέση ετήσια κατανάλωση'!$G86*(Πελάτες!Y123-Πελάτες!$P123)</f>
        <v>0</v>
      </c>
      <c r="AB125" s="137">
        <f t="shared" si="212"/>
        <v>0</v>
      </c>
      <c r="AC125" s="69"/>
      <c r="AD125" s="137">
        <f t="shared" si="213"/>
        <v>0</v>
      </c>
      <c r="AE125" s="166">
        <f t="shared" si="214"/>
        <v>0</v>
      </c>
      <c r="AF125" s="168">
        <f>'Μέση ετήσια κατανάλωση'!$F86*Πελάτες!AD123</f>
        <v>0</v>
      </c>
      <c r="AG125" s="137">
        <f>'Μέση ετήσια κατανάλωση'!$G86*(Πελάτες!AB123-Πελάτες!$P123)</f>
        <v>0</v>
      </c>
      <c r="AH125" s="137">
        <f t="shared" si="215"/>
        <v>0</v>
      </c>
      <c r="AI125" s="69"/>
      <c r="AJ125" s="137">
        <f t="shared" si="216"/>
        <v>0</v>
      </c>
      <c r="AK125" s="166">
        <f t="shared" si="217"/>
        <v>0</v>
      </c>
      <c r="AL125" s="168">
        <f>'Μέση ετήσια κατανάλωση'!$F86*Πελάτες!AG123</f>
        <v>0</v>
      </c>
      <c r="AM125" s="137">
        <f>'Μέση ετήσια κατανάλωση'!$G86*(Πελάτες!AE123-Πελάτες!$P123)</f>
        <v>0</v>
      </c>
      <c r="AN125" s="137">
        <f t="shared" si="218"/>
        <v>0</v>
      </c>
      <c r="AO125" s="69"/>
      <c r="AP125" s="137">
        <f t="shared" si="219"/>
        <v>0</v>
      </c>
      <c r="AQ125" s="166">
        <f t="shared" si="220"/>
        <v>0</v>
      </c>
      <c r="AR125" s="163">
        <f t="shared" si="221"/>
        <v>0</v>
      </c>
      <c r="AS125" s="164">
        <f t="shared" si="222"/>
        <v>0</v>
      </c>
    </row>
    <row r="126" spans="2:45" outlineLevel="1" x14ac:dyDescent="0.35">
      <c r="B126" s="230" t="s">
        <v>86</v>
      </c>
      <c r="C126" s="63" t="s">
        <v>114</v>
      </c>
      <c r="D126" s="83"/>
      <c r="E126" s="69"/>
      <c r="F126" s="166">
        <f t="shared" si="204"/>
        <v>0</v>
      </c>
      <c r="G126" s="69">
        <v>0</v>
      </c>
      <c r="H126" s="166">
        <f t="shared" si="205"/>
        <v>0</v>
      </c>
      <c r="I126" s="69"/>
      <c r="J126" s="166">
        <f t="shared" si="206"/>
        <v>0</v>
      </c>
      <c r="K126" s="69"/>
      <c r="L126" s="166">
        <f t="shared" si="197"/>
        <v>0</v>
      </c>
      <c r="M126" s="163">
        <f t="shared" si="198"/>
        <v>0</v>
      </c>
      <c r="N126" s="164">
        <f t="shared" si="199"/>
        <v>0</v>
      </c>
      <c r="P126" s="168">
        <f>'Μέση ετήσια κατανάλωση'!$F87*Πελάτες!U124</f>
        <v>0</v>
      </c>
      <c r="Q126" s="69"/>
      <c r="R126" s="137">
        <f t="shared" si="207"/>
        <v>0</v>
      </c>
      <c r="S126" s="180">
        <f t="shared" si="208"/>
        <v>0</v>
      </c>
      <c r="T126" s="168">
        <f>'Μέση ετήσια κατανάλωση'!$F87*Πελάτες!X124</f>
        <v>0</v>
      </c>
      <c r="U126" s="137">
        <f>'Μέση ετήσια κατανάλωση'!$G87*(Πελάτες!V124-Πελάτες!$P124)</f>
        <v>0</v>
      </c>
      <c r="V126" s="137">
        <f t="shared" si="209"/>
        <v>0</v>
      </c>
      <c r="W126" s="69"/>
      <c r="X126" s="137">
        <f t="shared" si="210"/>
        <v>0</v>
      </c>
      <c r="Y126" s="166">
        <f t="shared" si="211"/>
        <v>0</v>
      </c>
      <c r="Z126" s="168">
        <f>'Μέση ετήσια κατανάλωση'!$F87*Πελάτες!AA124</f>
        <v>0</v>
      </c>
      <c r="AA126" s="137">
        <f>'Μέση ετήσια κατανάλωση'!$G87*(Πελάτες!Y124-Πελάτες!$P124)</f>
        <v>0</v>
      </c>
      <c r="AB126" s="137">
        <f t="shared" si="212"/>
        <v>0</v>
      </c>
      <c r="AC126" s="69"/>
      <c r="AD126" s="137">
        <f t="shared" si="213"/>
        <v>0</v>
      </c>
      <c r="AE126" s="166">
        <f t="shared" si="214"/>
        <v>0</v>
      </c>
      <c r="AF126" s="168">
        <f>'Μέση ετήσια κατανάλωση'!$F87*Πελάτες!AD124</f>
        <v>0</v>
      </c>
      <c r="AG126" s="137">
        <f>'Μέση ετήσια κατανάλωση'!$G87*(Πελάτες!AB124-Πελάτες!$P124)</f>
        <v>0</v>
      </c>
      <c r="AH126" s="137">
        <f t="shared" si="215"/>
        <v>0</v>
      </c>
      <c r="AI126" s="69"/>
      <c r="AJ126" s="137">
        <f t="shared" si="216"/>
        <v>0</v>
      </c>
      <c r="AK126" s="166">
        <f t="shared" si="217"/>
        <v>0</v>
      </c>
      <c r="AL126" s="168">
        <f>'Μέση ετήσια κατανάλωση'!$F87*Πελάτες!AG124</f>
        <v>0</v>
      </c>
      <c r="AM126" s="137">
        <f>'Μέση ετήσια κατανάλωση'!$G87*(Πελάτες!AE124-Πελάτες!$P124)</f>
        <v>0</v>
      </c>
      <c r="AN126" s="137">
        <f t="shared" si="218"/>
        <v>0</v>
      </c>
      <c r="AO126" s="69"/>
      <c r="AP126" s="137">
        <f t="shared" si="219"/>
        <v>0</v>
      </c>
      <c r="AQ126" s="166">
        <f t="shared" si="220"/>
        <v>0</v>
      </c>
      <c r="AR126" s="163">
        <f t="shared" si="221"/>
        <v>0</v>
      </c>
      <c r="AS126" s="164">
        <f t="shared" si="222"/>
        <v>0</v>
      </c>
    </row>
    <row r="127" spans="2:45" outlineLevel="1" x14ac:dyDescent="0.35">
      <c r="B127" s="230" t="s">
        <v>87</v>
      </c>
      <c r="C127" s="63" t="s">
        <v>114</v>
      </c>
      <c r="D127" s="83"/>
      <c r="E127" s="69"/>
      <c r="F127" s="166">
        <f t="shared" si="204"/>
        <v>0</v>
      </c>
      <c r="G127" s="69">
        <v>0</v>
      </c>
      <c r="H127" s="166">
        <f t="shared" si="205"/>
        <v>0</v>
      </c>
      <c r="I127" s="69"/>
      <c r="J127" s="166">
        <f t="shared" si="206"/>
        <v>0</v>
      </c>
      <c r="K127" s="69"/>
      <c r="L127" s="166">
        <f t="shared" si="197"/>
        <v>0</v>
      </c>
      <c r="M127" s="163">
        <f t="shared" si="198"/>
        <v>0</v>
      </c>
      <c r="N127" s="164">
        <f t="shared" si="199"/>
        <v>0</v>
      </c>
      <c r="P127" s="168">
        <f>'Μέση ετήσια κατανάλωση'!$F88*Πελάτες!U125</f>
        <v>0</v>
      </c>
      <c r="Q127" s="69"/>
      <c r="R127" s="137">
        <f t="shared" si="207"/>
        <v>0</v>
      </c>
      <c r="S127" s="180">
        <f t="shared" si="208"/>
        <v>0</v>
      </c>
      <c r="T127" s="168">
        <f>'Μέση ετήσια κατανάλωση'!$F88*Πελάτες!X125</f>
        <v>0</v>
      </c>
      <c r="U127" s="137">
        <f>'Μέση ετήσια κατανάλωση'!$G88*(Πελάτες!V125-Πελάτες!$P125)</f>
        <v>0</v>
      </c>
      <c r="V127" s="137">
        <f t="shared" si="209"/>
        <v>0</v>
      </c>
      <c r="W127" s="69"/>
      <c r="X127" s="137">
        <f t="shared" si="210"/>
        <v>0</v>
      </c>
      <c r="Y127" s="166">
        <f t="shared" si="211"/>
        <v>0</v>
      </c>
      <c r="Z127" s="168">
        <f>'Μέση ετήσια κατανάλωση'!$F88*Πελάτες!AA125</f>
        <v>0</v>
      </c>
      <c r="AA127" s="137">
        <f>'Μέση ετήσια κατανάλωση'!$G88*(Πελάτες!Y125-Πελάτες!$P125)</f>
        <v>0</v>
      </c>
      <c r="AB127" s="137">
        <f t="shared" si="212"/>
        <v>0</v>
      </c>
      <c r="AC127" s="69"/>
      <c r="AD127" s="137">
        <f t="shared" si="213"/>
        <v>0</v>
      </c>
      <c r="AE127" s="166">
        <f t="shared" si="214"/>
        <v>0</v>
      </c>
      <c r="AF127" s="168">
        <f>'Μέση ετήσια κατανάλωση'!$F88*Πελάτες!AD125</f>
        <v>0</v>
      </c>
      <c r="AG127" s="137">
        <f>'Μέση ετήσια κατανάλωση'!$G88*(Πελάτες!AB125-Πελάτες!$P125)</f>
        <v>0</v>
      </c>
      <c r="AH127" s="137">
        <f t="shared" si="215"/>
        <v>0</v>
      </c>
      <c r="AI127" s="69"/>
      <c r="AJ127" s="137">
        <f t="shared" si="216"/>
        <v>0</v>
      </c>
      <c r="AK127" s="166">
        <f t="shared" si="217"/>
        <v>0</v>
      </c>
      <c r="AL127" s="168">
        <f>'Μέση ετήσια κατανάλωση'!$F88*Πελάτες!AG125</f>
        <v>0</v>
      </c>
      <c r="AM127" s="137">
        <f>'Μέση ετήσια κατανάλωση'!$G88*(Πελάτες!AE125-Πελάτες!$P125)</f>
        <v>0</v>
      </c>
      <c r="AN127" s="137">
        <f t="shared" si="218"/>
        <v>0</v>
      </c>
      <c r="AO127" s="69"/>
      <c r="AP127" s="137">
        <f t="shared" si="219"/>
        <v>0</v>
      </c>
      <c r="AQ127" s="166">
        <f t="shared" si="220"/>
        <v>0</v>
      </c>
      <c r="AR127" s="163">
        <f t="shared" si="221"/>
        <v>0</v>
      </c>
      <c r="AS127" s="164">
        <f t="shared" si="222"/>
        <v>0</v>
      </c>
    </row>
    <row r="128" spans="2:45" outlineLevel="1" x14ac:dyDescent="0.35">
      <c r="B128" s="230" t="s">
        <v>88</v>
      </c>
      <c r="C128" s="63" t="s">
        <v>114</v>
      </c>
      <c r="D128" s="83"/>
      <c r="E128" s="69">
        <v>0</v>
      </c>
      <c r="F128" s="166">
        <f t="shared" si="204"/>
        <v>0</v>
      </c>
      <c r="G128" s="69">
        <v>0</v>
      </c>
      <c r="H128" s="166">
        <f t="shared" si="205"/>
        <v>0</v>
      </c>
      <c r="I128" s="69"/>
      <c r="J128" s="166">
        <f t="shared" si="206"/>
        <v>0</v>
      </c>
      <c r="K128" s="69"/>
      <c r="L128" s="166">
        <f t="shared" si="197"/>
        <v>0</v>
      </c>
      <c r="M128" s="163">
        <f t="shared" si="198"/>
        <v>0</v>
      </c>
      <c r="N128" s="164">
        <f t="shared" si="199"/>
        <v>0</v>
      </c>
      <c r="P128" s="168">
        <f>'Μέση ετήσια κατανάλωση'!$F89*Πελάτες!U126</f>
        <v>0</v>
      </c>
      <c r="Q128" s="69"/>
      <c r="R128" s="137">
        <f t="shared" si="207"/>
        <v>0</v>
      </c>
      <c r="S128" s="180">
        <f t="shared" si="208"/>
        <v>0</v>
      </c>
      <c r="T128" s="168">
        <f>'Μέση ετήσια κατανάλωση'!$F89*Πελάτες!X126</f>
        <v>0</v>
      </c>
      <c r="U128" s="137">
        <f>'Μέση ετήσια κατανάλωση'!$G89*(Πελάτες!V126-Πελάτες!$P126)</f>
        <v>0</v>
      </c>
      <c r="V128" s="137">
        <f t="shared" si="209"/>
        <v>0</v>
      </c>
      <c r="W128" s="69"/>
      <c r="X128" s="137">
        <f t="shared" si="210"/>
        <v>0</v>
      </c>
      <c r="Y128" s="166">
        <f t="shared" si="211"/>
        <v>0</v>
      </c>
      <c r="Z128" s="168">
        <f>'Μέση ετήσια κατανάλωση'!$F89*Πελάτες!AA126</f>
        <v>0</v>
      </c>
      <c r="AA128" s="137">
        <f>'Μέση ετήσια κατανάλωση'!$G89*(Πελάτες!Y126-Πελάτες!$P126)</f>
        <v>0</v>
      </c>
      <c r="AB128" s="137">
        <f t="shared" si="212"/>
        <v>0</v>
      </c>
      <c r="AC128" s="69"/>
      <c r="AD128" s="137">
        <f t="shared" si="213"/>
        <v>0</v>
      </c>
      <c r="AE128" s="166">
        <f t="shared" si="214"/>
        <v>0</v>
      </c>
      <c r="AF128" s="168">
        <f>'Μέση ετήσια κατανάλωση'!$F89*Πελάτες!AD126</f>
        <v>0</v>
      </c>
      <c r="AG128" s="137">
        <f>'Μέση ετήσια κατανάλωση'!$G89*(Πελάτες!AB126-Πελάτες!$P126)</f>
        <v>0</v>
      </c>
      <c r="AH128" s="137">
        <f t="shared" si="215"/>
        <v>0</v>
      </c>
      <c r="AI128" s="69"/>
      <c r="AJ128" s="137">
        <f t="shared" si="216"/>
        <v>0</v>
      </c>
      <c r="AK128" s="166">
        <f t="shared" si="217"/>
        <v>0</v>
      </c>
      <c r="AL128" s="168">
        <f>'Μέση ετήσια κατανάλωση'!$F89*Πελάτες!AG126</f>
        <v>0</v>
      </c>
      <c r="AM128" s="137">
        <f>'Μέση ετήσια κατανάλωση'!$G89*(Πελάτες!AE126-Πελάτες!$P126)</f>
        <v>0</v>
      </c>
      <c r="AN128" s="137">
        <f t="shared" si="218"/>
        <v>0</v>
      </c>
      <c r="AO128" s="69"/>
      <c r="AP128" s="137">
        <f t="shared" si="219"/>
        <v>0</v>
      </c>
      <c r="AQ128" s="166">
        <f t="shared" si="220"/>
        <v>0</v>
      </c>
      <c r="AR128" s="163">
        <f t="shared" si="221"/>
        <v>0</v>
      </c>
      <c r="AS128" s="164">
        <f t="shared" si="222"/>
        <v>0</v>
      </c>
    </row>
    <row r="129" spans="2:48" outlineLevel="1" x14ac:dyDescent="0.35">
      <c r="B129" s="230" t="s">
        <v>89</v>
      </c>
      <c r="C129" s="63" t="s">
        <v>114</v>
      </c>
      <c r="D129" s="83"/>
      <c r="E129" s="69">
        <v>0</v>
      </c>
      <c r="F129" s="166">
        <f t="shared" si="204"/>
        <v>0</v>
      </c>
      <c r="G129" s="69">
        <v>0</v>
      </c>
      <c r="H129" s="166">
        <f t="shared" si="205"/>
        <v>0</v>
      </c>
      <c r="I129" s="69"/>
      <c r="J129" s="166">
        <f t="shared" si="206"/>
        <v>0</v>
      </c>
      <c r="K129" s="69">
        <v>36</v>
      </c>
      <c r="L129" s="166">
        <f t="shared" si="197"/>
        <v>0</v>
      </c>
      <c r="M129" s="163">
        <f t="shared" si="198"/>
        <v>36</v>
      </c>
      <c r="N129" s="164">
        <f t="shared" si="199"/>
        <v>0</v>
      </c>
      <c r="P129" s="168">
        <f>'Μέση ετήσια κατανάλωση'!$F90*Πελάτες!U127</f>
        <v>216</v>
      </c>
      <c r="Q129" s="69">
        <v>36</v>
      </c>
      <c r="R129" s="137">
        <f t="shared" si="207"/>
        <v>252</v>
      </c>
      <c r="S129" s="180">
        <f t="shared" si="208"/>
        <v>6</v>
      </c>
      <c r="T129" s="168">
        <f>'Μέση ετήσια κατανάλωση'!$F90*Πελάτες!X127</f>
        <v>900</v>
      </c>
      <c r="U129" s="137">
        <f>'Μέση ετήσια κατανάλωση'!$G90*(Πελάτες!V127-Πελάτες!$P127)</f>
        <v>1080</v>
      </c>
      <c r="V129" s="137">
        <f t="shared" si="209"/>
        <v>1980</v>
      </c>
      <c r="W129" s="69">
        <v>36</v>
      </c>
      <c r="X129" s="137">
        <f t="shared" si="210"/>
        <v>2016</v>
      </c>
      <c r="Y129" s="166">
        <f t="shared" si="211"/>
        <v>7</v>
      </c>
      <c r="Z129" s="168">
        <f>'Μέση ετήσια κατανάλωση'!$F90*Πελάτες!AA127</f>
        <v>630</v>
      </c>
      <c r="AA129" s="137">
        <f>'Μέση ετήσια κατανάλωση'!$G90*(Πελάτες!Y127-Πελάτες!$P127)</f>
        <v>5580</v>
      </c>
      <c r="AB129" s="137">
        <f t="shared" si="212"/>
        <v>6210</v>
      </c>
      <c r="AC129" s="69">
        <v>36</v>
      </c>
      <c r="AD129" s="137">
        <f t="shared" si="213"/>
        <v>6246</v>
      </c>
      <c r="AE129" s="166">
        <f t="shared" si="214"/>
        <v>2.0982142857142856</v>
      </c>
      <c r="AF129" s="168">
        <f>'Μέση ετήσια κατανάλωση'!$F90*Πελάτες!AD127</f>
        <v>594</v>
      </c>
      <c r="AG129" s="137">
        <f>'Μέση ετήσια κατανάλωση'!$G90*(Πελάτες!AB127-Πελάτες!$P127)</f>
        <v>8730</v>
      </c>
      <c r="AH129" s="137">
        <f t="shared" si="215"/>
        <v>9324</v>
      </c>
      <c r="AI129" s="69">
        <v>36</v>
      </c>
      <c r="AJ129" s="137">
        <f t="shared" si="216"/>
        <v>9360</v>
      </c>
      <c r="AK129" s="166">
        <f t="shared" si="217"/>
        <v>0.49855907780979825</v>
      </c>
      <c r="AL129" s="168">
        <f>'Μέση ετήσια κατανάλωση'!$F90*Πελάτες!AG127</f>
        <v>540</v>
      </c>
      <c r="AM129" s="137">
        <f>'Μέση ετήσια κατανάλωση'!$G90*(Πελάτες!AE127-Πελάτες!$P127)</f>
        <v>11700</v>
      </c>
      <c r="AN129" s="137">
        <f t="shared" si="218"/>
        <v>12240</v>
      </c>
      <c r="AO129" s="69">
        <v>36</v>
      </c>
      <c r="AP129" s="137">
        <f t="shared" si="219"/>
        <v>12276</v>
      </c>
      <c r="AQ129" s="166">
        <f t="shared" si="220"/>
        <v>0.31153846153846154</v>
      </c>
      <c r="AR129" s="163">
        <f t="shared" si="221"/>
        <v>30150</v>
      </c>
      <c r="AS129" s="164">
        <f t="shared" si="222"/>
        <v>1.6418860687347814</v>
      </c>
    </row>
    <row r="130" spans="2:48" outlineLevel="1" x14ac:dyDescent="0.35">
      <c r="B130" s="229" t="s">
        <v>90</v>
      </c>
      <c r="C130" s="63" t="s">
        <v>114</v>
      </c>
      <c r="D130" s="83"/>
      <c r="E130" s="69"/>
      <c r="F130" s="166">
        <f t="shared" si="204"/>
        <v>0</v>
      </c>
      <c r="G130" s="69"/>
      <c r="H130" s="166">
        <f t="shared" si="205"/>
        <v>0</v>
      </c>
      <c r="I130" s="69"/>
      <c r="J130" s="166">
        <f t="shared" si="206"/>
        <v>0</v>
      </c>
      <c r="K130" s="69"/>
      <c r="L130" s="166">
        <f t="shared" si="197"/>
        <v>0</v>
      </c>
      <c r="M130" s="163">
        <f t="shared" si="198"/>
        <v>0</v>
      </c>
      <c r="N130" s="164">
        <f t="shared" si="199"/>
        <v>0</v>
      </c>
      <c r="P130" s="168">
        <f>'Μέση ετήσια κατανάλωση'!$F91*Πελάτες!U128</f>
        <v>0</v>
      </c>
      <c r="Q130" s="69"/>
      <c r="R130" s="137">
        <f t="shared" si="207"/>
        <v>0</v>
      </c>
      <c r="S130" s="180">
        <f t="shared" si="208"/>
        <v>0</v>
      </c>
      <c r="T130" s="168">
        <f>'Μέση ετήσια κατανάλωση'!$F91*Πελάτες!X128</f>
        <v>0</v>
      </c>
      <c r="U130" s="137">
        <f>'Μέση ετήσια κατανάλωση'!$G91*(Πελάτες!V128-Πελάτες!$P128)</f>
        <v>0</v>
      </c>
      <c r="V130" s="137">
        <f t="shared" si="209"/>
        <v>0</v>
      </c>
      <c r="W130" s="69"/>
      <c r="X130" s="137">
        <f t="shared" si="210"/>
        <v>0</v>
      </c>
      <c r="Y130" s="166">
        <f t="shared" si="211"/>
        <v>0</v>
      </c>
      <c r="Z130" s="168">
        <f>'Μέση ετήσια κατανάλωση'!$F91*Πελάτες!AA128</f>
        <v>0</v>
      </c>
      <c r="AA130" s="137">
        <f>'Μέση ετήσια κατανάλωση'!$G91*(Πελάτες!Y128-Πελάτες!$P128)</f>
        <v>0</v>
      </c>
      <c r="AB130" s="137">
        <f t="shared" si="212"/>
        <v>0</v>
      </c>
      <c r="AC130" s="69"/>
      <c r="AD130" s="137">
        <f t="shared" si="213"/>
        <v>0</v>
      </c>
      <c r="AE130" s="166">
        <f t="shared" si="214"/>
        <v>0</v>
      </c>
      <c r="AF130" s="168">
        <f>'Μέση ετήσια κατανάλωση'!$F91*Πελάτες!AD128</f>
        <v>0</v>
      </c>
      <c r="AG130" s="137">
        <f>'Μέση ετήσια κατανάλωση'!$G91*(Πελάτες!AB128-Πελάτες!$P128)</f>
        <v>0</v>
      </c>
      <c r="AH130" s="137">
        <f t="shared" si="215"/>
        <v>0</v>
      </c>
      <c r="AI130" s="69"/>
      <c r="AJ130" s="137">
        <f t="shared" si="216"/>
        <v>0</v>
      </c>
      <c r="AK130" s="166">
        <f t="shared" si="217"/>
        <v>0</v>
      </c>
      <c r="AL130" s="168">
        <f>'Μέση ετήσια κατανάλωση'!$F91*Πελάτες!AG128</f>
        <v>0</v>
      </c>
      <c r="AM130" s="137">
        <f>'Μέση ετήσια κατανάλωση'!$G91*(Πελάτες!AE128-Πελάτες!$P128)</f>
        <v>0</v>
      </c>
      <c r="AN130" s="137">
        <f t="shared" si="218"/>
        <v>0</v>
      </c>
      <c r="AO130" s="69"/>
      <c r="AP130" s="137">
        <f t="shared" si="219"/>
        <v>0</v>
      </c>
      <c r="AQ130" s="166">
        <f t="shared" si="220"/>
        <v>0</v>
      </c>
      <c r="AR130" s="163">
        <f t="shared" si="221"/>
        <v>0</v>
      </c>
      <c r="AS130" s="164">
        <f t="shared" si="222"/>
        <v>0</v>
      </c>
    </row>
    <row r="131" spans="2:48" outlineLevel="1" x14ac:dyDescent="0.35">
      <c r="B131" s="230" t="s">
        <v>91</v>
      </c>
      <c r="C131" s="63" t="s">
        <v>114</v>
      </c>
      <c r="D131" s="83"/>
      <c r="E131" s="69"/>
      <c r="F131" s="166">
        <f t="shared" si="204"/>
        <v>0</v>
      </c>
      <c r="G131" s="69"/>
      <c r="H131" s="166">
        <f t="shared" si="205"/>
        <v>0</v>
      </c>
      <c r="I131" s="69"/>
      <c r="J131" s="166">
        <f t="shared" si="206"/>
        <v>0</v>
      </c>
      <c r="K131" s="69"/>
      <c r="L131" s="166">
        <f t="shared" si="197"/>
        <v>0</v>
      </c>
      <c r="M131" s="163">
        <f t="shared" si="198"/>
        <v>0</v>
      </c>
      <c r="N131" s="164">
        <f t="shared" si="199"/>
        <v>0</v>
      </c>
      <c r="P131" s="168">
        <f>'Μέση ετήσια κατανάλωση'!$F92*Πελάτες!U129</f>
        <v>162</v>
      </c>
      <c r="Q131" s="69"/>
      <c r="R131" s="137">
        <f t="shared" si="207"/>
        <v>162</v>
      </c>
      <c r="S131" s="180">
        <f t="shared" si="208"/>
        <v>0</v>
      </c>
      <c r="T131" s="168">
        <f>'Μέση ετήσια κατανάλωση'!$F92*Πελάτες!X129</f>
        <v>180</v>
      </c>
      <c r="U131" s="137">
        <f>'Μέση ετήσια κατανάλωση'!$G92*(Πελάτες!V129-Πελάτες!$P129)</f>
        <v>810</v>
      </c>
      <c r="V131" s="137">
        <f t="shared" si="209"/>
        <v>990</v>
      </c>
      <c r="W131" s="69"/>
      <c r="X131" s="137">
        <f t="shared" si="210"/>
        <v>990</v>
      </c>
      <c r="Y131" s="166">
        <f t="shared" si="211"/>
        <v>5.1111111111111107</v>
      </c>
      <c r="Z131" s="168">
        <f>'Μέση ετήσια κατανάλωση'!$F92*Πελάτες!AA129</f>
        <v>90</v>
      </c>
      <c r="AA131" s="137">
        <f>'Μέση ετήσια κατανάλωση'!$G92*(Πελάτες!Y129-Πελάτες!$P129)</f>
        <v>1710</v>
      </c>
      <c r="AB131" s="137">
        <f t="shared" si="212"/>
        <v>1800</v>
      </c>
      <c r="AC131" s="69"/>
      <c r="AD131" s="137">
        <f t="shared" si="213"/>
        <v>1800</v>
      </c>
      <c r="AE131" s="166">
        <f t="shared" si="214"/>
        <v>0.81818181818181823</v>
      </c>
      <c r="AF131" s="168">
        <f>'Μέση ετήσια κατανάλωση'!$F92*Πελάτες!AD129</f>
        <v>36</v>
      </c>
      <c r="AG131" s="137">
        <f>'Μέση ετήσια κατανάλωση'!$G92*(Πελάτες!AB129-Πελάτες!$P129)</f>
        <v>2160</v>
      </c>
      <c r="AH131" s="137">
        <f t="shared" si="215"/>
        <v>2196</v>
      </c>
      <c r="AI131" s="69"/>
      <c r="AJ131" s="137">
        <f t="shared" si="216"/>
        <v>2196</v>
      </c>
      <c r="AK131" s="166">
        <f t="shared" si="217"/>
        <v>0.22</v>
      </c>
      <c r="AL131" s="168">
        <f>'Μέση ετήσια κατανάλωση'!$F92*Πελάτες!AG129</f>
        <v>18</v>
      </c>
      <c r="AM131" s="137">
        <f>'Μέση ετήσια κατανάλωση'!$G92*(Πελάτες!AE129-Πελάτες!$P129)</f>
        <v>2340</v>
      </c>
      <c r="AN131" s="137">
        <f t="shared" si="218"/>
        <v>2358</v>
      </c>
      <c r="AO131" s="69"/>
      <c r="AP131" s="137">
        <f t="shared" si="219"/>
        <v>2358</v>
      </c>
      <c r="AQ131" s="166">
        <f t="shared" si="220"/>
        <v>7.3770491803278687E-2</v>
      </c>
      <c r="AR131" s="163">
        <f t="shared" si="221"/>
        <v>7506</v>
      </c>
      <c r="AS131" s="164">
        <f t="shared" si="222"/>
        <v>0.95324713765391156</v>
      </c>
    </row>
    <row r="132" spans="2:48" outlineLevel="1" x14ac:dyDescent="0.35">
      <c r="B132" s="229" t="s">
        <v>92</v>
      </c>
      <c r="C132" s="63" t="s">
        <v>114</v>
      </c>
      <c r="D132" s="83"/>
      <c r="E132" s="69"/>
      <c r="F132" s="166">
        <f t="shared" si="204"/>
        <v>0</v>
      </c>
      <c r="G132" s="69"/>
      <c r="H132" s="166">
        <f t="shared" si="205"/>
        <v>0</v>
      </c>
      <c r="I132" s="69"/>
      <c r="J132" s="166">
        <f t="shared" si="206"/>
        <v>0</v>
      </c>
      <c r="K132" s="69"/>
      <c r="L132" s="166">
        <f t="shared" si="197"/>
        <v>0</v>
      </c>
      <c r="M132" s="163">
        <f t="shared" si="198"/>
        <v>0</v>
      </c>
      <c r="N132" s="164">
        <f t="shared" si="199"/>
        <v>0</v>
      </c>
      <c r="P132" s="168">
        <f>'Μέση ετήσια κατανάλωση'!$F93*Πελάτες!U130</f>
        <v>0</v>
      </c>
      <c r="Q132" s="69"/>
      <c r="R132" s="137">
        <f t="shared" si="207"/>
        <v>0</v>
      </c>
      <c r="S132" s="180">
        <f t="shared" si="208"/>
        <v>0</v>
      </c>
      <c r="T132" s="168">
        <f>'Μέση ετήσια κατανάλωση'!$F93*Πελάτες!X130</f>
        <v>0</v>
      </c>
      <c r="U132" s="137">
        <f>'Μέση ετήσια κατανάλωση'!$G93*(Πελάτες!V130-Πελάτες!$P130)</f>
        <v>0</v>
      </c>
      <c r="V132" s="137">
        <f t="shared" si="209"/>
        <v>0</v>
      </c>
      <c r="W132" s="69"/>
      <c r="X132" s="137">
        <f t="shared" si="210"/>
        <v>0</v>
      </c>
      <c r="Y132" s="166">
        <f t="shared" si="211"/>
        <v>0</v>
      </c>
      <c r="Z132" s="168">
        <f>'Μέση ετήσια κατανάλωση'!$F93*Πελάτες!AA130</f>
        <v>0</v>
      </c>
      <c r="AA132" s="137">
        <f>'Μέση ετήσια κατανάλωση'!$G93*(Πελάτες!Y130-Πελάτες!$P130)</f>
        <v>0</v>
      </c>
      <c r="AB132" s="137">
        <f t="shared" si="212"/>
        <v>0</v>
      </c>
      <c r="AC132" s="69"/>
      <c r="AD132" s="137">
        <f t="shared" si="213"/>
        <v>0</v>
      </c>
      <c r="AE132" s="166">
        <f t="shared" si="214"/>
        <v>0</v>
      </c>
      <c r="AF132" s="168">
        <f>'Μέση ετήσια κατανάλωση'!$F93*Πελάτες!AD130</f>
        <v>0</v>
      </c>
      <c r="AG132" s="137">
        <f>'Μέση ετήσια κατανάλωση'!$G93*(Πελάτες!AB130-Πελάτες!$P130)</f>
        <v>0</v>
      </c>
      <c r="AH132" s="137">
        <f t="shared" si="215"/>
        <v>0</v>
      </c>
      <c r="AI132" s="69"/>
      <c r="AJ132" s="137">
        <f t="shared" si="216"/>
        <v>0</v>
      </c>
      <c r="AK132" s="166">
        <f t="shared" si="217"/>
        <v>0</v>
      </c>
      <c r="AL132" s="168">
        <f>'Μέση ετήσια κατανάλωση'!$F93*Πελάτες!AG130</f>
        <v>0</v>
      </c>
      <c r="AM132" s="137">
        <f>'Μέση ετήσια κατανάλωση'!$G93*(Πελάτες!AE130-Πελάτες!$P130)</f>
        <v>0</v>
      </c>
      <c r="AN132" s="137">
        <f t="shared" si="218"/>
        <v>0</v>
      </c>
      <c r="AO132" s="69"/>
      <c r="AP132" s="137">
        <f t="shared" si="219"/>
        <v>0</v>
      </c>
      <c r="AQ132" s="166">
        <f t="shared" si="220"/>
        <v>0</v>
      </c>
      <c r="AR132" s="163">
        <f t="shared" si="221"/>
        <v>0</v>
      </c>
      <c r="AS132" s="164">
        <f t="shared" si="222"/>
        <v>0</v>
      </c>
    </row>
    <row r="133" spans="2:48" outlineLevel="1" x14ac:dyDescent="0.35">
      <c r="B133" s="230" t="s">
        <v>93</v>
      </c>
      <c r="C133" s="63" t="s">
        <v>114</v>
      </c>
      <c r="D133" s="83"/>
      <c r="E133" s="69"/>
      <c r="F133" s="166">
        <f t="shared" si="204"/>
        <v>0</v>
      </c>
      <c r="G133" s="69"/>
      <c r="H133" s="166">
        <f t="shared" si="205"/>
        <v>0</v>
      </c>
      <c r="I133" s="69"/>
      <c r="J133" s="166">
        <f t="shared" si="206"/>
        <v>0</v>
      </c>
      <c r="K133" s="69"/>
      <c r="L133" s="166">
        <f t="shared" si="197"/>
        <v>0</v>
      </c>
      <c r="M133" s="163">
        <f t="shared" si="198"/>
        <v>0</v>
      </c>
      <c r="N133" s="164">
        <f t="shared" si="199"/>
        <v>0</v>
      </c>
      <c r="P133" s="168">
        <f>'Μέση ετήσια κατανάλωση'!$F94*Πελάτες!U131</f>
        <v>90</v>
      </c>
      <c r="Q133" s="69"/>
      <c r="R133" s="137">
        <f t="shared" si="207"/>
        <v>90</v>
      </c>
      <c r="S133" s="180">
        <f t="shared" si="208"/>
        <v>0</v>
      </c>
      <c r="T133" s="168">
        <f>'Μέση ετήσια κατανάλωση'!$F94*Πελάτες!X131</f>
        <v>180</v>
      </c>
      <c r="U133" s="137">
        <f>'Μέση ετήσια κατανάλωση'!$G94*(Πελάτες!V131-Πελάτες!$P131)</f>
        <v>450</v>
      </c>
      <c r="V133" s="137">
        <f t="shared" si="209"/>
        <v>630</v>
      </c>
      <c r="W133" s="69"/>
      <c r="X133" s="137">
        <f t="shared" si="210"/>
        <v>630</v>
      </c>
      <c r="Y133" s="166">
        <f t="shared" si="211"/>
        <v>6</v>
      </c>
      <c r="Z133" s="168">
        <f>'Μέση ετήσια κατανάλωση'!$F94*Πελάτες!AA131</f>
        <v>18</v>
      </c>
      <c r="AA133" s="137">
        <f>'Μέση ετήσια κατανάλωση'!$G94*(Πελάτες!Y131-Πελάτες!$P131)</f>
        <v>1350</v>
      </c>
      <c r="AB133" s="137">
        <f t="shared" si="212"/>
        <v>1368</v>
      </c>
      <c r="AC133" s="69"/>
      <c r="AD133" s="137">
        <f t="shared" si="213"/>
        <v>1368</v>
      </c>
      <c r="AE133" s="166">
        <f t="shared" si="214"/>
        <v>1.1714285714285715</v>
      </c>
      <c r="AF133" s="168">
        <f>'Μέση ετήσια κατανάλωση'!$F94*Πελάτες!AD131</f>
        <v>0</v>
      </c>
      <c r="AG133" s="137">
        <f>'Μέση ετήσια κατανάλωση'!$G94*(Πελάτες!AB131-Πελάτες!$P131)</f>
        <v>1440</v>
      </c>
      <c r="AH133" s="137">
        <f t="shared" si="215"/>
        <v>1440</v>
      </c>
      <c r="AI133" s="69"/>
      <c r="AJ133" s="137">
        <f t="shared" si="216"/>
        <v>1440</v>
      </c>
      <c r="AK133" s="166">
        <f t="shared" si="217"/>
        <v>5.2631578947368418E-2</v>
      </c>
      <c r="AL133" s="168">
        <f>'Μέση ετήσια κατανάλωση'!$F94*Πελάτες!AG131</f>
        <v>0</v>
      </c>
      <c r="AM133" s="137">
        <f>'Μέση ετήσια κατανάλωση'!$G94*(Πελάτες!AE131-Πελάτες!$P131)</f>
        <v>1440</v>
      </c>
      <c r="AN133" s="137">
        <f t="shared" si="218"/>
        <v>1440</v>
      </c>
      <c r="AO133" s="69"/>
      <c r="AP133" s="137">
        <f t="shared" si="219"/>
        <v>1440</v>
      </c>
      <c r="AQ133" s="166">
        <f t="shared" si="220"/>
        <v>0</v>
      </c>
      <c r="AR133" s="163">
        <f t="shared" si="221"/>
        <v>4968</v>
      </c>
      <c r="AS133" s="164">
        <f t="shared" si="222"/>
        <v>1</v>
      </c>
    </row>
    <row r="134" spans="2:48" outlineLevel="1" x14ac:dyDescent="0.35">
      <c r="B134" s="229" t="s">
        <v>94</v>
      </c>
      <c r="C134" s="63" t="s">
        <v>114</v>
      </c>
      <c r="D134" s="83"/>
      <c r="E134" s="69"/>
      <c r="F134" s="166">
        <f t="shared" si="204"/>
        <v>0</v>
      </c>
      <c r="G134" s="69"/>
      <c r="H134" s="166">
        <f t="shared" si="205"/>
        <v>0</v>
      </c>
      <c r="I134" s="69"/>
      <c r="J134" s="166">
        <f t="shared" si="206"/>
        <v>0</v>
      </c>
      <c r="K134" s="69"/>
      <c r="L134" s="166">
        <f t="shared" si="197"/>
        <v>0</v>
      </c>
      <c r="M134" s="163">
        <f t="shared" si="198"/>
        <v>0</v>
      </c>
      <c r="N134" s="164">
        <f t="shared" si="199"/>
        <v>0</v>
      </c>
      <c r="P134" s="168">
        <f>'Μέση ετήσια κατανάλωση'!$F95*Πελάτες!U132</f>
        <v>0</v>
      </c>
      <c r="Q134" s="69"/>
      <c r="R134" s="137">
        <f t="shared" si="207"/>
        <v>0</v>
      </c>
      <c r="S134" s="180">
        <f t="shared" si="208"/>
        <v>0</v>
      </c>
      <c r="T134" s="168">
        <f>'Μέση ετήσια κατανάλωση'!$F95*Πελάτες!X132</f>
        <v>0</v>
      </c>
      <c r="U134" s="137">
        <f>'Μέση ετήσια κατανάλωση'!$G95*(Πελάτες!V132-Πελάτες!$P132)</f>
        <v>0</v>
      </c>
      <c r="V134" s="137">
        <f t="shared" si="209"/>
        <v>0</v>
      </c>
      <c r="W134" s="69"/>
      <c r="X134" s="137">
        <f t="shared" si="210"/>
        <v>0</v>
      </c>
      <c r="Y134" s="166">
        <f t="shared" si="211"/>
        <v>0</v>
      </c>
      <c r="Z134" s="168">
        <f>'Μέση ετήσια κατανάλωση'!$F95*Πελάτες!AA132</f>
        <v>0</v>
      </c>
      <c r="AA134" s="137">
        <f>'Μέση ετήσια κατανάλωση'!$G95*(Πελάτες!Y132-Πελάτες!$P132)</f>
        <v>0</v>
      </c>
      <c r="AB134" s="137">
        <f t="shared" si="212"/>
        <v>0</v>
      </c>
      <c r="AC134" s="69"/>
      <c r="AD134" s="137">
        <f t="shared" si="213"/>
        <v>0</v>
      </c>
      <c r="AE134" s="166">
        <f t="shared" si="214"/>
        <v>0</v>
      </c>
      <c r="AF134" s="168">
        <f>'Μέση ετήσια κατανάλωση'!$F95*Πελάτες!AD132</f>
        <v>0</v>
      </c>
      <c r="AG134" s="137">
        <f>'Μέση ετήσια κατανάλωση'!$G95*(Πελάτες!AB132-Πελάτες!$P132)</f>
        <v>0</v>
      </c>
      <c r="AH134" s="137">
        <f t="shared" si="215"/>
        <v>0</v>
      </c>
      <c r="AI134" s="69"/>
      <c r="AJ134" s="137">
        <f t="shared" si="216"/>
        <v>0</v>
      </c>
      <c r="AK134" s="166">
        <f t="shared" si="217"/>
        <v>0</v>
      </c>
      <c r="AL134" s="168">
        <f>'Μέση ετήσια κατανάλωση'!$F95*Πελάτες!AG132</f>
        <v>0</v>
      </c>
      <c r="AM134" s="137">
        <f>'Μέση ετήσια κατανάλωση'!$G95*(Πελάτες!AE132-Πελάτες!$P132)</f>
        <v>0</v>
      </c>
      <c r="AN134" s="137">
        <f t="shared" si="218"/>
        <v>0</v>
      </c>
      <c r="AO134" s="69"/>
      <c r="AP134" s="137">
        <f t="shared" si="219"/>
        <v>0</v>
      </c>
      <c r="AQ134" s="166">
        <f t="shared" si="220"/>
        <v>0</v>
      </c>
      <c r="AR134" s="163">
        <f t="shared" si="221"/>
        <v>0</v>
      </c>
      <c r="AS134" s="164">
        <f t="shared" si="222"/>
        <v>0</v>
      </c>
    </row>
    <row r="135" spans="2:48" outlineLevel="1" x14ac:dyDescent="0.35">
      <c r="B135" s="230" t="s">
        <v>95</v>
      </c>
      <c r="C135" s="63" t="s">
        <v>114</v>
      </c>
      <c r="D135" s="83"/>
      <c r="E135" s="69"/>
      <c r="F135" s="166">
        <f t="shared" si="204"/>
        <v>0</v>
      </c>
      <c r="G135" s="69"/>
      <c r="H135" s="166">
        <f t="shared" si="205"/>
        <v>0</v>
      </c>
      <c r="I135" s="69"/>
      <c r="J135" s="166">
        <f t="shared" si="206"/>
        <v>0</v>
      </c>
      <c r="K135" s="69"/>
      <c r="L135" s="166">
        <f t="shared" si="197"/>
        <v>0</v>
      </c>
      <c r="M135" s="163">
        <f t="shared" si="198"/>
        <v>0</v>
      </c>
      <c r="N135" s="164">
        <f t="shared" si="199"/>
        <v>0</v>
      </c>
      <c r="P135" s="168">
        <f>'Μέση ετήσια κατανάλωση'!$F96*Πελάτες!U133</f>
        <v>108</v>
      </c>
      <c r="Q135" s="69"/>
      <c r="R135" s="137">
        <f t="shared" si="207"/>
        <v>108</v>
      </c>
      <c r="S135" s="180">
        <f t="shared" si="208"/>
        <v>0</v>
      </c>
      <c r="T135" s="168">
        <f>'Μέση ετήσια κατανάλωση'!$F96*Πελάτες!X133</f>
        <v>90</v>
      </c>
      <c r="U135" s="137">
        <f>'Μέση ετήσια κατανάλωση'!$G96*(Πελάτες!V133-Πελάτες!$P133)</f>
        <v>540</v>
      </c>
      <c r="V135" s="137">
        <f t="shared" si="209"/>
        <v>630</v>
      </c>
      <c r="W135" s="69"/>
      <c r="X135" s="137">
        <f t="shared" si="210"/>
        <v>630</v>
      </c>
      <c r="Y135" s="166">
        <f t="shared" si="211"/>
        <v>4.833333333333333</v>
      </c>
      <c r="Z135" s="168">
        <f>'Μέση ετήσια κατανάλωση'!$F96*Πελάτες!AA133</f>
        <v>36</v>
      </c>
      <c r="AA135" s="137">
        <f>'Μέση ετήσια κατανάλωση'!$G96*(Πελάτες!Y133-Πελάτες!$P133)</f>
        <v>990</v>
      </c>
      <c r="AB135" s="137">
        <f t="shared" si="212"/>
        <v>1026</v>
      </c>
      <c r="AC135" s="69"/>
      <c r="AD135" s="137">
        <f t="shared" si="213"/>
        <v>1026</v>
      </c>
      <c r="AE135" s="166">
        <f t="shared" si="214"/>
        <v>0.62857142857142856</v>
      </c>
      <c r="AF135" s="168">
        <f>'Μέση ετήσια κατανάλωση'!$F96*Πελάτες!AD133</f>
        <v>36</v>
      </c>
      <c r="AG135" s="137">
        <f>'Μέση ετήσια κατανάλωση'!$G96*(Πελάτες!AB133-Πελάτες!$P133)</f>
        <v>1170</v>
      </c>
      <c r="AH135" s="137">
        <f t="shared" si="215"/>
        <v>1206</v>
      </c>
      <c r="AI135" s="69"/>
      <c r="AJ135" s="137">
        <f t="shared" si="216"/>
        <v>1206</v>
      </c>
      <c r="AK135" s="166">
        <f t="shared" si="217"/>
        <v>0.17543859649122806</v>
      </c>
      <c r="AL135" s="168">
        <f>'Μέση ετήσια κατανάλωση'!$F96*Πελάτες!AG133</f>
        <v>18</v>
      </c>
      <c r="AM135" s="137">
        <f>'Μέση ετήσια κατανάλωση'!$G96*(Πελάτες!AE133-Πελάτες!$P133)</f>
        <v>1350</v>
      </c>
      <c r="AN135" s="137">
        <f t="shared" si="218"/>
        <v>1368</v>
      </c>
      <c r="AO135" s="69"/>
      <c r="AP135" s="137">
        <f t="shared" si="219"/>
        <v>1368</v>
      </c>
      <c r="AQ135" s="166">
        <f t="shared" si="220"/>
        <v>0.13432835820895522</v>
      </c>
      <c r="AR135" s="163">
        <f t="shared" si="221"/>
        <v>4338</v>
      </c>
      <c r="AS135" s="164">
        <f t="shared" si="222"/>
        <v>0.88653812153649225</v>
      </c>
    </row>
    <row r="136" spans="2:48" outlineLevel="1" x14ac:dyDescent="0.35">
      <c r="B136" s="229" t="s">
        <v>96</v>
      </c>
      <c r="C136" s="63" t="s">
        <v>114</v>
      </c>
      <c r="D136" s="83"/>
      <c r="E136" s="69"/>
      <c r="F136" s="166">
        <f t="shared" ref="F136:F139" si="223">IFERROR((E136-D136)/D136,0)</f>
        <v>0</v>
      </c>
      <c r="G136" s="69"/>
      <c r="H136" s="166">
        <f t="shared" ref="H136:H140" si="224">IFERROR((G136-E136)/E136,0)</f>
        <v>0</v>
      </c>
      <c r="I136" s="69"/>
      <c r="J136" s="166">
        <f t="shared" ref="J136:J140" si="225">IFERROR((I136-G136)/G136,0)</f>
        <v>0</v>
      </c>
      <c r="K136" s="69"/>
      <c r="L136" s="166">
        <f t="shared" si="197"/>
        <v>0</v>
      </c>
      <c r="M136" s="163">
        <f t="shared" si="198"/>
        <v>0</v>
      </c>
      <c r="N136" s="164">
        <f t="shared" si="199"/>
        <v>0</v>
      </c>
      <c r="P136" s="168">
        <f>'Μέση ετήσια κατανάλωση'!$F97*Πελάτες!U134</f>
        <v>0</v>
      </c>
      <c r="Q136" s="69"/>
      <c r="R136" s="137">
        <f t="shared" ref="R136:R139" si="226">P136+Q136</f>
        <v>0</v>
      </c>
      <c r="S136" s="180">
        <f t="shared" ref="S136:S139" si="227">IFERROR((R136-K136)/K136,0)</f>
        <v>0</v>
      </c>
      <c r="T136" s="168">
        <f>'Μέση ετήσια κατανάλωση'!$F97*Πελάτες!X134</f>
        <v>0</v>
      </c>
      <c r="U136" s="137">
        <f>'Μέση ετήσια κατανάλωση'!$G97*(Πελάτες!V134-Πελάτες!$P134)</f>
        <v>0</v>
      </c>
      <c r="V136" s="137">
        <f t="shared" ref="V136:V139" si="228">T136+U136</f>
        <v>0</v>
      </c>
      <c r="W136" s="69"/>
      <c r="X136" s="137">
        <f t="shared" ref="X136:X139" si="229">V136+W136</f>
        <v>0</v>
      </c>
      <c r="Y136" s="166">
        <f t="shared" ref="Y136:Y139" si="230">IFERROR((X136-R136)/R136,0)</f>
        <v>0</v>
      </c>
      <c r="Z136" s="168">
        <f>'Μέση ετήσια κατανάλωση'!$F97*Πελάτες!AA134</f>
        <v>0</v>
      </c>
      <c r="AA136" s="137">
        <f>'Μέση ετήσια κατανάλωση'!$G97*(Πελάτες!Y134-Πελάτες!$P134)</f>
        <v>0</v>
      </c>
      <c r="AB136" s="137">
        <f t="shared" ref="AB136:AB139" si="231">Z136+AA136</f>
        <v>0</v>
      </c>
      <c r="AC136" s="69"/>
      <c r="AD136" s="137">
        <f t="shared" ref="AD136:AD139" si="232">AB136+AC136</f>
        <v>0</v>
      </c>
      <c r="AE136" s="166">
        <f t="shared" ref="AE136:AE139" si="233">IFERROR((AD136-X136)/X136,0)</f>
        <v>0</v>
      </c>
      <c r="AF136" s="168">
        <f>'Μέση ετήσια κατανάλωση'!$F97*Πελάτες!AD134</f>
        <v>0</v>
      </c>
      <c r="AG136" s="137">
        <f>'Μέση ετήσια κατανάλωση'!$G97*(Πελάτες!AB134-Πελάτες!$P134)</f>
        <v>0</v>
      </c>
      <c r="AH136" s="137">
        <f t="shared" ref="AH136:AH139" si="234">AF136+AG136</f>
        <v>0</v>
      </c>
      <c r="AI136" s="69"/>
      <c r="AJ136" s="137">
        <f t="shared" ref="AJ136:AJ139" si="235">AH136+AI136</f>
        <v>0</v>
      </c>
      <c r="AK136" s="166">
        <f t="shared" ref="AK136:AK140" si="236">IFERROR((AJ136-AD136)/AD136,0)</f>
        <v>0</v>
      </c>
      <c r="AL136" s="168">
        <f>'Μέση ετήσια κατανάλωση'!$F97*Πελάτες!AG134</f>
        <v>0</v>
      </c>
      <c r="AM136" s="137">
        <f>'Μέση ετήσια κατανάλωση'!$G97*(Πελάτες!AE134-Πελάτες!$P134)</f>
        <v>0</v>
      </c>
      <c r="AN136" s="137">
        <f t="shared" ref="AN136:AN139" si="237">AL136+AM136</f>
        <v>0</v>
      </c>
      <c r="AO136" s="69"/>
      <c r="AP136" s="137">
        <f t="shared" ref="AP136:AP139" si="238">AN136+AO136</f>
        <v>0</v>
      </c>
      <c r="AQ136" s="166">
        <f t="shared" ref="AQ136:AQ139" si="239">IFERROR((AP136-AJ136)/AJ136,0)</f>
        <v>0</v>
      </c>
      <c r="AR136" s="163">
        <f t="shared" ref="AR136:AR139" si="240">R136+X136+AD136+AJ136+AP136</f>
        <v>0</v>
      </c>
      <c r="AS136" s="164">
        <f t="shared" ref="AS136:AS139" si="241">IFERROR((AP136/R136)^(1/4)-1,0)</f>
        <v>0</v>
      </c>
    </row>
    <row r="137" spans="2:48" outlineLevel="1" x14ac:dyDescent="0.35">
      <c r="B137" s="230" t="s">
        <v>97</v>
      </c>
      <c r="C137" s="63" t="s">
        <v>114</v>
      </c>
      <c r="D137" s="83"/>
      <c r="E137" s="69"/>
      <c r="F137" s="166">
        <f t="shared" si="223"/>
        <v>0</v>
      </c>
      <c r="G137" s="69"/>
      <c r="H137" s="166">
        <f t="shared" si="224"/>
        <v>0</v>
      </c>
      <c r="I137" s="69"/>
      <c r="J137" s="166">
        <f t="shared" si="225"/>
        <v>0</v>
      </c>
      <c r="K137" s="69"/>
      <c r="L137" s="166">
        <f t="shared" si="197"/>
        <v>0</v>
      </c>
      <c r="M137" s="163">
        <f t="shared" si="198"/>
        <v>0</v>
      </c>
      <c r="N137" s="164">
        <f t="shared" si="199"/>
        <v>0</v>
      </c>
      <c r="P137" s="168">
        <f>'Μέση ετήσια κατανάλωση'!$F98*Πελάτες!U135</f>
        <v>0</v>
      </c>
      <c r="Q137" s="69"/>
      <c r="R137" s="137">
        <f t="shared" si="226"/>
        <v>0</v>
      </c>
      <c r="S137" s="180">
        <f t="shared" si="227"/>
        <v>0</v>
      </c>
      <c r="T137" s="168">
        <f>'Μέση ετήσια κατανάλωση'!$F98*Πελάτες!X135</f>
        <v>0</v>
      </c>
      <c r="U137" s="137">
        <f>'Μέση ετήσια κατανάλωση'!$G98*(Πελάτες!V135-Πελάτες!$P135)</f>
        <v>0</v>
      </c>
      <c r="V137" s="137">
        <f t="shared" si="228"/>
        <v>0</v>
      </c>
      <c r="W137" s="69"/>
      <c r="X137" s="137">
        <f t="shared" si="229"/>
        <v>0</v>
      </c>
      <c r="Y137" s="166">
        <f t="shared" si="230"/>
        <v>0</v>
      </c>
      <c r="Z137" s="168">
        <f>'Μέση ετήσια κατανάλωση'!$F98*Πελάτες!AA135</f>
        <v>180</v>
      </c>
      <c r="AA137" s="137">
        <f>'Μέση ετήσια κατανάλωση'!$G98*(Πελάτες!Y135-Πελάτες!$P135)</f>
        <v>0</v>
      </c>
      <c r="AB137" s="137">
        <f t="shared" si="231"/>
        <v>180</v>
      </c>
      <c r="AC137" s="69"/>
      <c r="AD137" s="137">
        <f t="shared" si="232"/>
        <v>180</v>
      </c>
      <c r="AE137" s="166">
        <f t="shared" si="233"/>
        <v>0</v>
      </c>
      <c r="AF137" s="168">
        <f>'Μέση ετήσια κατανάλωση'!$F98*Πελάτες!AD135</f>
        <v>0</v>
      </c>
      <c r="AG137" s="137">
        <f>'Μέση ετήσια κατανάλωση'!$G98*(Πελάτες!AB135-Πελάτες!$P135)</f>
        <v>900</v>
      </c>
      <c r="AH137" s="137">
        <f t="shared" si="234"/>
        <v>900</v>
      </c>
      <c r="AI137" s="69"/>
      <c r="AJ137" s="137">
        <f t="shared" si="235"/>
        <v>900</v>
      </c>
      <c r="AK137" s="166">
        <f t="shared" si="236"/>
        <v>4</v>
      </c>
      <c r="AL137" s="168">
        <f>'Μέση ετήσια κατανάλωση'!$F98*Πελάτες!AG135</f>
        <v>0</v>
      </c>
      <c r="AM137" s="137">
        <f>'Μέση ετήσια κατανάλωση'!$G98*(Πελάτες!AE135-Πελάτες!$P135)</f>
        <v>900</v>
      </c>
      <c r="AN137" s="137">
        <f t="shared" si="237"/>
        <v>900</v>
      </c>
      <c r="AO137" s="69"/>
      <c r="AP137" s="137">
        <f t="shared" si="238"/>
        <v>900</v>
      </c>
      <c r="AQ137" s="166">
        <f t="shared" si="239"/>
        <v>0</v>
      </c>
      <c r="AR137" s="163">
        <f t="shared" si="240"/>
        <v>1980</v>
      </c>
      <c r="AS137" s="164">
        <f t="shared" si="241"/>
        <v>0</v>
      </c>
    </row>
    <row r="138" spans="2:48" outlineLevel="1" x14ac:dyDescent="0.35">
      <c r="B138" s="230" t="s">
        <v>98</v>
      </c>
      <c r="C138" s="63" t="s">
        <v>114</v>
      </c>
      <c r="D138" s="83"/>
      <c r="E138" s="69"/>
      <c r="F138" s="166">
        <f t="shared" si="223"/>
        <v>0</v>
      </c>
      <c r="G138" s="69"/>
      <c r="H138" s="166">
        <f t="shared" si="224"/>
        <v>0</v>
      </c>
      <c r="I138" s="69"/>
      <c r="J138" s="166">
        <f t="shared" si="225"/>
        <v>0</v>
      </c>
      <c r="K138" s="69"/>
      <c r="L138" s="166">
        <f t="shared" si="197"/>
        <v>0</v>
      </c>
      <c r="M138" s="163">
        <f t="shared" si="198"/>
        <v>0</v>
      </c>
      <c r="N138" s="164">
        <f t="shared" si="199"/>
        <v>0</v>
      </c>
      <c r="P138" s="168">
        <f>'Μέση ετήσια κατανάλωση'!$F99*Πελάτες!U136</f>
        <v>0</v>
      </c>
      <c r="Q138" s="69"/>
      <c r="R138" s="137">
        <f t="shared" si="226"/>
        <v>0</v>
      </c>
      <c r="S138" s="180">
        <f t="shared" si="227"/>
        <v>0</v>
      </c>
      <c r="T138" s="168">
        <f>'Μέση ετήσια κατανάλωση'!$F99*Πελάτες!X136</f>
        <v>0</v>
      </c>
      <c r="U138" s="137">
        <f>'Μέση ετήσια κατανάλωση'!$G99*(Πελάτες!V136-Πελάτες!$P136)</f>
        <v>0</v>
      </c>
      <c r="V138" s="137">
        <f t="shared" si="228"/>
        <v>0</v>
      </c>
      <c r="W138" s="69"/>
      <c r="X138" s="137">
        <f t="shared" si="229"/>
        <v>0</v>
      </c>
      <c r="Y138" s="166">
        <f t="shared" si="230"/>
        <v>0</v>
      </c>
      <c r="Z138" s="168">
        <f>'Μέση ετήσια κατανάλωση'!$F99*Πελάτες!AA136</f>
        <v>0</v>
      </c>
      <c r="AA138" s="137">
        <f>'Μέση ετήσια κατανάλωση'!$G99*(Πελάτες!Y136-Πελάτες!$P136)</f>
        <v>0</v>
      </c>
      <c r="AB138" s="137">
        <f t="shared" si="231"/>
        <v>0</v>
      </c>
      <c r="AC138" s="69"/>
      <c r="AD138" s="137">
        <f t="shared" si="232"/>
        <v>0</v>
      </c>
      <c r="AE138" s="166">
        <f t="shared" si="233"/>
        <v>0</v>
      </c>
      <c r="AF138" s="168">
        <f>'Μέση ετήσια κατανάλωση'!$F99*Πελάτες!AD136</f>
        <v>0</v>
      </c>
      <c r="AG138" s="137">
        <f>'Μέση ετήσια κατανάλωση'!$G99*(Πελάτες!AB136-Πελάτες!$P136)</f>
        <v>0</v>
      </c>
      <c r="AH138" s="137">
        <f t="shared" si="234"/>
        <v>0</v>
      </c>
      <c r="AI138" s="69"/>
      <c r="AJ138" s="137">
        <f t="shared" si="235"/>
        <v>0</v>
      </c>
      <c r="AK138" s="166">
        <f t="shared" si="236"/>
        <v>0</v>
      </c>
      <c r="AL138" s="168">
        <f>'Μέση ετήσια κατανάλωση'!$F99*Πελάτες!AG136</f>
        <v>0</v>
      </c>
      <c r="AM138" s="137">
        <f>'Μέση ετήσια κατανάλωση'!$G99*(Πελάτες!AE136-Πελάτες!$P136)</f>
        <v>0</v>
      </c>
      <c r="AN138" s="137">
        <f t="shared" si="237"/>
        <v>0</v>
      </c>
      <c r="AO138" s="69"/>
      <c r="AP138" s="137">
        <f t="shared" si="238"/>
        <v>0</v>
      </c>
      <c r="AQ138" s="166">
        <f t="shared" si="239"/>
        <v>0</v>
      </c>
      <c r="AR138" s="163">
        <f t="shared" si="240"/>
        <v>0</v>
      </c>
      <c r="AS138" s="164">
        <f t="shared" si="241"/>
        <v>0</v>
      </c>
    </row>
    <row r="139" spans="2:48" outlineLevel="1" x14ac:dyDescent="0.35">
      <c r="B139" s="230" t="s">
        <v>99</v>
      </c>
      <c r="C139" s="63" t="s">
        <v>114</v>
      </c>
      <c r="D139" s="83"/>
      <c r="E139" s="69"/>
      <c r="F139" s="166">
        <f t="shared" si="223"/>
        <v>0</v>
      </c>
      <c r="G139" s="69"/>
      <c r="H139" s="166">
        <f t="shared" si="224"/>
        <v>0</v>
      </c>
      <c r="I139" s="69"/>
      <c r="J139" s="166">
        <f t="shared" si="225"/>
        <v>0</v>
      </c>
      <c r="K139" s="69"/>
      <c r="L139" s="166">
        <f t="shared" si="197"/>
        <v>0</v>
      </c>
      <c r="M139" s="163">
        <f t="shared" si="198"/>
        <v>0</v>
      </c>
      <c r="N139" s="164">
        <f t="shared" si="199"/>
        <v>0</v>
      </c>
      <c r="P139" s="168">
        <f>'Μέση ετήσια κατανάλωση'!$F100*Πελάτες!U137</f>
        <v>0</v>
      </c>
      <c r="Q139" s="69"/>
      <c r="R139" s="137">
        <f t="shared" si="226"/>
        <v>0</v>
      </c>
      <c r="S139" s="180">
        <f t="shared" si="227"/>
        <v>0</v>
      </c>
      <c r="T139" s="168">
        <f>'Μέση ετήσια κατανάλωση'!$F100*Πελάτες!X137</f>
        <v>0</v>
      </c>
      <c r="U139" s="137">
        <f>'Μέση ετήσια κατανάλωση'!$G100*(Πελάτες!V137-Πελάτες!$P137)</f>
        <v>0</v>
      </c>
      <c r="V139" s="137">
        <f t="shared" si="228"/>
        <v>0</v>
      </c>
      <c r="W139" s="69"/>
      <c r="X139" s="137">
        <f t="shared" si="229"/>
        <v>0</v>
      </c>
      <c r="Y139" s="166">
        <f t="shared" si="230"/>
        <v>0</v>
      </c>
      <c r="Z139" s="168">
        <f>'Μέση ετήσια κατανάλωση'!$F100*Πελάτες!AA137</f>
        <v>0</v>
      </c>
      <c r="AA139" s="137">
        <f>'Μέση ετήσια κατανάλωση'!$G100*(Πελάτες!Y137-Πελάτες!$P137)</f>
        <v>0</v>
      </c>
      <c r="AB139" s="137">
        <f t="shared" si="231"/>
        <v>0</v>
      </c>
      <c r="AC139" s="69"/>
      <c r="AD139" s="137">
        <f t="shared" si="232"/>
        <v>0</v>
      </c>
      <c r="AE139" s="166">
        <f t="shared" si="233"/>
        <v>0</v>
      </c>
      <c r="AF139" s="168">
        <f>'Μέση ετήσια κατανάλωση'!$F100*Πελάτες!AD137</f>
        <v>0</v>
      </c>
      <c r="AG139" s="137">
        <f>'Μέση ετήσια κατανάλωση'!$G100*(Πελάτες!AB137-Πελάτες!$P137)</f>
        <v>0</v>
      </c>
      <c r="AH139" s="137">
        <f t="shared" si="234"/>
        <v>0</v>
      </c>
      <c r="AI139" s="69"/>
      <c r="AJ139" s="137">
        <f t="shared" si="235"/>
        <v>0</v>
      </c>
      <c r="AK139" s="166">
        <f t="shared" si="236"/>
        <v>0</v>
      </c>
      <c r="AL139" s="168">
        <f>'Μέση ετήσια κατανάλωση'!$F100*Πελάτες!AG137</f>
        <v>0</v>
      </c>
      <c r="AM139" s="137">
        <f>'Μέση ετήσια κατανάλωση'!$G100*(Πελάτες!AE137-Πελάτες!$P137)</f>
        <v>0</v>
      </c>
      <c r="AN139" s="137">
        <f t="shared" si="237"/>
        <v>0</v>
      </c>
      <c r="AO139" s="69"/>
      <c r="AP139" s="137">
        <f t="shared" si="238"/>
        <v>0</v>
      </c>
      <c r="AQ139" s="166">
        <f t="shared" si="239"/>
        <v>0</v>
      </c>
      <c r="AR139" s="163">
        <f t="shared" si="240"/>
        <v>0</v>
      </c>
      <c r="AS139" s="164">
        <f t="shared" si="241"/>
        <v>0</v>
      </c>
    </row>
    <row r="140" spans="2:48" ht="15" customHeight="1" outlineLevel="1" x14ac:dyDescent="0.35">
      <c r="B140" s="50" t="s">
        <v>138</v>
      </c>
      <c r="C140" s="47" t="s">
        <v>114</v>
      </c>
      <c r="D140" s="182">
        <f>SUM(D115:D139)</f>
        <v>30.355</v>
      </c>
      <c r="E140" s="257">
        <f>SUM(E115:E139)</f>
        <v>62.841000000000001</v>
      </c>
      <c r="F140" s="258">
        <f>IFERROR((E140-D140)/D140,0)</f>
        <v>1.0702026025366498</v>
      </c>
      <c r="G140" s="257">
        <f>SUM(G115:G139)</f>
        <v>176.04500000000002</v>
      </c>
      <c r="H140" s="181">
        <f t="shared" si="224"/>
        <v>1.8014353686287616</v>
      </c>
      <c r="I140" s="182">
        <f>SUM(I115:I139)</f>
        <v>302.0306666666666</v>
      </c>
      <c r="J140" s="181">
        <f t="shared" si="225"/>
        <v>0.7156446741836836</v>
      </c>
      <c r="K140" s="182">
        <f>SUM(K115:K139)</f>
        <v>1109</v>
      </c>
      <c r="L140" s="181">
        <f t="shared" si="197"/>
        <v>2.6718125753234778</v>
      </c>
      <c r="M140" s="182">
        <f>SUM(M115:M139)</f>
        <v>1680.2716666666665</v>
      </c>
      <c r="N140" s="176">
        <f t="shared" si="199"/>
        <v>1.4585289534877095</v>
      </c>
      <c r="P140" s="182">
        <f>SUM(P115:P139)</f>
        <v>1170</v>
      </c>
      <c r="Q140" s="182">
        <f>SUM(Q115:Q139)</f>
        <v>1109</v>
      </c>
      <c r="R140" s="182">
        <f>SUM(R115:R139)</f>
        <v>2279</v>
      </c>
      <c r="S140" s="165">
        <f>IFERROR((R140-K140)/K140,0)</f>
        <v>1.055004508566276</v>
      </c>
      <c r="T140" s="182">
        <f>SUM(T115:T139)</f>
        <v>2124</v>
      </c>
      <c r="U140" s="182">
        <f>SUM(U115:U139)</f>
        <v>5850</v>
      </c>
      <c r="V140" s="182">
        <f t="shared" ref="V140" si="242">SUM(V115:V139)</f>
        <v>7974</v>
      </c>
      <c r="W140" s="182">
        <f t="shared" ref="W140" si="243">SUM(W115:W139)</f>
        <v>1109</v>
      </c>
      <c r="X140" s="182">
        <f t="shared" ref="X140" si="244">SUM(X115:X139)</f>
        <v>9083</v>
      </c>
      <c r="Y140" s="181">
        <f>IFERROR((X140-R140)/R140,0)</f>
        <v>2.9855199648968846</v>
      </c>
      <c r="Z140" s="182">
        <f>SUM(Z115:Z139)</f>
        <v>1566</v>
      </c>
      <c r="AA140" s="182">
        <f>SUM(AA115:AA139)</f>
        <v>16470</v>
      </c>
      <c r="AB140" s="182">
        <f>SUM(AB115:AB139)</f>
        <v>18036</v>
      </c>
      <c r="AC140" s="182">
        <f>SUM(AC115:AC139)</f>
        <v>1109</v>
      </c>
      <c r="AD140" s="182">
        <f>SUM(AD115:AD139)</f>
        <v>19145</v>
      </c>
      <c r="AE140" s="165">
        <f>IFERROR((AD140-X140)/X140,0)</f>
        <v>1.1077837718815369</v>
      </c>
      <c r="AF140" s="182">
        <f>SUM(AF115:AF139)</f>
        <v>1116</v>
      </c>
      <c r="AG140" s="182">
        <f>SUM(AG115:AG139)</f>
        <v>24300</v>
      </c>
      <c r="AH140" s="182">
        <f>SUM(AH115:AH139)</f>
        <v>25416</v>
      </c>
      <c r="AI140" s="182">
        <f>SUM(AI115:AI139)</f>
        <v>1109</v>
      </c>
      <c r="AJ140" s="182">
        <f>SUM(AJ115:AJ139)</f>
        <v>26525</v>
      </c>
      <c r="AK140" s="165">
        <f t="shared" si="236"/>
        <v>0.38547923739879864</v>
      </c>
      <c r="AL140" s="182">
        <f>SUM(AL115:AL139)</f>
        <v>1062</v>
      </c>
      <c r="AM140" s="182">
        <f>SUM(AM115:AM139)</f>
        <v>29880</v>
      </c>
      <c r="AN140" s="182">
        <f>SUM(AN115:AN139)</f>
        <v>30942</v>
      </c>
      <c r="AO140" s="182">
        <f>SUM(AO115:AO139)</f>
        <v>1109</v>
      </c>
      <c r="AP140" s="182">
        <f>SUM(AP115:AP139)</f>
        <v>32051</v>
      </c>
      <c r="AQ140" s="165">
        <f>IFERROR((AP140-AJ140)/AJ140,0)</f>
        <v>0.20833176248821866</v>
      </c>
      <c r="AR140" s="182">
        <f>SUM(AR115:AR139)</f>
        <v>89083</v>
      </c>
      <c r="AS140" s="164">
        <f>IFERROR((AP140/R140)^(1/4)-1,0)</f>
        <v>0.93653038100585917</v>
      </c>
    </row>
    <row r="141" spans="2:48" x14ac:dyDescent="0.35">
      <c r="Z141" s="233">
        <f>Z140+T140*10*0.9</f>
        <v>20682</v>
      </c>
      <c r="AF141" s="233">
        <f>AF140+Z140*10*0.9</f>
        <v>15210</v>
      </c>
    </row>
    <row r="142" spans="2:48" ht="15.5" x14ac:dyDescent="0.35">
      <c r="B142" s="296" t="s">
        <v>110</v>
      </c>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row>
    <row r="143" spans="2:48" ht="5.5" customHeight="1" outlineLevel="1" x14ac:dyDescent="0.35">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row>
    <row r="144" spans="2:48" outlineLevel="1" x14ac:dyDescent="0.35">
      <c r="B144" s="310"/>
      <c r="C144" s="328" t="s">
        <v>105</v>
      </c>
      <c r="D144" s="307" t="s">
        <v>130</v>
      </c>
      <c r="E144" s="308"/>
      <c r="F144" s="308"/>
      <c r="G144" s="308"/>
      <c r="H144" s="308"/>
      <c r="I144" s="308"/>
      <c r="J144" s="308"/>
      <c r="K144" s="308"/>
      <c r="L144" s="309"/>
      <c r="M144" s="318" t="str">
        <f xml:space="preserve"> D145&amp;" - "&amp;K145</f>
        <v>2019 - 2023</v>
      </c>
      <c r="N144" s="319"/>
      <c r="P144" s="307" t="s">
        <v>131</v>
      </c>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308"/>
      <c r="AR144" s="308"/>
      <c r="AS144" s="309"/>
    </row>
    <row r="145" spans="2:45" outlineLevel="1" x14ac:dyDescent="0.35">
      <c r="B145" s="311"/>
      <c r="C145" s="328"/>
      <c r="D145" s="81">
        <f>$C$3-5</f>
        <v>2019</v>
      </c>
      <c r="E145" s="307">
        <f>$C$3-4</f>
        <v>2020</v>
      </c>
      <c r="F145" s="309"/>
      <c r="G145" s="307">
        <f>$C$3-3</f>
        <v>2021</v>
      </c>
      <c r="H145" s="309"/>
      <c r="I145" s="307">
        <f>$C$3-2</f>
        <v>2022</v>
      </c>
      <c r="J145" s="309"/>
      <c r="K145" s="307">
        <f>$C$3-1</f>
        <v>2023</v>
      </c>
      <c r="L145" s="309"/>
      <c r="M145" s="320"/>
      <c r="N145" s="321"/>
      <c r="P145" s="354">
        <f>$C$3</f>
        <v>2024</v>
      </c>
      <c r="Q145" s="355"/>
      <c r="R145" s="355"/>
      <c r="S145" s="357"/>
      <c r="T145" s="354">
        <f>$C$3+1</f>
        <v>2025</v>
      </c>
      <c r="U145" s="355"/>
      <c r="V145" s="355"/>
      <c r="W145" s="355"/>
      <c r="X145" s="355"/>
      <c r="Y145" s="357"/>
      <c r="Z145" s="307">
        <f>$C$3+2</f>
        <v>2026</v>
      </c>
      <c r="AA145" s="308"/>
      <c r="AB145" s="308"/>
      <c r="AC145" s="308"/>
      <c r="AD145" s="308"/>
      <c r="AE145" s="309"/>
      <c r="AF145" s="307">
        <f>$C$3+3</f>
        <v>2027</v>
      </c>
      <c r="AG145" s="308"/>
      <c r="AH145" s="308"/>
      <c r="AI145" s="308"/>
      <c r="AJ145" s="308"/>
      <c r="AK145" s="309"/>
      <c r="AL145" s="307">
        <f>$C$3+4</f>
        <v>2028</v>
      </c>
      <c r="AM145" s="308"/>
      <c r="AN145" s="308"/>
      <c r="AO145" s="308"/>
      <c r="AP145" s="308"/>
      <c r="AQ145" s="309"/>
      <c r="AR145" s="316" t="str">
        <f>P145&amp;" - "&amp;AL145</f>
        <v>2024 - 2028</v>
      </c>
      <c r="AS145" s="317"/>
    </row>
    <row r="146" spans="2:45" ht="15" customHeight="1" outlineLevel="1" x14ac:dyDescent="0.35">
      <c r="B146" s="311"/>
      <c r="C146" s="328"/>
      <c r="D146" s="346" t="s">
        <v>165</v>
      </c>
      <c r="E146" s="348" t="s">
        <v>165</v>
      </c>
      <c r="F146" s="350" t="s">
        <v>134</v>
      </c>
      <c r="G146" s="348" t="s">
        <v>165</v>
      </c>
      <c r="H146" s="350" t="s">
        <v>134</v>
      </c>
      <c r="I146" s="348" t="s">
        <v>165</v>
      </c>
      <c r="J146" s="352" t="s">
        <v>134</v>
      </c>
      <c r="K146" s="348" t="s">
        <v>165</v>
      </c>
      <c r="L146" s="352" t="s">
        <v>134</v>
      </c>
      <c r="M146" s="348" t="s">
        <v>126</v>
      </c>
      <c r="N146" s="364" t="s">
        <v>135</v>
      </c>
      <c r="P146" s="348" t="str">
        <f>"Διανεμόμενες ποσότητες σε πελάτες που συνδέθηκαν το "&amp;P145</f>
        <v>Διανεμόμενες ποσότητες σε πελάτες που συνδέθηκαν το 2024</v>
      </c>
      <c r="Q146" s="356" t="s">
        <v>166</v>
      </c>
      <c r="R146" s="356" t="s">
        <v>167</v>
      </c>
      <c r="S146" s="366" t="s">
        <v>134</v>
      </c>
      <c r="T146" s="354" t="s">
        <v>168</v>
      </c>
      <c r="U146" s="355"/>
      <c r="V146" s="355"/>
      <c r="W146" s="356" t="s">
        <v>166</v>
      </c>
      <c r="X146" s="356" t="s">
        <v>167</v>
      </c>
      <c r="Y146" s="357" t="s">
        <v>134</v>
      </c>
      <c r="Z146" s="354" t="s">
        <v>168</v>
      </c>
      <c r="AA146" s="355"/>
      <c r="AB146" s="355"/>
      <c r="AC146" s="356" t="s">
        <v>166</v>
      </c>
      <c r="AD146" s="356" t="s">
        <v>167</v>
      </c>
      <c r="AE146" s="357" t="s">
        <v>134</v>
      </c>
      <c r="AF146" s="354" t="s">
        <v>168</v>
      </c>
      <c r="AG146" s="355"/>
      <c r="AH146" s="355"/>
      <c r="AI146" s="356" t="s">
        <v>166</v>
      </c>
      <c r="AJ146" s="356" t="s">
        <v>167</v>
      </c>
      <c r="AK146" s="357" t="s">
        <v>134</v>
      </c>
      <c r="AL146" s="354" t="s">
        <v>168</v>
      </c>
      <c r="AM146" s="355"/>
      <c r="AN146" s="355"/>
      <c r="AO146" s="356" t="s">
        <v>166</v>
      </c>
      <c r="AP146" s="356" t="s">
        <v>167</v>
      </c>
      <c r="AQ146" s="357" t="s">
        <v>134</v>
      </c>
      <c r="AR146" s="360" t="s">
        <v>126</v>
      </c>
      <c r="AS146" s="358" t="s">
        <v>135</v>
      </c>
    </row>
    <row r="147" spans="2:45" ht="58" outlineLevel="1" x14ac:dyDescent="0.35">
      <c r="B147" s="312"/>
      <c r="C147" s="328"/>
      <c r="D147" s="347"/>
      <c r="E147" s="349"/>
      <c r="F147" s="351"/>
      <c r="G147" s="349"/>
      <c r="H147" s="351"/>
      <c r="I147" s="349"/>
      <c r="J147" s="353"/>
      <c r="K147" s="349"/>
      <c r="L147" s="353"/>
      <c r="M147" s="349"/>
      <c r="N147" s="365"/>
      <c r="P147" s="349"/>
      <c r="Q147" s="356"/>
      <c r="R147" s="356"/>
      <c r="S147" s="366"/>
      <c r="T147" s="122" t="str">
        <f>"Διανεμόμενες ποσότητες σε πελάτες που συνδέθηκαν το "&amp;T145</f>
        <v>Διανεμόμενες ποσότητες σε πελάτες που συνδέθηκαν το 2025</v>
      </c>
      <c r="U147" s="104" t="str">
        <f>"Διανεμόμενες ποσότητες σε πελάτες που συνδέθηκαν το "&amp;P145</f>
        <v>Διανεμόμενες ποσότητες σε πελάτες που συνδέθηκαν το 2024</v>
      </c>
      <c r="V147" s="59" t="s">
        <v>169</v>
      </c>
      <c r="W147" s="356"/>
      <c r="X147" s="356"/>
      <c r="Y147" s="357"/>
      <c r="Z147" s="122" t="str">
        <f>"Διανεμόμενες ποσότητες σε πελάτες που συνδέθηκαν το "&amp;Z145</f>
        <v>Διανεμόμενες ποσότητες σε πελάτες που συνδέθηκαν το 2026</v>
      </c>
      <c r="AA147" s="104" t="str">
        <f>"Διανεμόμενες ποσότητες σε πελάτες που συνδέθηκαν το "&amp;$P$12&amp;" - "&amp;T145</f>
        <v>Διανεμόμενες ποσότητες σε πελάτες που συνδέθηκαν το 2024 - 2025</v>
      </c>
      <c r="AB147" s="59" t="s">
        <v>169</v>
      </c>
      <c r="AC147" s="356"/>
      <c r="AD147" s="356"/>
      <c r="AE147" s="357"/>
      <c r="AF147" s="122" t="str">
        <f>"Διανεμόμενες ποσότητες σε πελάτες που συνδέθηκαν το "&amp;AF145</f>
        <v>Διανεμόμενες ποσότητες σε πελάτες που συνδέθηκαν το 2027</v>
      </c>
      <c r="AG147" s="104" t="str">
        <f>"Διανεμόμενες ποσότητες σε πελάτες που συνδέθηκαν το "&amp;$P$12&amp;" - "&amp;Z145</f>
        <v>Διανεμόμενες ποσότητες σε πελάτες που συνδέθηκαν το 2024 - 2026</v>
      </c>
      <c r="AH147" s="59" t="s">
        <v>169</v>
      </c>
      <c r="AI147" s="356"/>
      <c r="AJ147" s="356"/>
      <c r="AK147" s="357"/>
      <c r="AL147" s="122" t="str">
        <f>"Διανεμόμενες ποσότητες σε πελάτες που συνδέθηκαν το "&amp;AL145</f>
        <v>Διανεμόμενες ποσότητες σε πελάτες που συνδέθηκαν το 2028</v>
      </c>
      <c r="AM147" s="104" t="str">
        <f>"Διανεμόμενες ποσότητες σε πελάτες που συνδέθηκαν το "&amp;$P$12&amp;" - "&amp;AF145</f>
        <v>Διανεμόμενες ποσότητες σε πελάτες που συνδέθηκαν το 2024 - 2027</v>
      </c>
      <c r="AN147" s="59" t="s">
        <v>169</v>
      </c>
      <c r="AO147" s="356"/>
      <c r="AP147" s="356"/>
      <c r="AQ147" s="357"/>
      <c r="AR147" s="361"/>
      <c r="AS147" s="359"/>
    </row>
    <row r="148" spans="2:45" outlineLevel="1" x14ac:dyDescent="0.35">
      <c r="B148" s="229" t="s">
        <v>75</v>
      </c>
      <c r="C148" s="63" t="s">
        <v>114</v>
      </c>
      <c r="D148" s="83">
        <v>0</v>
      </c>
      <c r="E148" s="69">
        <v>0</v>
      </c>
      <c r="F148" s="166">
        <f t="shared" ref="F148" si="245">IFERROR((E148-D148)/D148,0)</f>
        <v>0</v>
      </c>
      <c r="G148" s="69">
        <v>0</v>
      </c>
      <c r="H148" s="166">
        <f>IFERROR((G148-E148)/E148,0)</f>
        <v>0</v>
      </c>
      <c r="I148" s="69"/>
      <c r="J148" s="166">
        <f>IFERROR((I148-G148)/G148,0)</f>
        <v>0</v>
      </c>
      <c r="K148" s="69"/>
      <c r="L148" s="166">
        <f t="shared" ref="L148:L173" si="246">IFERROR((K148-I148)/I148,0)</f>
        <v>0</v>
      </c>
      <c r="M148" s="163">
        <f t="shared" ref="M148:M172" si="247">D148+E148+G148+I148+K148</f>
        <v>0</v>
      </c>
      <c r="N148" s="164">
        <f t="shared" ref="N148:N173" si="248">IFERROR((K148/D148)^(1/4)-1,0)</f>
        <v>0</v>
      </c>
      <c r="P148" s="168">
        <f>'Μέση ετήσια κατανάλωση'!$F107*Πελάτες!U145</f>
        <v>0</v>
      </c>
      <c r="Q148" s="69"/>
      <c r="R148" s="137">
        <f>P148+Q148</f>
        <v>0</v>
      </c>
      <c r="S148" s="180">
        <f t="shared" ref="S148" si="249">IFERROR((R148-K148)/K148,0)</f>
        <v>0</v>
      </c>
      <c r="T148" s="168">
        <f>'Μέση ετήσια κατανάλωση'!$F107*Πελάτες!X145</f>
        <v>0</v>
      </c>
      <c r="U148" s="137">
        <f>'Μέση ετήσια κατανάλωση'!$G107*(Πελάτες!V145-Πελάτες!$P145)</f>
        <v>0</v>
      </c>
      <c r="V148" s="137">
        <f>T148+U148</f>
        <v>0</v>
      </c>
      <c r="W148" s="69"/>
      <c r="X148" s="137">
        <f>V148+W148</f>
        <v>0</v>
      </c>
      <c r="Y148" s="166">
        <f t="shared" ref="Y148" si="250">IFERROR((X148-R148)/R148,0)</f>
        <v>0</v>
      </c>
      <c r="Z148" s="168">
        <f>'Μέση ετήσια κατανάλωση'!$F107*Πελάτες!AA145</f>
        <v>0</v>
      </c>
      <c r="AA148" s="137">
        <f>'Μέση ετήσια κατανάλωση'!$G107*(Πελάτες!Y145-Πελάτες!$P145)</f>
        <v>0</v>
      </c>
      <c r="AB148" s="137">
        <f>Z148+AA148</f>
        <v>0</v>
      </c>
      <c r="AC148" s="69"/>
      <c r="AD148" s="137">
        <f>AB148+AC148</f>
        <v>0</v>
      </c>
      <c r="AE148" s="166">
        <f>IFERROR((AD148-X148)/X148,0)</f>
        <v>0</v>
      </c>
      <c r="AF148" s="168">
        <f>'Μέση ετήσια κατανάλωση'!$F107*Πελάτες!AD145</f>
        <v>0</v>
      </c>
      <c r="AG148" s="137">
        <f>'Μέση ετήσια κατανάλωση'!$G107*(Πελάτες!AB145-Πελάτες!$P145)</f>
        <v>0</v>
      </c>
      <c r="AH148" s="137">
        <f>AF148+AG148</f>
        <v>0</v>
      </c>
      <c r="AI148" s="69"/>
      <c r="AJ148" s="137">
        <f>AH148+AI148</f>
        <v>0</v>
      </c>
      <c r="AK148" s="166">
        <f>IFERROR((AJ148-AD148)/AD148,0)</f>
        <v>0</v>
      </c>
      <c r="AL148" s="168">
        <f>'Μέση ετήσια κατανάλωση'!$F107*Πελάτες!AG145</f>
        <v>0</v>
      </c>
      <c r="AM148" s="137">
        <f>'Μέση ετήσια κατανάλωση'!$G107*(Πελάτες!AE145-Πελάτες!$P145)</f>
        <v>0</v>
      </c>
      <c r="AN148" s="137">
        <f>AL148+AM148</f>
        <v>0</v>
      </c>
      <c r="AO148" s="69"/>
      <c r="AP148" s="137">
        <f>AN148+AO148</f>
        <v>0</v>
      </c>
      <c r="AQ148" s="166">
        <f>IFERROR((AP148-AJ148)/AJ148,0)</f>
        <v>0</v>
      </c>
      <c r="AR148" s="163">
        <f t="shared" ref="AR148" si="251">R148+X148+AD148+AJ148+AP148</f>
        <v>0</v>
      </c>
      <c r="AS148" s="164">
        <f t="shared" ref="AS148" si="252">IFERROR((AP148/R148)^(1/4)-1,0)</f>
        <v>0</v>
      </c>
    </row>
    <row r="149" spans="2:45" outlineLevel="1" x14ac:dyDescent="0.35">
      <c r="B149" s="230" t="s">
        <v>76</v>
      </c>
      <c r="C149" s="63" t="s">
        <v>114</v>
      </c>
      <c r="D149" s="83"/>
      <c r="E149" s="69">
        <v>0</v>
      </c>
      <c r="F149" s="166">
        <f t="shared" ref="F149:F168" si="253">IFERROR((E149-D149)/D149,0)</f>
        <v>0</v>
      </c>
      <c r="G149" s="69">
        <v>0</v>
      </c>
      <c r="H149" s="166">
        <f t="shared" ref="H149:H168" si="254">IFERROR((G149-E149)/E149,0)</f>
        <v>0</v>
      </c>
      <c r="I149" s="69"/>
      <c r="J149" s="166">
        <f t="shared" ref="J149:J168" si="255">IFERROR((I149-G149)/G149,0)</f>
        <v>0</v>
      </c>
      <c r="K149" s="69"/>
      <c r="L149" s="166">
        <f t="shared" si="246"/>
        <v>0</v>
      </c>
      <c r="M149" s="163">
        <f t="shared" si="247"/>
        <v>0</v>
      </c>
      <c r="N149" s="164">
        <f t="shared" si="248"/>
        <v>0</v>
      </c>
      <c r="P149" s="168">
        <f>'Μέση ετήσια κατανάλωση'!$F108*Πελάτες!U146</f>
        <v>0</v>
      </c>
      <c r="Q149" s="69"/>
      <c r="R149" s="137">
        <f t="shared" ref="R149:R168" si="256">P149+Q149</f>
        <v>0</v>
      </c>
      <c r="S149" s="180">
        <f t="shared" ref="S149:S168" si="257">IFERROR((R149-K149)/K149,0)</f>
        <v>0</v>
      </c>
      <c r="T149" s="168">
        <f>'Μέση ετήσια κατανάλωση'!$F108*Πελάτες!X146</f>
        <v>0</v>
      </c>
      <c r="U149" s="137">
        <f>'Μέση ετήσια κατανάλωση'!$G108*(Πελάτες!V146-Πελάτες!$P146)</f>
        <v>0</v>
      </c>
      <c r="V149" s="137">
        <f t="shared" ref="V149:V168" si="258">T149+U149</f>
        <v>0</v>
      </c>
      <c r="W149" s="69"/>
      <c r="X149" s="137">
        <f t="shared" ref="X149:X168" si="259">V149+W149</f>
        <v>0</v>
      </c>
      <c r="Y149" s="166">
        <f t="shared" ref="Y149:Y168" si="260">IFERROR((X149-R149)/R149,0)</f>
        <v>0</v>
      </c>
      <c r="Z149" s="168">
        <f>'Μέση ετήσια κατανάλωση'!$F108*Πελάτες!AA146</f>
        <v>0</v>
      </c>
      <c r="AA149" s="137">
        <f>'Μέση ετήσια κατανάλωση'!$G108*(Πελάτες!Y146-Πελάτες!$P146)</f>
        <v>0</v>
      </c>
      <c r="AB149" s="137">
        <f t="shared" ref="AB149:AB168" si="261">Z149+AA149</f>
        <v>0</v>
      </c>
      <c r="AC149" s="69"/>
      <c r="AD149" s="137">
        <f t="shared" ref="AD149:AD168" si="262">AB149+AC149</f>
        <v>0</v>
      </c>
      <c r="AE149" s="166">
        <f t="shared" ref="AE149:AE168" si="263">IFERROR((AD149-X149)/X149,0)</f>
        <v>0</v>
      </c>
      <c r="AF149" s="168">
        <f>'Μέση ετήσια κατανάλωση'!$F108*Πελάτες!AD146</f>
        <v>0</v>
      </c>
      <c r="AG149" s="137">
        <f>'Μέση ετήσια κατανάλωση'!$G108*(Πελάτες!AB146-Πελάτες!$P146)</f>
        <v>0</v>
      </c>
      <c r="AH149" s="137">
        <f t="shared" ref="AH149:AH168" si="264">AF149+AG149</f>
        <v>0</v>
      </c>
      <c r="AI149" s="69"/>
      <c r="AJ149" s="137">
        <f t="shared" ref="AJ149:AJ168" si="265">AH149+AI149</f>
        <v>0</v>
      </c>
      <c r="AK149" s="166">
        <f t="shared" ref="AK149:AK168" si="266">IFERROR((AJ149-AD149)/AD149,0)</f>
        <v>0</v>
      </c>
      <c r="AL149" s="168">
        <f>'Μέση ετήσια κατανάλωση'!$F108*Πελάτες!AG146</f>
        <v>0</v>
      </c>
      <c r="AM149" s="137">
        <f>'Μέση ετήσια κατανάλωση'!$G108*(Πελάτες!AE146-Πελάτες!$P146)</f>
        <v>0</v>
      </c>
      <c r="AN149" s="137">
        <f t="shared" ref="AN149:AN168" si="267">AL149+AM149</f>
        <v>0</v>
      </c>
      <c r="AO149" s="69"/>
      <c r="AP149" s="137">
        <f t="shared" ref="AP149:AP168" si="268">AN149+AO149</f>
        <v>0</v>
      </c>
      <c r="AQ149" s="166">
        <f t="shared" ref="AQ149:AQ168" si="269">IFERROR((AP149-AJ149)/AJ149,0)</f>
        <v>0</v>
      </c>
      <c r="AR149" s="163">
        <f t="shared" ref="AR149:AR168" si="270">R149+X149+AD149+AJ149+AP149</f>
        <v>0</v>
      </c>
      <c r="AS149" s="164">
        <f t="shared" ref="AS149:AS168" si="271">IFERROR((AP149/R149)^(1/4)-1,0)</f>
        <v>0</v>
      </c>
    </row>
    <row r="150" spans="2:45" outlineLevel="1" x14ac:dyDescent="0.35">
      <c r="B150" s="229" t="s">
        <v>77</v>
      </c>
      <c r="C150" s="63" t="s">
        <v>114</v>
      </c>
      <c r="D150" s="83"/>
      <c r="E150" s="69"/>
      <c r="F150" s="166">
        <f t="shared" si="253"/>
        <v>0</v>
      </c>
      <c r="G150" s="69"/>
      <c r="H150" s="166">
        <f t="shared" si="254"/>
        <v>0</v>
      </c>
      <c r="I150" s="69"/>
      <c r="J150" s="166">
        <f t="shared" si="255"/>
        <v>0</v>
      </c>
      <c r="K150" s="69"/>
      <c r="L150" s="166">
        <f t="shared" si="246"/>
        <v>0</v>
      </c>
      <c r="M150" s="163">
        <f t="shared" si="247"/>
        <v>0</v>
      </c>
      <c r="N150" s="164">
        <f t="shared" si="248"/>
        <v>0</v>
      </c>
      <c r="P150" s="168">
        <f>'Μέση ετήσια κατανάλωση'!$F109*Πελάτες!U147</f>
        <v>0</v>
      </c>
      <c r="Q150" s="69"/>
      <c r="R150" s="137">
        <f t="shared" si="256"/>
        <v>0</v>
      </c>
      <c r="S150" s="180">
        <f t="shared" si="257"/>
        <v>0</v>
      </c>
      <c r="T150" s="168">
        <f>'Μέση ετήσια κατανάλωση'!$F109*Πελάτες!X147</f>
        <v>0</v>
      </c>
      <c r="U150" s="137">
        <f>'Μέση ετήσια κατανάλωση'!$G109*(Πελάτες!V147-Πελάτες!$P147)</f>
        <v>0</v>
      </c>
      <c r="V150" s="137">
        <f t="shared" si="258"/>
        <v>0</v>
      </c>
      <c r="W150" s="69"/>
      <c r="X150" s="137">
        <f t="shared" si="259"/>
        <v>0</v>
      </c>
      <c r="Y150" s="166">
        <f t="shared" si="260"/>
        <v>0</v>
      </c>
      <c r="Z150" s="168">
        <f>'Μέση ετήσια κατανάλωση'!$F109*Πελάτες!AA147</f>
        <v>0</v>
      </c>
      <c r="AA150" s="137">
        <f>'Μέση ετήσια κατανάλωση'!$G109*(Πελάτες!Y147-Πελάτες!$P147)</f>
        <v>0</v>
      </c>
      <c r="AB150" s="137">
        <f t="shared" si="261"/>
        <v>0</v>
      </c>
      <c r="AC150" s="69"/>
      <c r="AD150" s="137">
        <f t="shared" si="262"/>
        <v>0</v>
      </c>
      <c r="AE150" s="166">
        <f t="shared" si="263"/>
        <v>0</v>
      </c>
      <c r="AF150" s="168">
        <f>'Μέση ετήσια κατανάλωση'!$F109*Πελάτες!AD147</f>
        <v>0</v>
      </c>
      <c r="AG150" s="137">
        <f>'Μέση ετήσια κατανάλωση'!$G109*(Πελάτες!AB147-Πελάτες!$P147)</f>
        <v>0</v>
      </c>
      <c r="AH150" s="137">
        <f t="shared" si="264"/>
        <v>0</v>
      </c>
      <c r="AI150" s="69"/>
      <c r="AJ150" s="137">
        <f t="shared" si="265"/>
        <v>0</v>
      </c>
      <c r="AK150" s="166">
        <f t="shared" si="266"/>
        <v>0</v>
      </c>
      <c r="AL150" s="168">
        <f>'Μέση ετήσια κατανάλωση'!$F109*Πελάτες!AG147</f>
        <v>0</v>
      </c>
      <c r="AM150" s="137">
        <f>'Μέση ετήσια κατανάλωση'!$G109*(Πελάτες!AE147-Πελάτες!$P147)</f>
        <v>0</v>
      </c>
      <c r="AN150" s="137">
        <f t="shared" si="267"/>
        <v>0</v>
      </c>
      <c r="AO150" s="69"/>
      <c r="AP150" s="137">
        <f t="shared" si="268"/>
        <v>0</v>
      </c>
      <c r="AQ150" s="166">
        <f t="shared" si="269"/>
        <v>0</v>
      </c>
      <c r="AR150" s="163">
        <f t="shared" si="270"/>
        <v>0</v>
      </c>
      <c r="AS150" s="164">
        <f t="shared" si="271"/>
        <v>0</v>
      </c>
    </row>
    <row r="151" spans="2:45" outlineLevel="1" x14ac:dyDescent="0.35">
      <c r="B151" s="230" t="s">
        <v>78</v>
      </c>
      <c r="C151" s="63" t="s">
        <v>114</v>
      </c>
      <c r="D151" s="83">
        <v>3642.55</v>
      </c>
      <c r="E151" s="69">
        <v>4083.194</v>
      </c>
      <c r="F151" s="166">
        <f t="shared" si="253"/>
        <v>0.12097129757999198</v>
      </c>
      <c r="G151" s="69">
        <v>3661.0659999999998</v>
      </c>
      <c r="H151" s="166">
        <f t="shared" si="254"/>
        <v>-0.10338181335493737</v>
      </c>
      <c r="I151" s="69">
        <v>3613.4266666666667</v>
      </c>
      <c r="J151" s="166">
        <f t="shared" si="255"/>
        <v>-1.301242133666344E-2</v>
      </c>
      <c r="K151" s="69">
        <v>3304</v>
      </c>
      <c r="L151" s="166">
        <f t="shared" si="246"/>
        <v>-8.5632474437929665E-2</v>
      </c>
      <c r="M151" s="163">
        <f t="shared" si="247"/>
        <v>18304.236666666668</v>
      </c>
      <c r="N151" s="164">
        <f t="shared" si="248"/>
        <v>-2.4092559424915838E-2</v>
      </c>
      <c r="P151" s="168">
        <f>'Μέση ετήσια κατανάλωση'!$F110*Πελάτες!U148</f>
        <v>2000</v>
      </c>
      <c r="Q151" s="69">
        <v>3304</v>
      </c>
      <c r="R151" s="137">
        <f t="shared" si="256"/>
        <v>5304</v>
      </c>
      <c r="S151" s="180">
        <f t="shared" si="257"/>
        <v>0.60532687651331718</v>
      </c>
      <c r="T151" s="168">
        <f>'Μέση ετήσια κατανάλωση'!$F110*Πελάτες!X148</f>
        <v>5000</v>
      </c>
      <c r="U151" s="137">
        <f>'Μέση ετήσια κατανάλωση'!$G110*(Πελάτες!V148-Πελάτες!$P148)</f>
        <v>10000</v>
      </c>
      <c r="V151" s="137">
        <f t="shared" si="258"/>
        <v>15000</v>
      </c>
      <c r="W151" s="69">
        <v>3304</v>
      </c>
      <c r="X151" s="137">
        <f t="shared" si="259"/>
        <v>18304</v>
      </c>
      <c r="Y151" s="166">
        <f t="shared" si="260"/>
        <v>2.4509803921568629</v>
      </c>
      <c r="Z151" s="168">
        <f>'Μέση ετήσια κατανάλωση'!$F110*Πελάτες!AA148</f>
        <v>2000</v>
      </c>
      <c r="AA151" s="137">
        <f>'Μέση ετήσια κατανάλωση'!$G110*(Πελάτες!Y148-Πελάτες!$P148)</f>
        <v>35000</v>
      </c>
      <c r="AB151" s="137">
        <f t="shared" si="261"/>
        <v>37000</v>
      </c>
      <c r="AC151" s="69">
        <v>3304</v>
      </c>
      <c r="AD151" s="137">
        <f t="shared" si="262"/>
        <v>40304</v>
      </c>
      <c r="AE151" s="166">
        <f t="shared" si="263"/>
        <v>1.2019230769230769</v>
      </c>
      <c r="AF151" s="168">
        <f>'Μέση ετήσια κατανάλωση'!$F110*Πελάτες!AD148</f>
        <v>2000</v>
      </c>
      <c r="AG151" s="137">
        <f>'Μέση ετήσια κατανάλωση'!$G110*(Πελάτες!AB148-Πελάτες!$P148)</f>
        <v>45000</v>
      </c>
      <c r="AH151" s="137">
        <f t="shared" si="264"/>
        <v>47000</v>
      </c>
      <c r="AI151" s="69">
        <v>3304</v>
      </c>
      <c r="AJ151" s="137">
        <f t="shared" si="265"/>
        <v>50304</v>
      </c>
      <c r="AK151" s="166">
        <f t="shared" si="266"/>
        <v>0.24811433108376341</v>
      </c>
      <c r="AL151" s="168">
        <f>'Μέση ετήσια κατανάλωση'!$F110*Πελάτες!AG148</f>
        <v>2000</v>
      </c>
      <c r="AM151" s="137">
        <f>'Μέση ετήσια κατανάλωση'!$G110*(Πελάτες!AE148-Πελάτες!$P148)</f>
        <v>55000</v>
      </c>
      <c r="AN151" s="137">
        <f t="shared" si="267"/>
        <v>57000</v>
      </c>
      <c r="AO151" s="69">
        <v>3304</v>
      </c>
      <c r="AP151" s="137">
        <f t="shared" si="268"/>
        <v>60304</v>
      </c>
      <c r="AQ151" s="166">
        <f t="shared" si="269"/>
        <v>0.1987913486005089</v>
      </c>
      <c r="AR151" s="163">
        <f t="shared" si="270"/>
        <v>174520</v>
      </c>
      <c r="AS151" s="164">
        <f t="shared" si="271"/>
        <v>0.83626624611811406</v>
      </c>
    </row>
    <row r="152" spans="2:45" outlineLevel="1" x14ac:dyDescent="0.35">
      <c r="B152" s="229" t="s">
        <v>79</v>
      </c>
      <c r="C152" s="63" t="s">
        <v>114</v>
      </c>
      <c r="D152" s="83"/>
      <c r="E152" s="69"/>
      <c r="F152" s="166">
        <f t="shared" si="253"/>
        <v>0</v>
      </c>
      <c r="G152" s="69"/>
      <c r="H152" s="166">
        <f t="shared" si="254"/>
        <v>0</v>
      </c>
      <c r="I152" s="69"/>
      <c r="J152" s="166">
        <f t="shared" si="255"/>
        <v>0</v>
      </c>
      <c r="K152" s="69"/>
      <c r="L152" s="166">
        <f t="shared" si="246"/>
        <v>0</v>
      </c>
      <c r="M152" s="163">
        <f t="shared" si="247"/>
        <v>0</v>
      </c>
      <c r="N152" s="164">
        <f t="shared" si="248"/>
        <v>0</v>
      </c>
      <c r="P152" s="168">
        <f>'Μέση ετήσια κατανάλωση'!$F111*Πελάτες!U149</f>
        <v>0</v>
      </c>
      <c r="Q152" s="69"/>
      <c r="R152" s="137">
        <f t="shared" si="256"/>
        <v>0</v>
      </c>
      <c r="S152" s="180">
        <f t="shared" si="257"/>
        <v>0</v>
      </c>
      <c r="T152" s="168">
        <f>'Μέση ετήσια κατανάλωση'!$F111*Πελάτες!X149</f>
        <v>0</v>
      </c>
      <c r="U152" s="137">
        <f>'Μέση ετήσια κατανάλωση'!$G111*(Πελάτες!V149-Πελάτες!$P149)</f>
        <v>0</v>
      </c>
      <c r="V152" s="137">
        <f t="shared" si="258"/>
        <v>0</v>
      </c>
      <c r="W152" s="69"/>
      <c r="X152" s="137">
        <f t="shared" si="259"/>
        <v>0</v>
      </c>
      <c r="Y152" s="166">
        <f t="shared" si="260"/>
        <v>0</v>
      </c>
      <c r="Z152" s="168">
        <f>'Μέση ετήσια κατανάλωση'!$F111*Πελάτες!AA149</f>
        <v>0</v>
      </c>
      <c r="AA152" s="137">
        <f>'Μέση ετήσια κατανάλωση'!$G111*(Πελάτες!Y149-Πελάτες!$P149)</f>
        <v>0</v>
      </c>
      <c r="AB152" s="137">
        <f t="shared" si="261"/>
        <v>0</v>
      </c>
      <c r="AC152" s="69"/>
      <c r="AD152" s="137">
        <f t="shared" si="262"/>
        <v>0</v>
      </c>
      <c r="AE152" s="166">
        <f t="shared" si="263"/>
        <v>0</v>
      </c>
      <c r="AF152" s="168">
        <f>'Μέση ετήσια κατανάλωση'!$F111*Πελάτες!AD149</f>
        <v>0</v>
      </c>
      <c r="AG152" s="137">
        <f>'Μέση ετήσια κατανάλωση'!$G111*(Πελάτες!AB149-Πελάτες!$P149)</f>
        <v>0</v>
      </c>
      <c r="AH152" s="137">
        <f t="shared" si="264"/>
        <v>0</v>
      </c>
      <c r="AI152" s="69"/>
      <c r="AJ152" s="137">
        <f t="shared" si="265"/>
        <v>0</v>
      </c>
      <c r="AK152" s="166">
        <f t="shared" si="266"/>
        <v>0</v>
      </c>
      <c r="AL152" s="168">
        <f>'Μέση ετήσια κατανάλωση'!$F111*Πελάτες!AG149</f>
        <v>0</v>
      </c>
      <c r="AM152" s="137">
        <f>'Μέση ετήσια κατανάλωση'!$G111*(Πελάτες!AE149-Πελάτες!$P149)</f>
        <v>0</v>
      </c>
      <c r="AN152" s="137">
        <f t="shared" si="267"/>
        <v>0</v>
      </c>
      <c r="AO152" s="69"/>
      <c r="AP152" s="137">
        <f t="shared" si="268"/>
        <v>0</v>
      </c>
      <c r="AQ152" s="166">
        <f t="shared" si="269"/>
        <v>0</v>
      </c>
      <c r="AR152" s="163">
        <f t="shared" si="270"/>
        <v>0</v>
      </c>
      <c r="AS152" s="164">
        <f t="shared" si="271"/>
        <v>0</v>
      </c>
    </row>
    <row r="153" spans="2:45" outlineLevel="1" x14ac:dyDescent="0.35">
      <c r="B153" s="230" t="s">
        <v>80</v>
      </c>
      <c r="C153" s="63" t="s">
        <v>114</v>
      </c>
      <c r="D153" s="83">
        <v>7924.8370000000004</v>
      </c>
      <c r="E153" s="69">
        <v>8761.1990000000005</v>
      </c>
      <c r="F153" s="166">
        <f t="shared" si="253"/>
        <v>0.10553680788639565</v>
      </c>
      <c r="G153" s="69">
        <v>10234.964</v>
      </c>
      <c r="H153" s="166">
        <f t="shared" si="254"/>
        <v>0.16821498975197338</v>
      </c>
      <c r="I153" s="69">
        <v>9073.2426666666652</v>
      </c>
      <c r="J153" s="166">
        <f t="shared" si="255"/>
        <v>-0.11350517044645539</v>
      </c>
      <c r="K153" s="69">
        <v>19862</v>
      </c>
      <c r="L153" s="166">
        <f t="shared" si="246"/>
        <v>1.1890740421799957</v>
      </c>
      <c r="M153" s="163">
        <f t="shared" si="247"/>
        <v>55856.242666666665</v>
      </c>
      <c r="N153" s="164">
        <f t="shared" si="248"/>
        <v>0.25822456475075084</v>
      </c>
      <c r="P153" s="168">
        <f>'Μέση ετήσια κατανάλωση'!$F112*Πελάτες!U150</f>
        <v>6500</v>
      </c>
      <c r="Q153" s="69">
        <v>19862</v>
      </c>
      <c r="R153" s="137">
        <f t="shared" si="256"/>
        <v>26362</v>
      </c>
      <c r="S153" s="180">
        <f t="shared" si="257"/>
        <v>0.32725808075722485</v>
      </c>
      <c r="T153" s="168">
        <f>'Μέση ετήσια κατανάλωση'!$F112*Πελάτες!X150</f>
        <v>7000</v>
      </c>
      <c r="U153" s="137">
        <f>'Μέση ετήσια κατανάλωση'!$G112*(Πελάτες!V150-Πελάτες!$P150)</f>
        <v>32500</v>
      </c>
      <c r="V153" s="137">
        <f t="shared" si="258"/>
        <v>39500</v>
      </c>
      <c r="W153" s="69">
        <v>19862</v>
      </c>
      <c r="X153" s="137">
        <f t="shared" si="259"/>
        <v>59362</v>
      </c>
      <c r="Y153" s="166">
        <f t="shared" si="260"/>
        <v>1.2518018359760261</v>
      </c>
      <c r="Z153" s="168">
        <f>'Μέση ετήσια κατανάλωση'!$F112*Πελάτες!AA150</f>
        <v>6000</v>
      </c>
      <c r="AA153" s="137">
        <f>'Μέση ετήσια κατανάλωση'!$G112*(Πελάτες!Y150-Πελάτες!$P150)</f>
        <v>67500</v>
      </c>
      <c r="AB153" s="137">
        <f t="shared" si="261"/>
        <v>73500</v>
      </c>
      <c r="AC153" s="69">
        <v>19862</v>
      </c>
      <c r="AD153" s="137">
        <f t="shared" si="262"/>
        <v>93362</v>
      </c>
      <c r="AE153" s="166">
        <f t="shared" si="263"/>
        <v>0.57275698258144936</v>
      </c>
      <c r="AF153" s="168">
        <f>'Μέση ετήσια κατανάλωση'!$F112*Πελάτες!AD150</f>
        <v>4500</v>
      </c>
      <c r="AG153" s="137">
        <f>'Μέση ετήσια κατανάλωση'!$G112*(Πελάτες!AB150-Πελάτες!$P150)</f>
        <v>97500</v>
      </c>
      <c r="AH153" s="137">
        <f t="shared" si="264"/>
        <v>102000</v>
      </c>
      <c r="AI153" s="69">
        <v>19862</v>
      </c>
      <c r="AJ153" s="137">
        <f t="shared" si="265"/>
        <v>121862</v>
      </c>
      <c r="AK153" s="166">
        <f t="shared" si="266"/>
        <v>0.30526338338938752</v>
      </c>
      <c r="AL153" s="168">
        <f>'Μέση ετήσια κατανάλωση'!$F112*Πελάτες!AG150</f>
        <v>4000</v>
      </c>
      <c r="AM153" s="137">
        <f>'Μέση ετήσια κατανάλωση'!$G112*(Πελάτες!AE150-Πελάτες!$P150)</f>
        <v>120000</v>
      </c>
      <c r="AN153" s="137">
        <f t="shared" si="267"/>
        <v>124000</v>
      </c>
      <c r="AO153" s="69">
        <v>19862</v>
      </c>
      <c r="AP153" s="137">
        <f t="shared" si="268"/>
        <v>143862</v>
      </c>
      <c r="AQ153" s="166">
        <f t="shared" si="269"/>
        <v>0.18053207726772907</v>
      </c>
      <c r="AR153" s="163">
        <f t="shared" si="270"/>
        <v>444810</v>
      </c>
      <c r="AS153" s="164">
        <f t="shared" si="271"/>
        <v>0.52841726379389264</v>
      </c>
    </row>
    <row r="154" spans="2:45" outlineLevel="1" x14ac:dyDescent="0.35">
      <c r="B154" s="229" t="s">
        <v>81</v>
      </c>
      <c r="C154" s="63" t="s">
        <v>114</v>
      </c>
      <c r="D154" s="83"/>
      <c r="E154" s="69"/>
      <c r="F154" s="166">
        <f t="shared" si="253"/>
        <v>0</v>
      </c>
      <c r="G154" s="69"/>
      <c r="H154" s="166">
        <f t="shared" si="254"/>
        <v>0</v>
      </c>
      <c r="I154" s="69"/>
      <c r="J154" s="166">
        <f t="shared" si="255"/>
        <v>0</v>
      </c>
      <c r="K154" s="69"/>
      <c r="L154" s="166">
        <f t="shared" si="246"/>
        <v>0</v>
      </c>
      <c r="M154" s="163">
        <f t="shared" si="247"/>
        <v>0</v>
      </c>
      <c r="N154" s="164">
        <f t="shared" si="248"/>
        <v>0</v>
      </c>
      <c r="P154" s="168">
        <f>'Μέση ετήσια κατανάλωση'!$F113*Πελάτες!U151</f>
        <v>0</v>
      </c>
      <c r="Q154" s="69"/>
      <c r="R154" s="137">
        <f t="shared" si="256"/>
        <v>0</v>
      </c>
      <c r="S154" s="180">
        <f t="shared" si="257"/>
        <v>0</v>
      </c>
      <c r="T154" s="168">
        <f>'Μέση ετήσια κατανάλωση'!$F113*Πελάτες!X151</f>
        <v>0</v>
      </c>
      <c r="U154" s="137">
        <f>'Μέση ετήσια κατανάλωση'!$G113*(Πελάτες!V151-Πελάτες!$P151)</f>
        <v>0</v>
      </c>
      <c r="V154" s="137">
        <f t="shared" si="258"/>
        <v>0</v>
      </c>
      <c r="W154" s="69"/>
      <c r="X154" s="137">
        <f t="shared" si="259"/>
        <v>0</v>
      </c>
      <c r="Y154" s="166">
        <f t="shared" si="260"/>
        <v>0</v>
      </c>
      <c r="Z154" s="168">
        <f>'Μέση ετήσια κατανάλωση'!$F113*Πελάτες!AA151</f>
        <v>0</v>
      </c>
      <c r="AA154" s="137">
        <f>'Μέση ετήσια κατανάλωση'!$G113*(Πελάτες!Y151-Πελάτες!$P151)</f>
        <v>0</v>
      </c>
      <c r="AB154" s="137">
        <f t="shared" si="261"/>
        <v>0</v>
      </c>
      <c r="AC154" s="69"/>
      <c r="AD154" s="137">
        <f t="shared" si="262"/>
        <v>0</v>
      </c>
      <c r="AE154" s="166">
        <f t="shared" si="263"/>
        <v>0</v>
      </c>
      <c r="AF154" s="168">
        <f>'Μέση ετήσια κατανάλωση'!$F113*Πελάτες!AD151</f>
        <v>0</v>
      </c>
      <c r="AG154" s="137">
        <f>'Μέση ετήσια κατανάλωση'!$G113*(Πελάτες!AB151-Πελάτες!$P151)</f>
        <v>0</v>
      </c>
      <c r="AH154" s="137">
        <f t="shared" si="264"/>
        <v>0</v>
      </c>
      <c r="AI154" s="69"/>
      <c r="AJ154" s="137">
        <f t="shared" si="265"/>
        <v>0</v>
      </c>
      <c r="AK154" s="166">
        <f t="shared" si="266"/>
        <v>0</v>
      </c>
      <c r="AL154" s="168">
        <f>'Μέση ετήσια κατανάλωση'!$F113*Πελάτες!AG151</f>
        <v>0</v>
      </c>
      <c r="AM154" s="137">
        <f>'Μέση ετήσια κατανάλωση'!$G113*(Πελάτες!AE151-Πελάτες!$P151)</f>
        <v>0</v>
      </c>
      <c r="AN154" s="137">
        <f t="shared" si="267"/>
        <v>0</v>
      </c>
      <c r="AO154" s="69"/>
      <c r="AP154" s="137">
        <f t="shared" si="268"/>
        <v>0</v>
      </c>
      <c r="AQ154" s="166">
        <f t="shared" si="269"/>
        <v>0</v>
      </c>
      <c r="AR154" s="163">
        <f t="shared" si="270"/>
        <v>0</v>
      </c>
      <c r="AS154" s="164">
        <f t="shared" si="271"/>
        <v>0</v>
      </c>
    </row>
    <row r="155" spans="2:45" outlineLevel="1" x14ac:dyDescent="0.35">
      <c r="B155" s="230" t="s">
        <v>82</v>
      </c>
      <c r="C155" s="63" t="s">
        <v>114</v>
      </c>
      <c r="D155" s="83"/>
      <c r="E155" s="69"/>
      <c r="F155" s="166">
        <f t="shared" si="253"/>
        <v>0</v>
      </c>
      <c r="G155" s="69"/>
      <c r="H155" s="166">
        <f t="shared" si="254"/>
        <v>0</v>
      </c>
      <c r="I155" s="69"/>
      <c r="J155" s="166">
        <f t="shared" si="255"/>
        <v>0</v>
      </c>
      <c r="K155" s="69"/>
      <c r="L155" s="166">
        <f t="shared" si="246"/>
        <v>0</v>
      </c>
      <c r="M155" s="163">
        <f t="shared" si="247"/>
        <v>0</v>
      </c>
      <c r="N155" s="164">
        <f t="shared" si="248"/>
        <v>0</v>
      </c>
      <c r="P155" s="168">
        <f>'Μέση ετήσια κατανάλωση'!$F114*Πελάτες!U152</f>
        <v>0</v>
      </c>
      <c r="Q155" s="69"/>
      <c r="R155" s="137">
        <f t="shared" si="256"/>
        <v>0</v>
      </c>
      <c r="S155" s="180">
        <f t="shared" si="257"/>
        <v>0</v>
      </c>
      <c r="T155" s="168">
        <f>'Μέση ετήσια κατανάλωση'!$F114*Πελάτες!X152</f>
        <v>0</v>
      </c>
      <c r="U155" s="137">
        <f>'Μέση ετήσια κατανάλωση'!$G114*(Πελάτες!V152-Πελάτες!$P152)</f>
        <v>0</v>
      </c>
      <c r="V155" s="137">
        <f t="shared" si="258"/>
        <v>0</v>
      </c>
      <c r="W155" s="69"/>
      <c r="X155" s="137">
        <f t="shared" si="259"/>
        <v>0</v>
      </c>
      <c r="Y155" s="166">
        <f t="shared" si="260"/>
        <v>0</v>
      </c>
      <c r="Z155" s="168">
        <f>'Μέση ετήσια κατανάλωση'!$F114*Πελάτες!AA152</f>
        <v>0</v>
      </c>
      <c r="AA155" s="137">
        <f>'Μέση ετήσια κατανάλωση'!$G114*(Πελάτες!Y152-Πελάτες!$P152)</f>
        <v>0</v>
      </c>
      <c r="AB155" s="137">
        <f t="shared" si="261"/>
        <v>0</v>
      </c>
      <c r="AC155" s="69"/>
      <c r="AD155" s="137">
        <f t="shared" si="262"/>
        <v>0</v>
      </c>
      <c r="AE155" s="166">
        <f t="shared" si="263"/>
        <v>0</v>
      </c>
      <c r="AF155" s="168">
        <f>'Μέση ετήσια κατανάλωση'!$F114*Πελάτες!AD152</f>
        <v>0</v>
      </c>
      <c r="AG155" s="137">
        <f>'Μέση ετήσια κατανάλωση'!$G114*(Πελάτες!AB152-Πελάτες!$P152)</f>
        <v>0</v>
      </c>
      <c r="AH155" s="137">
        <f t="shared" si="264"/>
        <v>0</v>
      </c>
      <c r="AI155" s="69"/>
      <c r="AJ155" s="137">
        <f t="shared" si="265"/>
        <v>0</v>
      </c>
      <c r="AK155" s="166">
        <f t="shared" si="266"/>
        <v>0</v>
      </c>
      <c r="AL155" s="168">
        <f>'Μέση ετήσια κατανάλωση'!$F114*Πελάτες!AG152</f>
        <v>0</v>
      </c>
      <c r="AM155" s="137">
        <f>'Μέση ετήσια κατανάλωση'!$G114*(Πελάτες!AE152-Πελάτες!$P152)</f>
        <v>0</v>
      </c>
      <c r="AN155" s="137">
        <f t="shared" si="267"/>
        <v>0</v>
      </c>
      <c r="AO155" s="69"/>
      <c r="AP155" s="137">
        <f t="shared" si="268"/>
        <v>0</v>
      </c>
      <c r="AQ155" s="166">
        <f t="shared" si="269"/>
        <v>0</v>
      </c>
      <c r="AR155" s="163">
        <f t="shared" si="270"/>
        <v>0</v>
      </c>
      <c r="AS155" s="164">
        <f t="shared" si="271"/>
        <v>0</v>
      </c>
    </row>
    <row r="156" spans="2:45" outlineLevel="1" x14ac:dyDescent="0.35">
      <c r="B156" s="230" t="s">
        <v>83</v>
      </c>
      <c r="C156" s="63" t="s">
        <v>114</v>
      </c>
      <c r="D156" s="83"/>
      <c r="E156" s="69"/>
      <c r="F156" s="166">
        <f t="shared" si="253"/>
        <v>0</v>
      </c>
      <c r="G156" s="69"/>
      <c r="H156" s="166">
        <f t="shared" si="254"/>
        <v>0</v>
      </c>
      <c r="I156" s="69"/>
      <c r="J156" s="166">
        <f t="shared" si="255"/>
        <v>0</v>
      </c>
      <c r="K156" s="69">
        <v>2686</v>
      </c>
      <c r="L156" s="166">
        <f t="shared" si="246"/>
        <v>0</v>
      </c>
      <c r="M156" s="163">
        <f t="shared" si="247"/>
        <v>2686</v>
      </c>
      <c r="N156" s="164">
        <f t="shared" si="248"/>
        <v>0</v>
      </c>
      <c r="P156" s="168">
        <f>'Μέση ετήσια κατανάλωση'!$F115*Πελάτες!U153</f>
        <v>0</v>
      </c>
      <c r="Q156" s="69">
        <v>2686</v>
      </c>
      <c r="R156" s="137">
        <f t="shared" si="256"/>
        <v>2686</v>
      </c>
      <c r="S156" s="180">
        <f t="shared" si="257"/>
        <v>0</v>
      </c>
      <c r="T156" s="168">
        <f>'Μέση ετήσια κατανάλωση'!$F115*Πελάτες!X153</f>
        <v>0</v>
      </c>
      <c r="U156" s="137">
        <f>'Μέση ετήσια κατανάλωση'!$G115*(Πελάτες!V153-Πελάτες!$P153)</f>
        <v>0</v>
      </c>
      <c r="V156" s="137">
        <f t="shared" si="258"/>
        <v>0</v>
      </c>
      <c r="W156" s="69">
        <v>2686</v>
      </c>
      <c r="X156" s="137">
        <f t="shared" si="259"/>
        <v>2686</v>
      </c>
      <c r="Y156" s="166">
        <f t="shared" si="260"/>
        <v>0</v>
      </c>
      <c r="Z156" s="168">
        <f>'Μέση ετήσια κατανάλωση'!$F115*Πελάτες!AA153</f>
        <v>0</v>
      </c>
      <c r="AA156" s="137">
        <f>'Μέση ετήσια κατανάλωση'!$G115*(Πελάτες!Y153-Πελάτες!$P153)</f>
        <v>0</v>
      </c>
      <c r="AB156" s="137">
        <f t="shared" si="261"/>
        <v>0</v>
      </c>
      <c r="AC156" s="69">
        <v>2686</v>
      </c>
      <c r="AD156" s="137">
        <f t="shared" si="262"/>
        <v>2686</v>
      </c>
      <c r="AE156" s="166">
        <f t="shared" si="263"/>
        <v>0</v>
      </c>
      <c r="AF156" s="168">
        <f>'Μέση ετήσια κατανάλωση'!$F115*Πελάτες!AD153</f>
        <v>0</v>
      </c>
      <c r="AG156" s="137">
        <f>'Μέση ετήσια κατανάλωση'!$G115*(Πελάτες!AB153-Πελάτες!$P153)</f>
        <v>0</v>
      </c>
      <c r="AH156" s="137">
        <f t="shared" si="264"/>
        <v>0</v>
      </c>
      <c r="AI156" s="69">
        <v>2686</v>
      </c>
      <c r="AJ156" s="137">
        <f t="shared" si="265"/>
        <v>2686</v>
      </c>
      <c r="AK156" s="166">
        <f t="shared" si="266"/>
        <v>0</v>
      </c>
      <c r="AL156" s="168">
        <f>'Μέση ετήσια κατανάλωση'!$F115*Πελάτες!AG153</f>
        <v>0</v>
      </c>
      <c r="AM156" s="137">
        <f>'Μέση ετήσια κατανάλωση'!$G115*(Πελάτες!AE153-Πελάτες!$P153)</f>
        <v>0</v>
      </c>
      <c r="AN156" s="137">
        <f t="shared" si="267"/>
        <v>0</v>
      </c>
      <c r="AO156" s="69">
        <v>2686</v>
      </c>
      <c r="AP156" s="137">
        <f t="shared" si="268"/>
        <v>2686</v>
      </c>
      <c r="AQ156" s="166">
        <f t="shared" si="269"/>
        <v>0</v>
      </c>
      <c r="AR156" s="163">
        <f t="shared" si="270"/>
        <v>13430</v>
      </c>
      <c r="AS156" s="164">
        <f t="shared" si="271"/>
        <v>0</v>
      </c>
    </row>
    <row r="157" spans="2:45" outlineLevel="1" x14ac:dyDescent="0.35">
      <c r="B157" s="230" t="s">
        <v>84</v>
      </c>
      <c r="C157" s="63" t="s">
        <v>114</v>
      </c>
      <c r="D157" s="83">
        <v>0</v>
      </c>
      <c r="E157" s="69"/>
      <c r="F157" s="166">
        <f t="shared" si="253"/>
        <v>0</v>
      </c>
      <c r="G157" s="69"/>
      <c r="H157" s="166">
        <f t="shared" si="254"/>
        <v>0</v>
      </c>
      <c r="I157" s="69"/>
      <c r="J157" s="166">
        <f t="shared" si="255"/>
        <v>0</v>
      </c>
      <c r="K157" s="69"/>
      <c r="L157" s="166">
        <f t="shared" si="246"/>
        <v>0</v>
      </c>
      <c r="M157" s="163">
        <f t="shared" si="247"/>
        <v>0</v>
      </c>
      <c r="N157" s="164">
        <f t="shared" si="248"/>
        <v>0</v>
      </c>
      <c r="P157" s="168">
        <f>'Μέση ετήσια κατανάλωση'!$F116*Πελάτες!U154</f>
        <v>0</v>
      </c>
      <c r="Q157" s="69"/>
      <c r="R157" s="137">
        <f t="shared" si="256"/>
        <v>0</v>
      </c>
      <c r="S157" s="180">
        <f t="shared" si="257"/>
        <v>0</v>
      </c>
      <c r="T157" s="168">
        <f>'Μέση ετήσια κατανάλωση'!$F116*Πελάτες!X154</f>
        <v>0</v>
      </c>
      <c r="U157" s="137">
        <f>'Μέση ετήσια κατανάλωση'!$G116*(Πελάτες!V154-Πελάτες!$P154)</f>
        <v>0</v>
      </c>
      <c r="V157" s="137">
        <f t="shared" si="258"/>
        <v>0</v>
      </c>
      <c r="W157" s="69"/>
      <c r="X157" s="137">
        <f t="shared" si="259"/>
        <v>0</v>
      </c>
      <c r="Y157" s="166">
        <f t="shared" si="260"/>
        <v>0</v>
      </c>
      <c r="Z157" s="168">
        <f>'Μέση ετήσια κατανάλωση'!$F116*Πελάτες!AA154</f>
        <v>0</v>
      </c>
      <c r="AA157" s="137">
        <f>'Μέση ετήσια κατανάλωση'!$G116*(Πελάτες!Y154-Πελάτες!$P154)</f>
        <v>0</v>
      </c>
      <c r="AB157" s="137">
        <f t="shared" si="261"/>
        <v>0</v>
      </c>
      <c r="AC157" s="69"/>
      <c r="AD157" s="137">
        <f t="shared" si="262"/>
        <v>0</v>
      </c>
      <c r="AE157" s="166">
        <f t="shared" si="263"/>
        <v>0</v>
      </c>
      <c r="AF157" s="168">
        <f>'Μέση ετήσια κατανάλωση'!$F116*Πελάτες!AD154</f>
        <v>0</v>
      </c>
      <c r="AG157" s="137">
        <f>'Μέση ετήσια κατανάλωση'!$G116*(Πελάτες!AB154-Πελάτες!$P154)</f>
        <v>0</v>
      </c>
      <c r="AH157" s="137">
        <f t="shared" si="264"/>
        <v>0</v>
      </c>
      <c r="AI157" s="69"/>
      <c r="AJ157" s="137">
        <f t="shared" si="265"/>
        <v>0</v>
      </c>
      <c r="AK157" s="166">
        <f t="shared" si="266"/>
        <v>0</v>
      </c>
      <c r="AL157" s="168">
        <f>'Μέση ετήσια κατανάλωση'!$F116*Πελάτες!AG154</f>
        <v>0</v>
      </c>
      <c r="AM157" s="137">
        <f>'Μέση ετήσια κατανάλωση'!$G116*(Πελάτες!AE154-Πελάτες!$P154)</f>
        <v>0</v>
      </c>
      <c r="AN157" s="137">
        <f t="shared" si="267"/>
        <v>0</v>
      </c>
      <c r="AO157" s="69"/>
      <c r="AP157" s="137">
        <f t="shared" si="268"/>
        <v>0</v>
      </c>
      <c r="AQ157" s="166">
        <f t="shared" si="269"/>
        <v>0</v>
      </c>
      <c r="AR157" s="163">
        <f t="shared" si="270"/>
        <v>0</v>
      </c>
      <c r="AS157" s="164">
        <f t="shared" si="271"/>
        <v>0</v>
      </c>
    </row>
    <row r="158" spans="2:45" outlineLevel="1" x14ac:dyDescent="0.35">
      <c r="B158" s="229" t="s">
        <v>85</v>
      </c>
      <c r="C158" s="63" t="s">
        <v>114</v>
      </c>
      <c r="D158" s="83">
        <v>0</v>
      </c>
      <c r="E158" s="69"/>
      <c r="F158" s="166">
        <f t="shared" si="253"/>
        <v>0</v>
      </c>
      <c r="G158" s="69"/>
      <c r="H158" s="166">
        <f t="shared" si="254"/>
        <v>0</v>
      </c>
      <c r="I158" s="69"/>
      <c r="J158" s="166">
        <f t="shared" si="255"/>
        <v>0</v>
      </c>
      <c r="K158" s="69"/>
      <c r="L158" s="166">
        <f t="shared" si="246"/>
        <v>0</v>
      </c>
      <c r="M158" s="163">
        <f t="shared" si="247"/>
        <v>0</v>
      </c>
      <c r="N158" s="164">
        <f t="shared" si="248"/>
        <v>0</v>
      </c>
      <c r="P158" s="168">
        <f>'Μέση ετήσια κατανάλωση'!$F117*Πελάτες!U155</f>
        <v>0</v>
      </c>
      <c r="Q158" s="69"/>
      <c r="R158" s="137">
        <f t="shared" si="256"/>
        <v>0</v>
      </c>
      <c r="S158" s="180">
        <f t="shared" si="257"/>
        <v>0</v>
      </c>
      <c r="T158" s="168">
        <f>'Μέση ετήσια κατανάλωση'!$F117*Πελάτες!X155</f>
        <v>0</v>
      </c>
      <c r="U158" s="137">
        <f>'Μέση ετήσια κατανάλωση'!$G117*(Πελάτες!V155-Πελάτες!$P155)</f>
        <v>0</v>
      </c>
      <c r="V158" s="137">
        <f t="shared" si="258"/>
        <v>0</v>
      </c>
      <c r="W158" s="69"/>
      <c r="X158" s="137">
        <f t="shared" si="259"/>
        <v>0</v>
      </c>
      <c r="Y158" s="166">
        <f t="shared" si="260"/>
        <v>0</v>
      </c>
      <c r="Z158" s="168">
        <f>'Μέση ετήσια κατανάλωση'!$F117*Πελάτες!AA155</f>
        <v>0</v>
      </c>
      <c r="AA158" s="137">
        <f>'Μέση ετήσια κατανάλωση'!$G117*(Πελάτες!Y155-Πελάτες!$P155)</f>
        <v>0</v>
      </c>
      <c r="AB158" s="137">
        <f t="shared" si="261"/>
        <v>0</v>
      </c>
      <c r="AC158" s="69"/>
      <c r="AD158" s="137">
        <f t="shared" si="262"/>
        <v>0</v>
      </c>
      <c r="AE158" s="166">
        <f t="shared" si="263"/>
        <v>0</v>
      </c>
      <c r="AF158" s="168">
        <f>'Μέση ετήσια κατανάλωση'!$F117*Πελάτες!AD155</f>
        <v>0</v>
      </c>
      <c r="AG158" s="137">
        <f>'Μέση ετήσια κατανάλωση'!$G117*(Πελάτες!AB155-Πελάτες!$P155)</f>
        <v>0</v>
      </c>
      <c r="AH158" s="137">
        <f t="shared" si="264"/>
        <v>0</v>
      </c>
      <c r="AI158" s="69"/>
      <c r="AJ158" s="137">
        <f t="shared" si="265"/>
        <v>0</v>
      </c>
      <c r="AK158" s="166">
        <f t="shared" si="266"/>
        <v>0</v>
      </c>
      <c r="AL158" s="168">
        <f>'Μέση ετήσια κατανάλωση'!$F117*Πελάτες!AG155</f>
        <v>0</v>
      </c>
      <c r="AM158" s="137">
        <f>'Μέση ετήσια κατανάλωση'!$G117*(Πελάτες!AE155-Πελάτες!$P155)</f>
        <v>0</v>
      </c>
      <c r="AN158" s="137">
        <f t="shared" si="267"/>
        <v>0</v>
      </c>
      <c r="AO158" s="69"/>
      <c r="AP158" s="137">
        <f t="shared" si="268"/>
        <v>0</v>
      </c>
      <c r="AQ158" s="166">
        <f t="shared" si="269"/>
        <v>0</v>
      </c>
      <c r="AR158" s="163">
        <f t="shared" si="270"/>
        <v>0</v>
      </c>
      <c r="AS158" s="164">
        <f t="shared" si="271"/>
        <v>0</v>
      </c>
    </row>
    <row r="159" spans="2:45" outlineLevel="1" x14ac:dyDescent="0.35">
      <c r="B159" s="230" t="s">
        <v>86</v>
      </c>
      <c r="C159" s="63" t="s">
        <v>114</v>
      </c>
      <c r="D159" s="83">
        <v>0</v>
      </c>
      <c r="E159" s="69"/>
      <c r="F159" s="166">
        <f t="shared" si="253"/>
        <v>0</v>
      </c>
      <c r="G159" s="69"/>
      <c r="H159" s="166">
        <f t="shared" si="254"/>
        <v>0</v>
      </c>
      <c r="I159" s="69"/>
      <c r="J159" s="166">
        <f t="shared" si="255"/>
        <v>0</v>
      </c>
      <c r="K159" s="69"/>
      <c r="L159" s="166">
        <f t="shared" si="246"/>
        <v>0</v>
      </c>
      <c r="M159" s="163">
        <f t="shared" si="247"/>
        <v>0</v>
      </c>
      <c r="N159" s="164">
        <f t="shared" si="248"/>
        <v>0</v>
      </c>
      <c r="P159" s="168">
        <f>'Μέση ετήσια κατανάλωση'!$F118*Πελάτες!U156</f>
        <v>0</v>
      </c>
      <c r="Q159" s="69"/>
      <c r="R159" s="137">
        <f t="shared" si="256"/>
        <v>0</v>
      </c>
      <c r="S159" s="180">
        <f t="shared" si="257"/>
        <v>0</v>
      </c>
      <c r="T159" s="168">
        <f>'Μέση ετήσια κατανάλωση'!$F118*Πελάτες!X156</f>
        <v>0</v>
      </c>
      <c r="U159" s="137">
        <f>'Μέση ετήσια κατανάλωση'!$G118*(Πελάτες!V156-Πελάτες!$P156)</f>
        <v>0</v>
      </c>
      <c r="V159" s="137">
        <f t="shared" si="258"/>
        <v>0</v>
      </c>
      <c r="W159" s="69"/>
      <c r="X159" s="137">
        <f t="shared" si="259"/>
        <v>0</v>
      </c>
      <c r="Y159" s="166">
        <f t="shared" si="260"/>
        <v>0</v>
      </c>
      <c r="Z159" s="168">
        <f>'Μέση ετήσια κατανάλωση'!$F118*Πελάτες!AA156</f>
        <v>0</v>
      </c>
      <c r="AA159" s="137">
        <f>'Μέση ετήσια κατανάλωση'!$G118*(Πελάτες!Y156-Πελάτες!$P156)</f>
        <v>0</v>
      </c>
      <c r="AB159" s="137">
        <f t="shared" si="261"/>
        <v>0</v>
      </c>
      <c r="AC159" s="69"/>
      <c r="AD159" s="137">
        <f t="shared" si="262"/>
        <v>0</v>
      </c>
      <c r="AE159" s="166">
        <f t="shared" si="263"/>
        <v>0</v>
      </c>
      <c r="AF159" s="168">
        <f>'Μέση ετήσια κατανάλωση'!$F118*Πελάτες!AD156</f>
        <v>0</v>
      </c>
      <c r="AG159" s="137">
        <f>'Μέση ετήσια κατανάλωση'!$G118*(Πελάτες!AB156-Πελάτες!$P156)</f>
        <v>0</v>
      </c>
      <c r="AH159" s="137">
        <f t="shared" si="264"/>
        <v>0</v>
      </c>
      <c r="AI159" s="69"/>
      <c r="AJ159" s="137">
        <f t="shared" si="265"/>
        <v>0</v>
      </c>
      <c r="AK159" s="166">
        <f t="shared" si="266"/>
        <v>0</v>
      </c>
      <c r="AL159" s="168">
        <f>'Μέση ετήσια κατανάλωση'!$F118*Πελάτες!AG156</f>
        <v>0</v>
      </c>
      <c r="AM159" s="137">
        <f>'Μέση ετήσια κατανάλωση'!$G118*(Πελάτες!AE156-Πελάτες!$P156)</f>
        <v>0</v>
      </c>
      <c r="AN159" s="137">
        <f t="shared" si="267"/>
        <v>0</v>
      </c>
      <c r="AO159" s="69"/>
      <c r="AP159" s="137">
        <f t="shared" si="268"/>
        <v>0</v>
      </c>
      <c r="AQ159" s="166">
        <f t="shared" si="269"/>
        <v>0</v>
      </c>
      <c r="AR159" s="163">
        <f t="shared" si="270"/>
        <v>0</v>
      </c>
      <c r="AS159" s="164">
        <f t="shared" si="271"/>
        <v>0</v>
      </c>
    </row>
    <row r="160" spans="2:45" outlineLevel="1" x14ac:dyDescent="0.35">
      <c r="B160" s="230" t="s">
        <v>87</v>
      </c>
      <c r="C160" s="63" t="s">
        <v>114</v>
      </c>
      <c r="D160" s="83">
        <v>0</v>
      </c>
      <c r="E160" s="69"/>
      <c r="F160" s="166">
        <f t="shared" si="253"/>
        <v>0</v>
      </c>
      <c r="G160" s="69"/>
      <c r="H160" s="166">
        <f t="shared" si="254"/>
        <v>0</v>
      </c>
      <c r="I160" s="69"/>
      <c r="J160" s="166">
        <f t="shared" si="255"/>
        <v>0</v>
      </c>
      <c r="K160" s="69"/>
      <c r="L160" s="166">
        <f t="shared" si="246"/>
        <v>0</v>
      </c>
      <c r="M160" s="163">
        <f t="shared" si="247"/>
        <v>0</v>
      </c>
      <c r="N160" s="164">
        <f t="shared" si="248"/>
        <v>0</v>
      </c>
      <c r="P160" s="168">
        <f>'Μέση ετήσια κατανάλωση'!$F119*Πελάτες!U157</f>
        <v>0</v>
      </c>
      <c r="Q160" s="69"/>
      <c r="R160" s="137">
        <f t="shared" si="256"/>
        <v>0</v>
      </c>
      <c r="S160" s="180">
        <f t="shared" si="257"/>
        <v>0</v>
      </c>
      <c r="T160" s="168">
        <f>'Μέση ετήσια κατανάλωση'!$F119*Πελάτες!X157</f>
        <v>0</v>
      </c>
      <c r="U160" s="137">
        <f>'Μέση ετήσια κατανάλωση'!$G119*(Πελάτες!V157-Πελάτες!$P157)</f>
        <v>0</v>
      </c>
      <c r="V160" s="137">
        <f t="shared" si="258"/>
        <v>0</v>
      </c>
      <c r="W160" s="69"/>
      <c r="X160" s="137">
        <f t="shared" si="259"/>
        <v>0</v>
      </c>
      <c r="Y160" s="166">
        <f t="shared" si="260"/>
        <v>0</v>
      </c>
      <c r="Z160" s="168">
        <f>'Μέση ετήσια κατανάλωση'!$F119*Πελάτες!AA157</f>
        <v>0</v>
      </c>
      <c r="AA160" s="137">
        <f>'Μέση ετήσια κατανάλωση'!$G119*(Πελάτες!Y157-Πελάτες!$P157)</f>
        <v>0</v>
      </c>
      <c r="AB160" s="137">
        <f t="shared" si="261"/>
        <v>0</v>
      </c>
      <c r="AC160" s="69"/>
      <c r="AD160" s="137">
        <f t="shared" si="262"/>
        <v>0</v>
      </c>
      <c r="AE160" s="166">
        <f t="shared" si="263"/>
        <v>0</v>
      </c>
      <c r="AF160" s="168">
        <f>'Μέση ετήσια κατανάλωση'!$F119*Πελάτες!AD157</f>
        <v>0</v>
      </c>
      <c r="AG160" s="137">
        <f>'Μέση ετήσια κατανάλωση'!$G119*(Πελάτες!AB157-Πελάτες!$P157)</f>
        <v>0</v>
      </c>
      <c r="AH160" s="137">
        <f t="shared" si="264"/>
        <v>0</v>
      </c>
      <c r="AI160" s="69"/>
      <c r="AJ160" s="137">
        <f t="shared" si="265"/>
        <v>0</v>
      </c>
      <c r="AK160" s="166">
        <f t="shared" si="266"/>
        <v>0</v>
      </c>
      <c r="AL160" s="168">
        <f>'Μέση ετήσια κατανάλωση'!$F119*Πελάτες!AG157</f>
        <v>0</v>
      </c>
      <c r="AM160" s="137">
        <f>'Μέση ετήσια κατανάλωση'!$G119*(Πελάτες!AE157-Πελάτες!$P157)</f>
        <v>0</v>
      </c>
      <c r="AN160" s="137">
        <f t="shared" si="267"/>
        <v>0</v>
      </c>
      <c r="AO160" s="69"/>
      <c r="AP160" s="137">
        <f t="shared" si="268"/>
        <v>0</v>
      </c>
      <c r="AQ160" s="166">
        <f t="shared" si="269"/>
        <v>0</v>
      </c>
      <c r="AR160" s="163">
        <f t="shared" si="270"/>
        <v>0</v>
      </c>
      <c r="AS160" s="164">
        <f t="shared" si="271"/>
        <v>0</v>
      </c>
    </row>
    <row r="161" spans="2:45" outlineLevel="1" x14ac:dyDescent="0.35">
      <c r="B161" s="230" t="s">
        <v>88</v>
      </c>
      <c r="C161" s="63" t="s">
        <v>114</v>
      </c>
      <c r="D161" s="83">
        <v>0</v>
      </c>
      <c r="E161" s="69"/>
      <c r="F161" s="166">
        <f t="shared" si="253"/>
        <v>0</v>
      </c>
      <c r="G161" s="69"/>
      <c r="H161" s="166">
        <f t="shared" si="254"/>
        <v>0</v>
      </c>
      <c r="I161" s="69"/>
      <c r="J161" s="166">
        <f t="shared" si="255"/>
        <v>0</v>
      </c>
      <c r="K161" s="69"/>
      <c r="L161" s="166">
        <f t="shared" si="246"/>
        <v>0</v>
      </c>
      <c r="M161" s="163">
        <f t="shared" si="247"/>
        <v>0</v>
      </c>
      <c r="N161" s="164">
        <f t="shared" si="248"/>
        <v>0</v>
      </c>
      <c r="P161" s="168">
        <f>'Μέση ετήσια κατανάλωση'!$F120*Πελάτες!U158</f>
        <v>0</v>
      </c>
      <c r="Q161" s="69"/>
      <c r="R161" s="137">
        <f t="shared" si="256"/>
        <v>0</v>
      </c>
      <c r="S161" s="180">
        <f t="shared" si="257"/>
        <v>0</v>
      </c>
      <c r="T161" s="168">
        <f>'Μέση ετήσια κατανάλωση'!$F120*Πελάτες!X158</f>
        <v>0</v>
      </c>
      <c r="U161" s="137">
        <f>'Μέση ετήσια κατανάλωση'!$G120*(Πελάτες!V158-Πελάτες!$P158)</f>
        <v>0</v>
      </c>
      <c r="V161" s="137">
        <f t="shared" si="258"/>
        <v>0</v>
      </c>
      <c r="W161" s="69"/>
      <c r="X161" s="137">
        <f t="shared" si="259"/>
        <v>0</v>
      </c>
      <c r="Y161" s="166">
        <f t="shared" si="260"/>
        <v>0</v>
      </c>
      <c r="Z161" s="168">
        <f>'Μέση ετήσια κατανάλωση'!$F120*Πελάτες!AA158</f>
        <v>0</v>
      </c>
      <c r="AA161" s="137">
        <f>'Μέση ετήσια κατανάλωση'!$G120*(Πελάτες!Y158-Πελάτες!$P158)</f>
        <v>0</v>
      </c>
      <c r="AB161" s="137">
        <f t="shared" si="261"/>
        <v>0</v>
      </c>
      <c r="AC161" s="69"/>
      <c r="AD161" s="137">
        <f t="shared" si="262"/>
        <v>0</v>
      </c>
      <c r="AE161" s="166">
        <f t="shared" si="263"/>
        <v>0</v>
      </c>
      <c r="AF161" s="168">
        <f>'Μέση ετήσια κατανάλωση'!$F120*Πελάτες!AD158</f>
        <v>0</v>
      </c>
      <c r="AG161" s="137">
        <f>'Μέση ετήσια κατανάλωση'!$G120*(Πελάτες!AB158-Πελάτες!$P158)</f>
        <v>0</v>
      </c>
      <c r="AH161" s="137">
        <f t="shared" si="264"/>
        <v>0</v>
      </c>
      <c r="AI161" s="69"/>
      <c r="AJ161" s="137">
        <f t="shared" si="265"/>
        <v>0</v>
      </c>
      <c r="AK161" s="166">
        <f t="shared" si="266"/>
        <v>0</v>
      </c>
      <c r="AL161" s="168">
        <f>'Μέση ετήσια κατανάλωση'!$F120*Πελάτες!AG158</f>
        <v>0</v>
      </c>
      <c r="AM161" s="137">
        <f>'Μέση ετήσια κατανάλωση'!$G120*(Πελάτες!AE158-Πελάτες!$P158)</f>
        <v>0</v>
      </c>
      <c r="AN161" s="137">
        <f t="shared" si="267"/>
        <v>0</v>
      </c>
      <c r="AO161" s="69"/>
      <c r="AP161" s="137">
        <f t="shared" si="268"/>
        <v>0</v>
      </c>
      <c r="AQ161" s="166">
        <f t="shared" si="269"/>
        <v>0</v>
      </c>
      <c r="AR161" s="163">
        <f t="shared" si="270"/>
        <v>0</v>
      </c>
      <c r="AS161" s="164">
        <f t="shared" si="271"/>
        <v>0</v>
      </c>
    </row>
    <row r="162" spans="2:45" outlineLevel="1" x14ac:dyDescent="0.35">
      <c r="B162" s="230" t="s">
        <v>89</v>
      </c>
      <c r="C162" s="63" t="s">
        <v>114</v>
      </c>
      <c r="D162" s="83">
        <v>1216.232</v>
      </c>
      <c r="E162" s="69">
        <v>1130.184</v>
      </c>
      <c r="F162" s="166">
        <f t="shared" si="253"/>
        <v>-7.0749659604417578E-2</v>
      </c>
      <c r="G162" s="69">
        <v>1952.498</v>
      </c>
      <c r="H162" s="166">
        <f t="shared" si="254"/>
        <v>0.72759302909968648</v>
      </c>
      <c r="I162" s="69">
        <v>2614.7266666666665</v>
      </c>
      <c r="J162" s="166">
        <f t="shared" si="255"/>
        <v>0.33916995903026093</v>
      </c>
      <c r="K162" s="69">
        <v>5436</v>
      </c>
      <c r="L162" s="166">
        <f t="shared" si="246"/>
        <v>1.0789935978011724</v>
      </c>
      <c r="M162" s="163">
        <f t="shared" si="247"/>
        <v>12349.640666666666</v>
      </c>
      <c r="N162" s="164">
        <f t="shared" si="248"/>
        <v>0.45400451650321116</v>
      </c>
      <c r="P162" s="168">
        <f>'Μέση ετήσια κατανάλωση'!$F121*Πελάτες!U159</f>
        <v>3000</v>
      </c>
      <c r="Q162" s="69">
        <v>5436</v>
      </c>
      <c r="R162" s="137">
        <f t="shared" si="256"/>
        <v>8436</v>
      </c>
      <c r="S162" s="180">
        <f t="shared" si="257"/>
        <v>0.55187637969094927</v>
      </c>
      <c r="T162" s="168">
        <f>'Μέση ετήσια κατανάλωση'!$F121*Πελάτες!X159</f>
        <v>14000</v>
      </c>
      <c r="U162" s="137">
        <f>'Μέση ετήσια κατανάλωση'!$G121*(Πελάτες!V159-Πελάτες!$P159)</f>
        <v>15000</v>
      </c>
      <c r="V162" s="137">
        <f t="shared" si="258"/>
        <v>29000</v>
      </c>
      <c r="W162" s="69">
        <v>5436</v>
      </c>
      <c r="X162" s="137">
        <f t="shared" si="259"/>
        <v>34436</v>
      </c>
      <c r="Y162" s="166">
        <f t="shared" si="260"/>
        <v>3.0820293978188715</v>
      </c>
      <c r="Z162" s="168">
        <f>'Μέση ετήσια κατανάλωση'!$F121*Πελάτες!AA159</f>
        <v>12000</v>
      </c>
      <c r="AA162" s="137">
        <f>'Μέση ετήσια κατανάλωση'!$G121*(Πελάτες!Y159-Πελάτες!$P159)</f>
        <v>85000</v>
      </c>
      <c r="AB162" s="137">
        <f t="shared" si="261"/>
        <v>97000</v>
      </c>
      <c r="AC162" s="69">
        <v>5436</v>
      </c>
      <c r="AD162" s="137">
        <f t="shared" si="262"/>
        <v>102436</v>
      </c>
      <c r="AE162" s="166">
        <f t="shared" si="263"/>
        <v>1.9746776629109073</v>
      </c>
      <c r="AF162" s="168">
        <f>'Μέση ετήσια κατανάλωση'!$F121*Πελάτες!AD159</f>
        <v>9000</v>
      </c>
      <c r="AG162" s="137">
        <f>'Μέση ετήσια κατανάλωση'!$G121*(Πελάτες!AB159-Πελάτες!$P159)</f>
        <v>145000</v>
      </c>
      <c r="AH162" s="137">
        <f t="shared" si="264"/>
        <v>154000</v>
      </c>
      <c r="AI162" s="69">
        <v>5436</v>
      </c>
      <c r="AJ162" s="137">
        <f t="shared" si="265"/>
        <v>159436</v>
      </c>
      <c r="AK162" s="166">
        <f t="shared" si="266"/>
        <v>0.55644499980475615</v>
      </c>
      <c r="AL162" s="168">
        <f>'Μέση ετήσια κατανάλωση'!$F121*Πελάτες!AG159</f>
        <v>8000</v>
      </c>
      <c r="AM162" s="137">
        <f>'Μέση ετήσια κατανάλωση'!$G121*(Πελάτες!AE159-Πελάτες!$P159)</f>
        <v>190000</v>
      </c>
      <c r="AN162" s="137">
        <f t="shared" si="267"/>
        <v>198000</v>
      </c>
      <c r="AO162" s="69">
        <v>5436</v>
      </c>
      <c r="AP162" s="137">
        <f t="shared" si="268"/>
        <v>203436</v>
      </c>
      <c r="AQ162" s="166">
        <f t="shared" si="269"/>
        <v>0.27597280413457437</v>
      </c>
      <c r="AR162" s="163">
        <f t="shared" si="270"/>
        <v>508180</v>
      </c>
      <c r="AS162" s="164">
        <f t="shared" si="271"/>
        <v>1.2160155790594769</v>
      </c>
    </row>
    <row r="163" spans="2:45" outlineLevel="1" x14ac:dyDescent="0.35">
      <c r="B163" s="229" t="s">
        <v>90</v>
      </c>
      <c r="C163" s="63" t="s">
        <v>114</v>
      </c>
      <c r="D163" s="83"/>
      <c r="E163" s="69"/>
      <c r="F163" s="166">
        <f t="shared" si="253"/>
        <v>0</v>
      </c>
      <c r="G163" s="69"/>
      <c r="H163" s="166">
        <f t="shared" si="254"/>
        <v>0</v>
      </c>
      <c r="I163" s="69"/>
      <c r="J163" s="166">
        <f t="shared" si="255"/>
        <v>0</v>
      </c>
      <c r="K163" s="69"/>
      <c r="L163" s="166">
        <f t="shared" si="246"/>
        <v>0</v>
      </c>
      <c r="M163" s="163">
        <f t="shared" si="247"/>
        <v>0</v>
      </c>
      <c r="N163" s="164">
        <f t="shared" si="248"/>
        <v>0</v>
      </c>
      <c r="P163" s="168">
        <f>'Μέση ετήσια κατανάλωση'!$F122*Πελάτες!U160</f>
        <v>0</v>
      </c>
      <c r="Q163" s="69"/>
      <c r="R163" s="137">
        <f t="shared" si="256"/>
        <v>0</v>
      </c>
      <c r="S163" s="180">
        <f t="shared" si="257"/>
        <v>0</v>
      </c>
      <c r="T163" s="168">
        <f>'Μέση ετήσια κατανάλωση'!$F122*Πελάτες!X160</f>
        <v>0</v>
      </c>
      <c r="U163" s="137">
        <f>'Μέση ετήσια κατανάλωση'!$G122*(Πελάτες!V160-Πελάτες!$P160)</f>
        <v>0</v>
      </c>
      <c r="V163" s="137">
        <f t="shared" si="258"/>
        <v>0</v>
      </c>
      <c r="W163" s="69"/>
      <c r="X163" s="137">
        <f t="shared" si="259"/>
        <v>0</v>
      </c>
      <c r="Y163" s="166">
        <f t="shared" si="260"/>
        <v>0</v>
      </c>
      <c r="Z163" s="168">
        <f>'Μέση ετήσια κατανάλωση'!$F122*Πελάτες!AA160</f>
        <v>0</v>
      </c>
      <c r="AA163" s="137">
        <f>'Μέση ετήσια κατανάλωση'!$G122*(Πελάτες!Y160-Πελάτες!$P160)</f>
        <v>0</v>
      </c>
      <c r="AB163" s="137">
        <f t="shared" si="261"/>
        <v>0</v>
      </c>
      <c r="AC163" s="69"/>
      <c r="AD163" s="137">
        <f t="shared" si="262"/>
        <v>0</v>
      </c>
      <c r="AE163" s="166">
        <f t="shared" si="263"/>
        <v>0</v>
      </c>
      <c r="AF163" s="168">
        <f>'Μέση ετήσια κατανάλωση'!$F122*Πελάτες!AD160</f>
        <v>0</v>
      </c>
      <c r="AG163" s="137">
        <f>'Μέση ετήσια κατανάλωση'!$G122*(Πελάτες!AB160-Πελάτες!$P160)</f>
        <v>0</v>
      </c>
      <c r="AH163" s="137">
        <f t="shared" si="264"/>
        <v>0</v>
      </c>
      <c r="AI163" s="69"/>
      <c r="AJ163" s="137">
        <f t="shared" si="265"/>
        <v>0</v>
      </c>
      <c r="AK163" s="166">
        <f t="shared" si="266"/>
        <v>0</v>
      </c>
      <c r="AL163" s="168">
        <f>'Μέση ετήσια κατανάλωση'!$F122*Πελάτες!AG160</f>
        <v>0</v>
      </c>
      <c r="AM163" s="137">
        <f>'Μέση ετήσια κατανάλωση'!$G122*(Πελάτες!AE160-Πελάτες!$P160)</f>
        <v>0</v>
      </c>
      <c r="AN163" s="137">
        <f t="shared" si="267"/>
        <v>0</v>
      </c>
      <c r="AO163" s="69"/>
      <c r="AP163" s="137">
        <f t="shared" si="268"/>
        <v>0</v>
      </c>
      <c r="AQ163" s="166">
        <f t="shared" si="269"/>
        <v>0</v>
      </c>
      <c r="AR163" s="163">
        <f t="shared" si="270"/>
        <v>0</v>
      </c>
      <c r="AS163" s="164">
        <f t="shared" si="271"/>
        <v>0</v>
      </c>
    </row>
    <row r="164" spans="2:45" outlineLevel="1" x14ac:dyDescent="0.35">
      <c r="B164" s="230" t="s">
        <v>91</v>
      </c>
      <c r="C164" s="63" t="s">
        <v>114</v>
      </c>
      <c r="D164" s="83"/>
      <c r="E164" s="69"/>
      <c r="F164" s="166">
        <f t="shared" si="253"/>
        <v>0</v>
      </c>
      <c r="G164" s="69"/>
      <c r="H164" s="166">
        <f t="shared" si="254"/>
        <v>0</v>
      </c>
      <c r="I164" s="69"/>
      <c r="J164" s="166">
        <f t="shared" si="255"/>
        <v>0</v>
      </c>
      <c r="K164" s="69"/>
      <c r="L164" s="166">
        <f t="shared" si="246"/>
        <v>0</v>
      </c>
      <c r="M164" s="163">
        <f t="shared" si="247"/>
        <v>0</v>
      </c>
      <c r="N164" s="164">
        <f t="shared" si="248"/>
        <v>0</v>
      </c>
      <c r="P164" s="168">
        <f>'Μέση ετήσια κατανάλωση'!$F123*Πελάτες!U161</f>
        <v>2500</v>
      </c>
      <c r="Q164" s="69"/>
      <c r="R164" s="137">
        <f t="shared" si="256"/>
        <v>2500</v>
      </c>
      <c r="S164" s="180">
        <f t="shared" si="257"/>
        <v>0</v>
      </c>
      <c r="T164" s="168">
        <f>'Μέση ετήσια κατανάλωση'!$F123*Πελάτες!X161</f>
        <v>3000</v>
      </c>
      <c r="U164" s="137">
        <f>'Μέση ετήσια κατανάλωση'!$G123*(Πελάτες!V161-Πελάτες!$P161)</f>
        <v>12500</v>
      </c>
      <c r="V164" s="137">
        <f t="shared" si="258"/>
        <v>15500</v>
      </c>
      <c r="W164" s="69"/>
      <c r="X164" s="137">
        <f t="shared" si="259"/>
        <v>15500</v>
      </c>
      <c r="Y164" s="166">
        <f t="shared" si="260"/>
        <v>5.2</v>
      </c>
      <c r="Z164" s="168">
        <f>'Μέση ετήσια κατανάλωση'!$F123*Πελάτες!AA161</f>
        <v>1500</v>
      </c>
      <c r="AA164" s="137">
        <f>'Μέση ετήσια κατανάλωση'!$G123*(Πελάτες!Y161-Πελάτες!$P161)</f>
        <v>27500</v>
      </c>
      <c r="AB164" s="137">
        <f t="shared" si="261"/>
        <v>29000</v>
      </c>
      <c r="AC164" s="69"/>
      <c r="AD164" s="137">
        <f t="shared" si="262"/>
        <v>29000</v>
      </c>
      <c r="AE164" s="166">
        <f t="shared" si="263"/>
        <v>0.87096774193548387</v>
      </c>
      <c r="AF164" s="168">
        <f>'Μέση ετήσια κατανάλωση'!$F123*Πελάτες!AD161</f>
        <v>500</v>
      </c>
      <c r="AG164" s="137">
        <f>'Μέση ετήσια κατανάλωση'!$G123*(Πελάτες!AB161-Πελάτες!$P161)</f>
        <v>35000</v>
      </c>
      <c r="AH164" s="137">
        <f t="shared" si="264"/>
        <v>35500</v>
      </c>
      <c r="AI164" s="69"/>
      <c r="AJ164" s="137">
        <f t="shared" si="265"/>
        <v>35500</v>
      </c>
      <c r="AK164" s="166">
        <f t="shared" si="266"/>
        <v>0.22413793103448276</v>
      </c>
      <c r="AL164" s="168">
        <f>'Μέση ετήσια κατανάλωση'!$F123*Πελάτες!AG161</f>
        <v>500</v>
      </c>
      <c r="AM164" s="137">
        <f>'Μέση ετήσια κατανάλωση'!$G123*(Πελάτες!AE161-Πελάτες!$P161)</f>
        <v>37500</v>
      </c>
      <c r="AN164" s="137">
        <f t="shared" si="267"/>
        <v>38000</v>
      </c>
      <c r="AO164" s="69"/>
      <c r="AP164" s="137">
        <f t="shared" si="268"/>
        <v>38000</v>
      </c>
      <c r="AQ164" s="166">
        <f t="shared" si="269"/>
        <v>7.0422535211267609E-2</v>
      </c>
      <c r="AR164" s="163">
        <f t="shared" si="270"/>
        <v>120500</v>
      </c>
      <c r="AS164" s="164">
        <f t="shared" si="271"/>
        <v>0.97451708980286744</v>
      </c>
    </row>
    <row r="165" spans="2:45" outlineLevel="1" x14ac:dyDescent="0.35">
      <c r="B165" s="229" t="s">
        <v>92</v>
      </c>
      <c r="C165" s="63" t="s">
        <v>114</v>
      </c>
      <c r="D165" s="83"/>
      <c r="E165" s="69"/>
      <c r="F165" s="166">
        <f t="shared" si="253"/>
        <v>0</v>
      </c>
      <c r="G165" s="69"/>
      <c r="H165" s="166">
        <f t="shared" si="254"/>
        <v>0</v>
      </c>
      <c r="I165" s="69"/>
      <c r="J165" s="166">
        <f t="shared" si="255"/>
        <v>0</v>
      </c>
      <c r="K165" s="69"/>
      <c r="L165" s="166">
        <f t="shared" si="246"/>
        <v>0</v>
      </c>
      <c r="M165" s="163">
        <f t="shared" si="247"/>
        <v>0</v>
      </c>
      <c r="N165" s="164">
        <f t="shared" si="248"/>
        <v>0</v>
      </c>
      <c r="P165" s="168">
        <f>'Μέση ετήσια κατανάλωση'!$F124*Πελάτες!U162</f>
        <v>0</v>
      </c>
      <c r="Q165" s="69"/>
      <c r="R165" s="137">
        <f t="shared" si="256"/>
        <v>0</v>
      </c>
      <c r="S165" s="180">
        <f t="shared" si="257"/>
        <v>0</v>
      </c>
      <c r="T165" s="168">
        <f>'Μέση ετήσια κατανάλωση'!$F124*Πελάτες!X162</f>
        <v>0</v>
      </c>
      <c r="U165" s="137">
        <f>'Μέση ετήσια κατανάλωση'!$G124*(Πελάτες!V162-Πελάτες!$P162)</f>
        <v>0</v>
      </c>
      <c r="V165" s="137">
        <f t="shared" si="258"/>
        <v>0</v>
      </c>
      <c r="W165" s="69"/>
      <c r="X165" s="137">
        <f t="shared" si="259"/>
        <v>0</v>
      </c>
      <c r="Y165" s="166">
        <f t="shared" si="260"/>
        <v>0</v>
      </c>
      <c r="Z165" s="168">
        <f>'Μέση ετήσια κατανάλωση'!$F124*Πελάτες!AA162</f>
        <v>0</v>
      </c>
      <c r="AA165" s="137">
        <f>'Μέση ετήσια κατανάλωση'!$G124*(Πελάτες!Y162-Πελάτες!$P162)</f>
        <v>0</v>
      </c>
      <c r="AB165" s="137">
        <f t="shared" si="261"/>
        <v>0</v>
      </c>
      <c r="AC165" s="69"/>
      <c r="AD165" s="137">
        <f t="shared" si="262"/>
        <v>0</v>
      </c>
      <c r="AE165" s="166">
        <f t="shared" si="263"/>
        <v>0</v>
      </c>
      <c r="AF165" s="168">
        <f>'Μέση ετήσια κατανάλωση'!$F124*Πελάτες!AD162</f>
        <v>0</v>
      </c>
      <c r="AG165" s="137">
        <f>'Μέση ετήσια κατανάλωση'!$G124*(Πελάτες!AB162-Πελάτες!$P162)</f>
        <v>0</v>
      </c>
      <c r="AH165" s="137">
        <f t="shared" si="264"/>
        <v>0</v>
      </c>
      <c r="AI165" s="69"/>
      <c r="AJ165" s="137">
        <f t="shared" si="265"/>
        <v>0</v>
      </c>
      <c r="AK165" s="166">
        <f t="shared" si="266"/>
        <v>0</v>
      </c>
      <c r="AL165" s="168">
        <f>'Μέση ετήσια κατανάλωση'!$F124*Πελάτες!AG162</f>
        <v>0</v>
      </c>
      <c r="AM165" s="137">
        <f>'Μέση ετήσια κατανάλωση'!$G124*(Πελάτες!AE162-Πελάτες!$P162)</f>
        <v>0</v>
      </c>
      <c r="AN165" s="137">
        <f t="shared" si="267"/>
        <v>0</v>
      </c>
      <c r="AO165" s="69"/>
      <c r="AP165" s="137">
        <f t="shared" si="268"/>
        <v>0</v>
      </c>
      <c r="AQ165" s="166">
        <f t="shared" si="269"/>
        <v>0</v>
      </c>
      <c r="AR165" s="163">
        <f t="shared" si="270"/>
        <v>0</v>
      </c>
      <c r="AS165" s="164">
        <f t="shared" si="271"/>
        <v>0</v>
      </c>
    </row>
    <row r="166" spans="2:45" outlineLevel="1" x14ac:dyDescent="0.35">
      <c r="B166" s="230" t="s">
        <v>93</v>
      </c>
      <c r="C166" s="63" t="s">
        <v>114</v>
      </c>
      <c r="D166" s="83"/>
      <c r="E166" s="69"/>
      <c r="F166" s="166">
        <f t="shared" si="253"/>
        <v>0</v>
      </c>
      <c r="G166" s="69"/>
      <c r="H166" s="166">
        <f t="shared" si="254"/>
        <v>0</v>
      </c>
      <c r="I166" s="69"/>
      <c r="J166" s="166">
        <f t="shared" si="255"/>
        <v>0</v>
      </c>
      <c r="K166" s="69"/>
      <c r="L166" s="166">
        <f t="shared" si="246"/>
        <v>0</v>
      </c>
      <c r="M166" s="163">
        <f t="shared" si="247"/>
        <v>0</v>
      </c>
      <c r="N166" s="164">
        <f t="shared" si="248"/>
        <v>0</v>
      </c>
      <c r="P166" s="168">
        <f>'Μέση ετήσια κατανάλωση'!$F125*Πελάτες!U163</f>
        <v>1500</v>
      </c>
      <c r="Q166" s="69"/>
      <c r="R166" s="137">
        <f t="shared" si="256"/>
        <v>1500</v>
      </c>
      <c r="S166" s="180">
        <f t="shared" si="257"/>
        <v>0</v>
      </c>
      <c r="T166" s="168">
        <f>'Μέση ετήσια κατανάλωση'!$F125*Πελάτες!X163</f>
        <v>500</v>
      </c>
      <c r="U166" s="137">
        <f>'Μέση ετήσια κατανάλωση'!$G125*(Πελάτες!V163-Πελάτες!$P163)</f>
        <v>7500</v>
      </c>
      <c r="V166" s="137">
        <f t="shared" si="258"/>
        <v>8000</v>
      </c>
      <c r="W166" s="69"/>
      <c r="X166" s="137">
        <f t="shared" si="259"/>
        <v>8000</v>
      </c>
      <c r="Y166" s="166">
        <f t="shared" si="260"/>
        <v>4.333333333333333</v>
      </c>
      <c r="Z166" s="168">
        <f>'Μέση ετήσια κατανάλωση'!$F125*Πελάτες!AA163</f>
        <v>0</v>
      </c>
      <c r="AA166" s="137">
        <f>'Μέση ετήσια κατανάλωση'!$G125*(Πελάτες!Y163-Πελάτες!$P163)</f>
        <v>10000</v>
      </c>
      <c r="AB166" s="137">
        <f t="shared" si="261"/>
        <v>10000</v>
      </c>
      <c r="AC166" s="69"/>
      <c r="AD166" s="137">
        <f t="shared" si="262"/>
        <v>10000</v>
      </c>
      <c r="AE166" s="166">
        <f t="shared" si="263"/>
        <v>0.25</v>
      </c>
      <c r="AF166" s="168">
        <f>'Μέση ετήσια κατανάλωση'!$F125*Πελάτες!AD163</f>
        <v>0</v>
      </c>
      <c r="AG166" s="137">
        <f>'Μέση ετήσια κατανάλωση'!$G125*(Πελάτες!AB163-Πελάτες!$P163)</f>
        <v>10000</v>
      </c>
      <c r="AH166" s="137">
        <f t="shared" si="264"/>
        <v>10000</v>
      </c>
      <c r="AI166" s="69"/>
      <c r="AJ166" s="137">
        <f t="shared" si="265"/>
        <v>10000</v>
      </c>
      <c r="AK166" s="166">
        <f t="shared" si="266"/>
        <v>0</v>
      </c>
      <c r="AL166" s="168">
        <f>'Μέση ετήσια κατανάλωση'!$F125*Πελάτες!AG163</f>
        <v>0</v>
      </c>
      <c r="AM166" s="137">
        <f>'Μέση ετήσια κατανάλωση'!$G125*(Πελάτες!AE163-Πελάτες!$P163)</f>
        <v>10000</v>
      </c>
      <c r="AN166" s="137">
        <f t="shared" si="267"/>
        <v>10000</v>
      </c>
      <c r="AO166" s="69"/>
      <c r="AP166" s="137">
        <f t="shared" si="268"/>
        <v>10000</v>
      </c>
      <c r="AQ166" s="166">
        <f t="shared" si="269"/>
        <v>0</v>
      </c>
      <c r="AR166" s="163">
        <f t="shared" si="270"/>
        <v>39500</v>
      </c>
      <c r="AS166" s="164">
        <f t="shared" si="271"/>
        <v>0.60685683788930356</v>
      </c>
    </row>
    <row r="167" spans="2:45" outlineLevel="1" x14ac:dyDescent="0.35">
      <c r="B167" s="229" t="s">
        <v>94</v>
      </c>
      <c r="C167" s="63" t="s">
        <v>114</v>
      </c>
      <c r="D167" s="83"/>
      <c r="E167" s="69"/>
      <c r="F167" s="166">
        <f t="shared" si="253"/>
        <v>0</v>
      </c>
      <c r="G167" s="69"/>
      <c r="H167" s="166">
        <f t="shared" si="254"/>
        <v>0</v>
      </c>
      <c r="I167" s="69"/>
      <c r="J167" s="166">
        <f t="shared" si="255"/>
        <v>0</v>
      </c>
      <c r="K167" s="69"/>
      <c r="L167" s="166">
        <f t="shared" si="246"/>
        <v>0</v>
      </c>
      <c r="M167" s="163">
        <f t="shared" si="247"/>
        <v>0</v>
      </c>
      <c r="N167" s="164">
        <f t="shared" si="248"/>
        <v>0</v>
      </c>
      <c r="P167" s="168">
        <f>'Μέση ετήσια κατανάλωση'!$F126*Πελάτες!U164</f>
        <v>0</v>
      </c>
      <c r="Q167" s="69"/>
      <c r="R167" s="137">
        <f t="shared" si="256"/>
        <v>0</v>
      </c>
      <c r="S167" s="180">
        <f t="shared" si="257"/>
        <v>0</v>
      </c>
      <c r="T167" s="168">
        <f>'Μέση ετήσια κατανάλωση'!$F126*Πελάτες!X164</f>
        <v>0</v>
      </c>
      <c r="U167" s="137">
        <f>'Μέση ετήσια κατανάλωση'!$G126*(Πελάτες!V164-Πελάτες!$P164)</f>
        <v>0</v>
      </c>
      <c r="V167" s="137">
        <f t="shared" si="258"/>
        <v>0</v>
      </c>
      <c r="W167" s="69"/>
      <c r="X167" s="137">
        <f t="shared" si="259"/>
        <v>0</v>
      </c>
      <c r="Y167" s="166">
        <f t="shared" si="260"/>
        <v>0</v>
      </c>
      <c r="Z167" s="168">
        <f>'Μέση ετήσια κατανάλωση'!$F126*Πελάτες!AA164</f>
        <v>0</v>
      </c>
      <c r="AA167" s="137">
        <f>'Μέση ετήσια κατανάλωση'!$G126*(Πελάτες!Y164-Πελάτες!$P164)</f>
        <v>0</v>
      </c>
      <c r="AB167" s="137">
        <f t="shared" si="261"/>
        <v>0</v>
      </c>
      <c r="AC167" s="69"/>
      <c r="AD167" s="137">
        <f t="shared" si="262"/>
        <v>0</v>
      </c>
      <c r="AE167" s="166">
        <f t="shared" si="263"/>
        <v>0</v>
      </c>
      <c r="AF167" s="168">
        <f>'Μέση ετήσια κατανάλωση'!$F126*Πελάτες!AD164</f>
        <v>0</v>
      </c>
      <c r="AG167" s="137">
        <f>'Μέση ετήσια κατανάλωση'!$G126*(Πελάτες!AB164-Πελάτες!$P164)</f>
        <v>0</v>
      </c>
      <c r="AH167" s="137">
        <f t="shared" si="264"/>
        <v>0</v>
      </c>
      <c r="AI167" s="69"/>
      <c r="AJ167" s="137">
        <f t="shared" si="265"/>
        <v>0</v>
      </c>
      <c r="AK167" s="166">
        <f t="shared" si="266"/>
        <v>0</v>
      </c>
      <c r="AL167" s="168">
        <f>'Μέση ετήσια κατανάλωση'!$F126*Πελάτες!AG164</f>
        <v>0</v>
      </c>
      <c r="AM167" s="137">
        <f>'Μέση ετήσια κατανάλωση'!$G126*(Πελάτες!AE164-Πελάτες!$P164)</f>
        <v>0</v>
      </c>
      <c r="AN167" s="137">
        <f t="shared" si="267"/>
        <v>0</v>
      </c>
      <c r="AO167" s="69"/>
      <c r="AP167" s="137">
        <f t="shared" si="268"/>
        <v>0</v>
      </c>
      <c r="AQ167" s="166">
        <f t="shared" si="269"/>
        <v>0</v>
      </c>
      <c r="AR167" s="163">
        <f t="shared" si="270"/>
        <v>0</v>
      </c>
      <c r="AS167" s="164">
        <f t="shared" si="271"/>
        <v>0</v>
      </c>
    </row>
    <row r="168" spans="2:45" outlineLevel="1" x14ac:dyDescent="0.35">
      <c r="B168" s="230" t="s">
        <v>95</v>
      </c>
      <c r="C168" s="63" t="s">
        <v>114</v>
      </c>
      <c r="D168" s="83"/>
      <c r="E168" s="69"/>
      <c r="F168" s="166">
        <f t="shared" si="253"/>
        <v>0</v>
      </c>
      <c r="G168" s="69"/>
      <c r="H168" s="166">
        <f t="shared" si="254"/>
        <v>0</v>
      </c>
      <c r="I168" s="69"/>
      <c r="J168" s="166">
        <f t="shared" si="255"/>
        <v>0</v>
      </c>
      <c r="K168" s="69"/>
      <c r="L168" s="166">
        <f t="shared" si="246"/>
        <v>0</v>
      </c>
      <c r="M168" s="163">
        <f t="shared" si="247"/>
        <v>0</v>
      </c>
      <c r="N168" s="164">
        <f t="shared" si="248"/>
        <v>0</v>
      </c>
      <c r="P168" s="168">
        <f>'Μέση ετήσια κατανάλωση'!$F127*Πελάτες!U165</f>
        <v>1500</v>
      </c>
      <c r="Q168" s="69"/>
      <c r="R168" s="137">
        <f t="shared" si="256"/>
        <v>1500</v>
      </c>
      <c r="S168" s="180">
        <f t="shared" si="257"/>
        <v>0</v>
      </c>
      <c r="T168" s="168">
        <f>'Μέση ετήσια κατανάλωση'!$F127*Πελάτες!X165</f>
        <v>1000</v>
      </c>
      <c r="U168" s="137">
        <f>'Μέση ετήσια κατανάλωση'!$G127*(Πελάτες!V165-Πελάτες!$P165)</f>
        <v>7500</v>
      </c>
      <c r="V168" s="137">
        <f t="shared" si="258"/>
        <v>8500</v>
      </c>
      <c r="W168" s="69"/>
      <c r="X168" s="137">
        <f t="shared" si="259"/>
        <v>8500</v>
      </c>
      <c r="Y168" s="166">
        <f t="shared" si="260"/>
        <v>4.666666666666667</v>
      </c>
      <c r="Z168" s="168">
        <f>'Μέση ετήσια κατανάλωση'!$F127*Πελάτες!AA165</f>
        <v>500</v>
      </c>
      <c r="AA168" s="137">
        <f>'Μέση ετήσια κατανάλωση'!$G127*(Πελάτες!Y165-Πελάτες!$P165)</f>
        <v>12500</v>
      </c>
      <c r="AB168" s="137">
        <f t="shared" si="261"/>
        <v>13000</v>
      </c>
      <c r="AC168" s="69"/>
      <c r="AD168" s="137">
        <f t="shared" si="262"/>
        <v>13000</v>
      </c>
      <c r="AE168" s="166">
        <f t="shared" si="263"/>
        <v>0.52941176470588236</v>
      </c>
      <c r="AF168" s="168">
        <f>'Μέση ετήσια κατανάλωση'!$F127*Πελάτες!AD165</f>
        <v>500</v>
      </c>
      <c r="AG168" s="137">
        <f>'Μέση ετήσια κατανάλωση'!$G127*(Πελάτες!AB165-Πελάτες!$P165)</f>
        <v>15000</v>
      </c>
      <c r="AH168" s="137">
        <f t="shared" si="264"/>
        <v>15500</v>
      </c>
      <c r="AI168" s="69"/>
      <c r="AJ168" s="137">
        <f t="shared" si="265"/>
        <v>15500</v>
      </c>
      <c r="AK168" s="166">
        <f t="shared" si="266"/>
        <v>0.19230769230769232</v>
      </c>
      <c r="AL168" s="168">
        <f>'Μέση ετήσια κατανάλωση'!$F127*Πελάτες!AG165</f>
        <v>0</v>
      </c>
      <c r="AM168" s="137">
        <f>'Μέση ετήσια κατανάλωση'!$G127*(Πελάτες!AE165-Πελάτες!$P165)</f>
        <v>17500</v>
      </c>
      <c r="AN168" s="137">
        <f t="shared" si="267"/>
        <v>17500</v>
      </c>
      <c r="AO168" s="69"/>
      <c r="AP168" s="137">
        <f t="shared" si="268"/>
        <v>17500</v>
      </c>
      <c r="AQ168" s="166">
        <f t="shared" si="269"/>
        <v>0.12903225806451613</v>
      </c>
      <c r="AR168" s="163">
        <f t="shared" si="270"/>
        <v>56000</v>
      </c>
      <c r="AS168" s="164">
        <f t="shared" si="271"/>
        <v>0.84814779044314159</v>
      </c>
    </row>
    <row r="169" spans="2:45" outlineLevel="1" x14ac:dyDescent="0.35">
      <c r="B169" s="229" t="s">
        <v>96</v>
      </c>
      <c r="C169" s="63" t="s">
        <v>114</v>
      </c>
      <c r="D169" s="83"/>
      <c r="E169" s="69"/>
      <c r="F169" s="166">
        <f t="shared" ref="F169:F172" si="272">IFERROR((E169-D169)/D169,0)</f>
        <v>0</v>
      </c>
      <c r="G169" s="69"/>
      <c r="H169" s="166">
        <f t="shared" ref="H169:H173" si="273">IFERROR((G169-E169)/E169,0)</f>
        <v>0</v>
      </c>
      <c r="I169" s="69"/>
      <c r="J169" s="166">
        <f t="shared" ref="J169:J173" si="274">IFERROR((I169-G169)/G169,0)</f>
        <v>0</v>
      </c>
      <c r="K169" s="69"/>
      <c r="L169" s="166">
        <f t="shared" si="246"/>
        <v>0</v>
      </c>
      <c r="M169" s="163">
        <f t="shared" si="247"/>
        <v>0</v>
      </c>
      <c r="N169" s="164">
        <f t="shared" si="248"/>
        <v>0</v>
      </c>
      <c r="P169" s="168">
        <f>'Μέση ετήσια κατανάλωση'!$F128*Πελάτες!U166</f>
        <v>0</v>
      </c>
      <c r="Q169" s="69"/>
      <c r="R169" s="137">
        <f t="shared" ref="R169:R172" si="275">P169+Q169</f>
        <v>0</v>
      </c>
      <c r="S169" s="180">
        <f t="shared" ref="S169:S172" si="276">IFERROR((R169-K169)/K169,0)</f>
        <v>0</v>
      </c>
      <c r="T169" s="168">
        <f>'Μέση ετήσια κατανάλωση'!$F128*Πελάτες!X166</f>
        <v>0</v>
      </c>
      <c r="U169" s="137">
        <f>'Μέση ετήσια κατανάλωση'!$G128*(Πελάτες!V166-Πελάτες!$P166)</f>
        <v>0</v>
      </c>
      <c r="V169" s="137">
        <f t="shared" ref="V169:V172" si="277">T169+U169</f>
        <v>0</v>
      </c>
      <c r="W169" s="69"/>
      <c r="X169" s="137">
        <f t="shared" ref="X169:X172" si="278">V169+W169</f>
        <v>0</v>
      </c>
      <c r="Y169" s="166">
        <f t="shared" ref="Y169:Y172" si="279">IFERROR((X169-R169)/R169,0)</f>
        <v>0</v>
      </c>
      <c r="Z169" s="168">
        <f>'Μέση ετήσια κατανάλωση'!$F128*Πελάτες!AA166</f>
        <v>0</v>
      </c>
      <c r="AA169" s="137">
        <f>'Μέση ετήσια κατανάλωση'!$G128*(Πελάτες!Y166-Πελάτες!$P166)</f>
        <v>0</v>
      </c>
      <c r="AB169" s="137">
        <f t="shared" ref="AB169:AB172" si="280">Z169+AA169</f>
        <v>0</v>
      </c>
      <c r="AC169" s="69"/>
      <c r="AD169" s="137">
        <f t="shared" ref="AD169:AD172" si="281">AB169+AC169</f>
        <v>0</v>
      </c>
      <c r="AE169" s="166">
        <f t="shared" ref="AE169:AE172" si="282">IFERROR((AD169-X169)/X169,0)</f>
        <v>0</v>
      </c>
      <c r="AF169" s="168">
        <f>'Μέση ετήσια κατανάλωση'!$F128*Πελάτες!AD166</f>
        <v>0</v>
      </c>
      <c r="AG169" s="137">
        <f>'Μέση ετήσια κατανάλωση'!$G128*(Πελάτες!AB166-Πελάτες!$P166)</f>
        <v>0</v>
      </c>
      <c r="AH169" s="137">
        <f t="shared" ref="AH169:AH172" si="283">AF169+AG169</f>
        <v>0</v>
      </c>
      <c r="AI169" s="69"/>
      <c r="AJ169" s="137">
        <f t="shared" ref="AJ169:AJ172" si="284">AH169+AI169</f>
        <v>0</v>
      </c>
      <c r="AK169" s="166">
        <f t="shared" ref="AK169:AK173" si="285">IFERROR((AJ169-AD169)/AD169,0)</f>
        <v>0</v>
      </c>
      <c r="AL169" s="168">
        <f>'Μέση ετήσια κατανάλωση'!$F128*Πελάτες!AG166</f>
        <v>0</v>
      </c>
      <c r="AM169" s="137">
        <f>'Μέση ετήσια κατανάλωση'!$G128*(Πελάτες!AE166-Πελάτες!$P166)</f>
        <v>0</v>
      </c>
      <c r="AN169" s="137">
        <f t="shared" ref="AN169:AN172" si="286">AL169+AM169</f>
        <v>0</v>
      </c>
      <c r="AO169" s="69"/>
      <c r="AP169" s="137">
        <f t="shared" ref="AP169:AP172" si="287">AN169+AO169</f>
        <v>0</v>
      </c>
      <c r="AQ169" s="166">
        <f t="shared" ref="AQ169:AQ172" si="288">IFERROR((AP169-AJ169)/AJ169,0)</f>
        <v>0</v>
      </c>
      <c r="AR169" s="163">
        <f t="shared" ref="AR169:AR172" si="289">R169+X169+AD169+AJ169+AP169</f>
        <v>0</v>
      </c>
      <c r="AS169" s="164">
        <f t="shared" ref="AS169:AS172" si="290">IFERROR((AP169/R169)^(1/4)-1,0)</f>
        <v>0</v>
      </c>
    </row>
    <row r="170" spans="2:45" outlineLevel="1" x14ac:dyDescent="0.35">
      <c r="B170" s="230" t="s">
        <v>97</v>
      </c>
      <c r="C170" s="63" t="s">
        <v>114</v>
      </c>
      <c r="D170" s="83"/>
      <c r="E170" s="69"/>
      <c r="F170" s="166">
        <f t="shared" si="272"/>
        <v>0</v>
      </c>
      <c r="G170" s="69"/>
      <c r="H170" s="166">
        <f t="shared" si="273"/>
        <v>0</v>
      </c>
      <c r="I170" s="69"/>
      <c r="J170" s="166">
        <f t="shared" si="274"/>
        <v>0</v>
      </c>
      <c r="K170" s="69"/>
      <c r="L170" s="166">
        <f t="shared" si="246"/>
        <v>0</v>
      </c>
      <c r="M170" s="163">
        <f t="shared" si="247"/>
        <v>0</v>
      </c>
      <c r="N170" s="164">
        <f t="shared" si="248"/>
        <v>0</v>
      </c>
      <c r="P170" s="168">
        <f>'Μέση ετήσια κατανάλωση'!$F129*Πελάτες!U167</f>
        <v>0</v>
      </c>
      <c r="Q170" s="69"/>
      <c r="R170" s="137">
        <f t="shared" si="275"/>
        <v>0</v>
      </c>
      <c r="S170" s="180">
        <f t="shared" si="276"/>
        <v>0</v>
      </c>
      <c r="T170" s="168">
        <f>'Μέση ετήσια κατανάλωση'!$F129*Πελάτες!X167</f>
        <v>0</v>
      </c>
      <c r="U170" s="137">
        <f>'Μέση ετήσια κατανάλωση'!$G129*(Πελάτες!V167-Πελάτες!$P167)</f>
        <v>0</v>
      </c>
      <c r="V170" s="137">
        <f t="shared" si="277"/>
        <v>0</v>
      </c>
      <c r="W170" s="69"/>
      <c r="X170" s="137">
        <f t="shared" si="278"/>
        <v>0</v>
      </c>
      <c r="Y170" s="166">
        <f t="shared" si="279"/>
        <v>0</v>
      </c>
      <c r="Z170" s="168">
        <f>'Μέση ετήσια κατανάλωση'!$F129*Πελάτες!AA167</f>
        <v>0</v>
      </c>
      <c r="AA170" s="137">
        <f>'Μέση ετήσια κατανάλωση'!$G129*(Πελάτες!Y167-Πελάτες!$P167)</f>
        <v>0</v>
      </c>
      <c r="AB170" s="137">
        <f t="shared" si="280"/>
        <v>0</v>
      </c>
      <c r="AC170" s="69"/>
      <c r="AD170" s="137">
        <f t="shared" si="281"/>
        <v>0</v>
      </c>
      <c r="AE170" s="166">
        <f t="shared" si="282"/>
        <v>0</v>
      </c>
      <c r="AF170" s="168">
        <f>'Μέση ετήσια κατανάλωση'!$F129*Πελάτες!AD167</f>
        <v>0</v>
      </c>
      <c r="AG170" s="137">
        <f>'Μέση ετήσια κατανάλωση'!$G129*(Πελάτες!AB167-Πελάτες!$P167)</f>
        <v>0</v>
      </c>
      <c r="AH170" s="137">
        <f t="shared" si="283"/>
        <v>0</v>
      </c>
      <c r="AI170" s="69"/>
      <c r="AJ170" s="137">
        <f t="shared" si="284"/>
        <v>0</v>
      </c>
      <c r="AK170" s="166">
        <f t="shared" si="285"/>
        <v>0</v>
      </c>
      <c r="AL170" s="168">
        <f>'Μέση ετήσια κατανάλωση'!$F129*Πελάτες!AG167</f>
        <v>0</v>
      </c>
      <c r="AM170" s="137">
        <f>'Μέση ετήσια κατανάλωση'!$G129*(Πελάτες!AE167-Πελάτες!$P167)</f>
        <v>0</v>
      </c>
      <c r="AN170" s="137">
        <f t="shared" si="286"/>
        <v>0</v>
      </c>
      <c r="AO170" s="69"/>
      <c r="AP170" s="137">
        <f t="shared" si="287"/>
        <v>0</v>
      </c>
      <c r="AQ170" s="166">
        <f t="shared" si="288"/>
        <v>0</v>
      </c>
      <c r="AR170" s="163">
        <f t="shared" si="289"/>
        <v>0</v>
      </c>
      <c r="AS170" s="164">
        <f t="shared" si="290"/>
        <v>0</v>
      </c>
    </row>
    <row r="171" spans="2:45" outlineLevel="1" x14ac:dyDescent="0.35">
      <c r="B171" s="230" t="s">
        <v>98</v>
      </c>
      <c r="C171" s="63" t="s">
        <v>114</v>
      </c>
      <c r="D171" s="83"/>
      <c r="E171" s="69"/>
      <c r="F171" s="166">
        <f t="shared" si="272"/>
        <v>0</v>
      </c>
      <c r="G171" s="69"/>
      <c r="H171" s="166">
        <f t="shared" si="273"/>
        <v>0</v>
      </c>
      <c r="I171" s="69"/>
      <c r="J171" s="166">
        <f t="shared" si="274"/>
        <v>0</v>
      </c>
      <c r="K171" s="69"/>
      <c r="L171" s="166">
        <f t="shared" si="246"/>
        <v>0</v>
      </c>
      <c r="M171" s="163">
        <f t="shared" si="247"/>
        <v>0</v>
      </c>
      <c r="N171" s="164">
        <f t="shared" si="248"/>
        <v>0</v>
      </c>
      <c r="P171" s="168">
        <f>'Μέση ετήσια κατανάλωση'!$F130*Πελάτες!U168</f>
        <v>0</v>
      </c>
      <c r="Q171" s="69"/>
      <c r="R171" s="137">
        <f t="shared" si="275"/>
        <v>0</v>
      </c>
      <c r="S171" s="180">
        <f t="shared" si="276"/>
        <v>0</v>
      </c>
      <c r="T171" s="168">
        <f>'Μέση ετήσια κατανάλωση'!$F130*Πελάτες!X168</f>
        <v>0</v>
      </c>
      <c r="U171" s="137">
        <f>'Μέση ετήσια κατανάλωση'!$G130*(Πελάτες!V168-Πελάτες!$P168)</f>
        <v>0</v>
      </c>
      <c r="V171" s="137">
        <f t="shared" si="277"/>
        <v>0</v>
      </c>
      <c r="W171" s="69"/>
      <c r="X171" s="137">
        <f t="shared" si="278"/>
        <v>0</v>
      </c>
      <c r="Y171" s="166">
        <f t="shared" si="279"/>
        <v>0</v>
      </c>
      <c r="Z171" s="168">
        <f>'Μέση ετήσια κατανάλωση'!$F130*Πελάτες!AA168</f>
        <v>0</v>
      </c>
      <c r="AA171" s="137">
        <f>'Μέση ετήσια κατανάλωση'!$G130*(Πελάτες!Y168-Πελάτες!$P168)</f>
        <v>0</v>
      </c>
      <c r="AB171" s="137">
        <f t="shared" si="280"/>
        <v>0</v>
      </c>
      <c r="AC171" s="69"/>
      <c r="AD171" s="137">
        <f t="shared" si="281"/>
        <v>0</v>
      </c>
      <c r="AE171" s="166">
        <f t="shared" si="282"/>
        <v>0</v>
      </c>
      <c r="AF171" s="168">
        <f>'Μέση ετήσια κατανάλωση'!$F130*Πελάτες!AD168</f>
        <v>0</v>
      </c>
      <c r="AG171" s="137">
        <f>'Μέση ετήσια κατανάλωση'!$G130*(Πελάτες!AB168-Πελάτες!$P168)</f>
        <v>0</v>
      </c>
      <c r="AH171" s="137">
        <f t="shared" si="283"/>
        <v>0</v>
      </c>
      <c r="AI171" s="69"/>
      <c r="AJ171" s="137">
        <f t="shared" si="284"/>
        <v>0</v>
      </c>
      <c r="AK171" s="166">
        <f t="shared" si="285"/>
        <v>0</v>
      </c>
      <c r="AL171" s="168">
        <f>'Μέση ετήσια κατανάλωση'!$F130*Πελάτες!AG168</f>
        <v>0</v>
      </c>
      <c r="AM171" s="137">
        <f>'Μέση ετήσια κατανάλωση'!$G130*(Πελάτες!AE168-Πελάτες!$P168)</f>
        <v>0</v>
      </c>
      <c r="AN171" s="137">
        <f t="shared" si="286"/>
        <v>0</v>
      </c>
      <c r="AO171" s="69"/>
      <c r="AP171" s="137">
        <f t="shared" si="287"/>
        <v>0</v>
      </c>
      <c r="AQ171" s="166">
        <f t="shared" si="288"/>
        <v>0</v>
      </c>
      <c r="AR171" s="163">
        <f t="shared" si="289"/>
        <v>0</v>
      </c>
      <c r="AS171" s="164">
        <f t="shared" si="290"/>
        <v>0</v>
      </c>
    </row>
    <row r="172" spans="2:45" outlineLevel="1" x14ac:dyDescent="0.35">
      <c r="B172" s="230" t="s">
        <v>99</v>
      </c>
      <c r="C172" s="63" t="s">
        <v>114</v>
      </c>
      <c r="D172" s="83"/>
      <c r="E172" s="69"/>
      <c r="F172" s="166">
        <f t="shared" si="272"/>
        <v>0</v>
      </c>
      <c r="G172" s="69"/>
      <c r="H172" s="166">
        <f t="shared" si="273"/>
        <v>0</v>
      </c>
      <c r="I172" s="69"/>
      <c r="J172" s="166">
        <f t="shared" si="274"/>
        <v>0</v>
      </c>
      <c r="K172" s="69"/>
      <c r="L172" s="166">
        <f t="shared" si="246"/>
        <v>0</v>
      </c>
      <c r="M172" s="163">
        <f t="shared" si="247"/>
        <v>0</v>
      </c>
      <c r="N172" s="164">
        <f t="shared" si="248"/>
        <v>0</v>
      </c>
      <c r="P172" s="168">
        <f>'Μέση ετήσια κατανάλωση'!$F131*Πελάτες!U169</f>
        <v>0</v>
      </c>
      <c r="Q172" s="69"/>
      <c r="R172" s="137">
        <f t="shared" si="275"/>
        <v>0</v>
      </c>
      <c r="S172" s="180">
        <f t="shared" si="276"/>
        <v>0</v>
      </c>
      <c r="T172" s="168">
        <f>'Μέση ετήσια κατανάλωση'!$F131*Πελάτες!X169</f>
        <v>0</v>
      </c>
      <c r="U172" s="137">
        <f>'Μέση ετήσια κατανάλωση'!$G131*(Πελάτες!V169-Πελάτες!$P169)</f>
        <v>0</v>
      </c>
      <c r="V172" s="137">
        <f t="shared" si="277"/>
        <v>0</v>
      </c>
      <c r="W172" s="69"/>
      <c r="X172" s="137">
        <f t="shared" si="278"/>
        <v>0</v>
      </c>
      <c r="Y172" s="166">
        <f t="shared" si="279"/>
        <v>0</v>
      </c>
      <c r="Z172" s="168">
        <f>'Μέση ετήσια κατανάλωση'!$F131*Πελάτες!AA169</f>
        <v>0</v>
      </c>
      <c r="AA172" s="137">
        <f>'Μέση ετήσια κατανάλωση'!$G131*(Πελάτες!Y169-Πελάτες!$P169)</f>
        <v>0</v>
      </c>
      <c r="AB172" s="137">
        <f t="shared" si="280"/>
        <v>0</v>
      </c>
      <c r="AC172" s="69"/>
      <c r="AD172" s="137">
        <f t="shared" si="281"/>
        <v>0</v>
      </c>
      <c r="AE172" s="166">
        <f t="shared" si="282"/>
        <v>0</v>
      </c>
      <c r="AF172" s="168">
        <f>'Μέση ετήσια κατανάλωση'!$F131*Πελάτες!AD169</f>
        <v>0</v>
      </c>
      <c r="AG172" s="137">
        <f>'Μέση ετήσια κατανάλωση'!$G131*(Πελάτες!AB169-Πελάτες!$P169)</f>
        <v>0</v>
      </c>
      <c r="AH172" s="137">
        <f t="shared" si="283"/>
        <v>0</v>
      </c>
      <c r="AI172" s="69"/>
      <c r="AJ172" s="137">
        <f t="shared" si="284"/>
        <v>0</v>
      </c>
      <c r="AK172" s="166">
        <f t="shared" si="285"/>
        <v>0</v>
      </c>
      <c r="AL172" s="168">
        <f>'Μέση ετήσια κατανάλωση'!$F131*Πελάτες!AG169</f>
        <v>0</v>
      </c>
      <c r="AM172" s="137">
        <f>'Μέση ετήσια κατανάλωση'!$G131*(Πελάτες!AE169-Πελάτες!$P169)</f>
        <v>0</v>
      </c>
      <c r="AN172" s="137">
        <f t="shared" si="286"/>
        <v>0</v>
      </c>
      <c r="AO172" s="69"/>
      <c r="AP172" s="137">
        <f t="shared" si="287"/>
        <v>0</v>
      </c>
      <c r="AQ172" s="166">
        <f t="shared" si="288"/>
        <v>0</v>
      </c>
      <c r="AR172" s="163">
        <f t="shared" si="289"/>
        <v>0</v>
      </c>
      <c r="AS172" s="164">
        <f t="shared" si="290"/>
        <v>0</v>
      </c>
    </row>
    <row r="173" spans="2:45" ht="15" customHeight="1" outlineLevel="1" x14ac:dyDescent="0.35">
      <c r="B173" s="50" t="s">
        <v>138</v>
      </c>
      <c r="C173" s="47" t="s">
        <v>114</v>
      </c>
      <c r="D173" s="182">
        <f>SUM(D148:D172)</f>
        <v>12783.619000000001</v>
      </c>
      <c r="E173" s="257">
        <f>SUM(E148:E172)</f>
        <v>13974.576999999999</v>
      </c>
      <c r="F173" s="258">
        <f>IFERROR((E173-D173)/D173,0)</f>
        <v>9.3162820324979856E-2</v>
      </c>
      <c r="G173" s="257">
        <f>SUM(G148:G172)</f>
        <v>15848.527999999998</v>
      </c>
      <c r="H173" s="258">
        <f t="shared" si="273"/>
        <v>0.13409715370991188</v>
      </c>
      <c r="I173" s="182">
        <f>SUM(I148:I172)</f>
        <v>15301.395999999997</v>
      </c>
      <c r="J173" s="181">
        <f t="shared" si="274"/>
        <v>-3.4522575219604085E-2</v>
      </c>
      <c r="K173" s="182">
        <f>SUM(K148:K172)</f>
        <v>31288</v>
      </c>
      <c r="L173" s="181">
        <f t="shared" si="246"/>
        <v>1.0447807507236599</v>
      </c>
      <c r="M173" s="182">
        <f>SUM(M148:M172)</f>
        <v>89196.12</v>
      </c>
      <c r="N173" s="176">
        <f t="shared" si="248"/>
        <v>0.25078019541042496</v>
      </c>
      <c r="P173" s="182">
        <f>SUM(P148:P172)</f>
        <v>17000</v>
      </c>
      <c r="Q173" s="182">
        <f>SUM(Q148:Q172)</f>
        <v>31288</v>
      </c>
      <c r="R173" s="182">
        <f>SUM(R148:R172)</f>
        <v>48288</v>
      </c>
      <c r="S173" s="165">
        <f>IFERROR((R173-K173)/K173,0)</f>
        <v>0.54333929941191517</v>
      </c>
      <c r="T173" s="182">
        <f>SUM(T148:T172)</f>
        <v>30500</v>
      </c>
      <c r="U173" s="182">
        <f>SUM(U148:U172)</f>
        <v>85000</v>
      </c>
      <c r="V173" s="182">
        <f t="shared" ref="V173" si="291">SUM(V148:V172)</f>
        <v>115500</v>
      </c>
      <c r="W173" s="182">
        <f t="shared" ref="W173" si="292">SUM(W148:W172)</f>
        <v>31288</v>
      </c>
      <c r="X173" s="182">
        <f t="shared" ref="X173" si="293">SUM(X148:X172)</f>
        <v>146788</v>
      </c>
      <c r="Y173" s="181">
        <f>IFERROR((X173-R173)/R173,0)</f>
        <v>2.0398442677269717</v>
      </c>
      <c r="Z173" s="182">
        <f>SUM(Z148:Z172)</f>
        <v>22000</v>
      </c>
      <c r="AA173" s="182">
        <f>SUM(AA148:AA172)</f>
        <v>237500</v>
      </c>
      <c r="AB173" s="182">
        <f>SUM(AB148:AB172)</f>
        <v>259500</v>
      </c>
      <c r="AC173" s="182">
        <f>SUM(AC148:AC172)</f>
        <v>31288</v>
      </c>
      <c r="AD173" s="182">
        <f>SUM(AD148:AD172)</f>
        <v>290788</v>
      </c>
      <c r="AE173" s="165">
        <f>IFERROR((AD173-X173)/X173,0)</f>
        <v>0.98100662179469711</v>
      </c>
      <c r="AF173" s="182">
        <f>SUM(AF148:AF172)</f>
        <v>16500</v>
      </c>
      <c r="AG173" s="182">
        <f>SUM(AG148:AG172)</f>
        <v>347500</v>
      </c>
      <c r="AH173" s="182">
        <f>SUM(AH148:AH172)</f>
        <v>364000</v>
      </c>
      <c r="AI173" s="182">
        <f>SUM(AI148:AI172)</f>
        <v>31288</v>
      </c>
      <c r="AJ173" s="182">
        <f>SUM(AJ148:AJ172)</f>
        <v>395288</v>
      </c>
      <c r="AK173" s="165">
        <f t="shared" si="285"/>
        <v>0.35936833707030552</v>
      </c>
      <c r="AL173" s="182">
        <f>SUM(AL148:AL172)</f>
        <v>14500</v>
      </c>
      <c r="AM173" s="182">
        <f>SUM(AM148:AM172)</f>
        <v>430000</v>
      </c>
      <c r="AN173" s="182">
        <f>SUM(AN148:AN172)</f>
        <v>444500</v>
      </c>
      <c r="AO173" s="182">
        <f>SUM(AO148:AO172)</f>
        <v>31288</v>
      </c>
      <c r="AP173" s="182">
        <f>SUM(AP148:AP172)</f>
        <v>475788</v>
      </c>
      <c r="AQ173" s="165">
        <f>IFERROR((AP173-AJ173)/AJ173,0)</f>
        <v>0.20364898504381615</v>
      </c>
      <c r="AR173" s="182">
        <f>SUM(AR148:AR172)</f>
        <v>1356940</v>
      </c>
      <c r="AS173" s="164">
        <f>IFERROR((AP173/R173)^(1/4)-1,0)</f>
        <v>0.77171379441573329</v>
      </c>
    </row>
    <row r="174" spans="2:45" x14ac:dyDescent="0.35">
      <c r="Z174" s="233">
        <f>Z173+T173*10*0.9</f>
        <v>296500</v>
      </c>
      <c r="AF174" s="233">
        <f>AF173+Z173*10*0.9</f>
        <v>214500</v>
      </c>
    </row>
    <row r="175" spans="2:45" ht="15.5" x14ac:dyDescent="0.35">
      <c r="B175" s="296" t="s">
        <v>111</v>
      </c>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row>
    <row r="176" spans="2:45" ht="5.5" customHeight="1" outlineLevel="1" x14ac:dyDescent="0.35">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row>
    <row r="177" spans="2:45" outlineLevel="1" x14ac:dyDescent="0.35">
      <c r="B177" s="310"/>
      <c r="C177" s="328" t="s">
        <v>105</v>
      </c>
      <c r="D177" s="307" t="s">
        <v>130</v>
      </c>
      <c r="E177" s="308"/>
      <c r="F177" s="308"/>
      <c r="G177" s="308"/>
      <c r="H177" s="308"/>
      <c r="I177" s="308"/>
      <c r="J177" s="308"/>
      <c r="K177" s="308"/>
      <c r="L177" s="309"/>
      <c r="M177" s="318" t="str">
        <f xml:space="preserve"> D178&amp;" - "&amp;K178</f>
        <v>2019 - 2023</v>
      </c>
      <c r="N177" s="319"/>
      <c r="P177" s="307" t="s">
        <v>131</v>
      </c>
      <c r="Q177" s="308"/>
      <c r="R177" s="308"/>
      <c r="S177" s="308"/>
      <c r="T177" s="308"/>
      <c r="U177" s="308"/>
      <c r="V177" s="308"/>
      <c r="W177" s="308"/>
      <c r="X177" s="308"/>
      <c r="Y177" s="308"/>
      <c r="Z177" s="308"/>
      <c r="AA177" s="308"/>
      <c r="AB177" s="308"/>
      <c r="AC177" s="308"/>
      <c r="AD177" s="308"/>
      <c r="AE177" s="308"/>
      <c r="AF177" s="308"/>
      <c r="AG177" s="308"/>
      <c r="AH177" s="308"/>
      <c r="AI177" s="308"/>
      <c r="AJ177" s="308"/>
      <c r="AK177" s="308"/>
      <c r="AL177" s="308"/>
      <c r="AM177" s="308"/>
      <c r="AN177" s="308"/>
      <c r="AO177" s="308"/>
      <c r="AP177" s="308"/>
      <c r="AQ177" s="308"/>
      <c r="AR177" s="308"/>
      <c r="AS177" s="309"/>
    </row>
    <row r="178" spans="2:45" outlineLevel="1" x14ac:dyDescent="0.35">
      <c r="B178" s="311"/>
      <c r="C178" s="328"/>
      <c r="D178" s="81">
        <f>$C$3-5</f>
        <v>2019</v>
      </c>
      <c r="E178" s="307">
        <f>$C$3-4</f>
        <v>2020</v>
      </c>
      <c r="F178" s="309"/>
      <c r="G178" s="307">
        <f>$C$3-3</f>
        <v>2021</v>
      </c>
      <c r="H178" s="309"/>
      <c r="I178" s="307">
        <f>$C$3-2</f>
        <v>2022</v>
      </c>
      <c r="J178" s="309"/>
      <c r="K178" s="307">
        <f>$C$3-1</f>
        <v>2023</v>
      </c>
      <c r="L178" s="309"/>
      <c r="M178" s="320"/>
      <c r="N178" s="321"/>
      <c r="P178" s="354">
        <f>$C$3</f>
        <v>2024</v>
      </c>
      <c r="Q178" s="355"/>
      <c r="R178" s="355"/>
      <c r="S178" s="357"/>
      <c r="T178" s="354">
        <f>$C$3+1</f>
        <v>2025</v>
      </c>
      <c r="U178" s="355"/>
      <c r="V178" s="355"/>
      <c r="W178" s="355"/>
      <c r="X178" s="355"/>
      <c r="Y178" s="357"/>
      <c r="Z178" s="307">
        <f>$C$3+2</f>
        <v>2026</v>
      </c>
      <c r="AA178" s="308"/>
      <c r="AB178" s="308"/>
      <c r="AC178" s="308"/>
      <c r="AD178" s="308"/>
      <c r="AE178" s="309"/>
      <c r="AF178" s="307">
        <f>$C$3+3</f>
        <v>2027</v>
      </c>
      <c r="AG178" s="308"/>
      <c r="AH178" s="308"/>
      <c r="AI178" s="308"/>
      <c r="AJ178" s="308"/>
      <c r="AK178" s="309"/>
      <c r="AL178" s="307">
        <f>$C$3+4</f>
        <v>2028</v>
      </c>
      <c r="AM178" s="308"/>
      <c r="AN178" s="308"/>
      <c r="AO178" s="308"/>
      <c r="AP178" s="308"/>
      <c r="AQ178" s="309"/>
      <c r="AR178" s="316" t="str">
        <f>P178&amp;" - "&amp;AL178</f>
        <v>2024 - 2028</v>
      </c>
      <c r="AS178" s="317"/>
    </row>
    <row r="179" spans="2:45" ht="15" customHeight="1" outlineLevel="1" x14ac:dyDescent="0.35">
      <c r="B179" s="311"/>
      <c r="C179" s="328"/>
      <c r="D179" s="346" t="s">
        <v>165</v>
      </c>
      <c r="E179" s="348" t="s">
        <v>165</v>
      </c>
      <c r="F179" s="350" t="s">
        <v>134</v>
      </c>
      <c r="G179" s="348" t="s">
        <v>165</v>
      </c>
      <c r="H179" s="350" t="s">
        <v>134</v>
      </c>
      <c r="I179" s="348" t="s">
        <v>165</v>
      </c>
      <c r="J179" s="352" t="s">
        <v>134</v>
      </c>
      <c r="K179" s="348" t="s">
        <v>165</v>
      </c>
      <c r="L179" s="352" t="s">
        <v>134</v>
      </c>
      <c r="M179" s="348" t="s">
        <v>126</v>
      </c>
      <c r="N179" s="364" t="s">
        <v>135</v>
      </c>
      <c r="P179" s="348" t="str">
        <f>"Διανεμόμενες ποσότητες σε πελάτες που συνδέθηκαν το "&amp;P178</f>
        <v>Διανεμόμενες ποσότητες σε πελάτες που συνδέθηκαν το 2024</v>
      </c>
      <c r="Q179" s="356" t="s">
        <v>166</v>
      </c>
      <c r="R179" s="356" t="s">
        <v>167</v>
      </c>
      <c r="S179" s="366" t="s">
        <v>134</v>
      </c>
      <c r="T179" s="354" t="s">
        <v>168</v>
      </c>
      <c r="U179" s="355"/>
      <c r="V179" s="355"/>
      <c r="W179" s="356" t="s">
        <v>166</v>
      </c>
      <c r="X179" s="356" t="s">
        <v>167</v>
      </c>
      <c r="Y179" s="357" t="s">
        <v>134</v>
      </c>
      <c r="Z179" s="354" t="s">
        <v>168</v>
      </c>
      <c r="AA179" s="355"/>
      <c r="AB179" s="355"/>
      <c r="AC179" s="356" t="s">
        <v>166</v>
      </c>
      <c r="AD179" s="356" t="s">
        <v>167</v>
      </c>
      <c r="AE179" s="357" t="s">
        <v>134</v>
      </c>
      <c r="AF179" s="354" t="s">
        <v>168</v>
      </c>
      <c r="AG179" s="355"/>
      <c r="AH179" s="355"/>
      <c r="AI179" s="356" t="s">
        <v>166</v>
      </c>
      <c r="AJ179" s="356" t="s">
        <v>167</v>
      </c>
      <c r="AK179" s="357" t="s">
        <v>134</v>
      </c>
      <c r="AL179" s="354" t="s">
        <v>168</v>
      </c>
      <c r="AM179" s="355"/>
      <c r="AN179" s="355"/>
      <c r="AO179" s="356" t="s">
        <v>166</v>
      </c>
      <c r="AP179" s="356" t="s">
        <v>167</v>
      </c>
      <c r="AQ179" s="357" t="s">
        <v>134</v>
      </c>
      <c r="AR179" s="360" t="s">
        <v>126</v>
      </c>
      <c r="AS179" s="358" t="s">
        <v>135</v>
      </c>
    </row>
    <row r="180" spans="2:45" ht="58" outlineLevel="1" x14ac:dyDescent="0.35">
      <c r="B180" s="312"/>
      <c r="C180" s="328"/>
      <c r="D180" s="347"/>
      <c r="E180" s="349"/>
      <c r="F180" s="351"/>
      <c r="G180" s="349"/>
      <c r="H180" s="351"/>
      <c r="I180" s="349"/>
      <c r="J180" s="353"/>
      <c r="K180" s="349"/>
      <c r="L180" s="353"/>
      <c r="M180" s="349"/>
      <c r="N180" s="365"/>
      <c r="P180" s="349"/>
      <c r="Q180" s="356"/>
      <c r="R180" s="356"/>
      <c r="S180" s="366"/>
      <c r="T180" s="122" t="str">
        <f>"Διανεμόμενες ποσότητες σε πελάτες που συνδέθηκαν το "&amp;T178</f>
        <v>Διανεμόμενες ποσότητες σε πελάτες που συνδέθηκαν το 2025</v>
      </c>
      <c r="U180" s="104" t="str">
        <f>"Διανεμόμενες ποσότητες σε πελάτες που συνδέθηκαν το "&amp;P178</f>
        <v>Διανεμόμενες ποσότητες σε πελάτες που συνδέθηκαν το 2024</v>
      </c>
      <c r="V180" s="59" t="s">
        <v>169</v>
      </c>
      <c r="W180" s="356"/>
      <c r="X180" s="356"/>
      <c r="Y180" s="357"/>
      <c r="Z180" s="122" t="str">
        <f>"Διανεμόμενες ποσότητες σε πελάτες που συνδέθηκαν το "&amp;Z178</f>
        <v>Διανεμόμενες ποσότητες σε πελάτες που συνδέθηκαν το 2026</v>
      </c>
      <c r="AA180" s="104" t="str">
        <f>"Διανεμόμενες ποσότητες σε πελάτες που συνδέθηκαν το "&amp;$P$12&amp;" - "&amp;T178</f>
        <v>Διανεμόμενες ποσότητες σε πελάτες που συνδέθηκαν το 2024 - 2025</v>
      </c>
      <c r="AB180" s="59" t="s">
        <v>169</v>
      </c>
      <c r="AC180" s="356"/>
      <c r="AD180" s="356"/>
      <c r="AE180" s="357"/>
      <c r="AF180" s="122" t="str">
        <f>"Διανεμόμενες ποσότητες σε πελάτες που συνδέθηκαν το "&amp;AF178</f>
        <v>Διανεμόμενες ποσότητες σε πελάτες που συνδέθηκαν το 2027</v>
      </c>
      <c r="AG180" s="104" t="str">
        <f>"Διανεμόμενες ποσότητες σε πελάτες που συνδέθηκαν το "&amp;$P$12&amp;" - "&amp;Z178</f>
        <v>Διανεμόμενες ποσότητες σε πελάτες που συνδέθηκαν το 2024 - 2026</v>
      </c>
      <c r="AH180" s="59" t="s">
        <v>169</v>
      </c>
      <c r="AI180" s="356"/>
      <c r="AJ180" s="356"/>
      <c r="AK180" s="357"/>
      <c r="AL180" s="122" t="str">
        <f>"Διανεμόμενες ποσότητες σε πελάτες που συνδέθηκαν το "&amp;AL178</f>
        <v>Διανεμόμενες ποσότητες σε πελάτες που συνδέθηκαν το 2028</v>
      </c>
      <c r="AM180" s="104" t="str">
        <f>"Διανεμόμενες ποσότητες σε πελάτες που συνδέθηκαν το "&amp;$P$12&amp;" - "&amp;AF178</f>
        <v>Διανεμόμενες ποσότητες σε πελάτες που συνδέθηκαν το 2024 - 2027</v>
      </c>
      <c r="AN180" s="59" t="s">
        <v>169</v>
      </c>
      <c r="AO180" s="356"/>
      <c r="AP180" s="356"/>
      <c r="AQ180" s="357"/>
      <c r="AR180" s="361"/>
      <c r="AS180" s="359"/>
    </row>
    <row r="181" spans="2:45" outlineLevel="1" x14ac:dyDescent="0.35">
      <c r="B181" s="229" t="s">
        <v>75</v>
      </c>
      <c r="C181" s="63" t="s">
        <v>114</v>
      </c>
      <c r="D181" s="83"/>
      <c r="E181" s="69">
        <v>0</v>
      </c>
      <c r="F181" s="166">
        <f t="shared" ref="F181" si="294">IFERROR((E181-D181)/D181,0)</f>
        <v>0</v>
      </c>
      <c r="G181" s="69">
        <v>0</v>
      </c>
      <c r="H181" s="166">
        <f>IFERROR((G181-E181)/E181,0)</f>
        <v>0</v>
      </c>
      <c r="I181" s="69"/>
      <c r="J181" s="166">
        <f>IFERROR((I181-G181)/G181,0)</f>
        <v>0</v>
      </c>
      <c r="K181" s="69"/>
      <c r="L181" s="166">
        <f t="shared" ref="L181:L206" si="295">IFERROR((K181-I181)/I181,0)</f>
        <v>0</v>
      </c>
      <c r="M181" s="163">
        <f t="shared" ref="M181:M205" si="296">D181+E181+G181+I181+K181</f>
        <v>0</v>
      </c>
      <c r="N181" s="164">
        <f t="shared" ref="N181:N206" si="297">IFERROR((K181/D181)^(1/4)-1,0)</f>
        <v>0</v>
      </c>
      <c r="P181" s="168">
        <f>'Μέση ετήσια κατανάλωση'!$F138*Πελάτες!U177</f>
        <v>0</v>
      </c>
      <c r="Q181" s="69"/>
      <c r="R181" s="137">
        <f>P181+Q181</f>
        <v>0</v>
      </c>
      <c r="S181" s="180">
        <f t="shared" ref="S181" si="298">IFERROR((R181-K181)/K181,0)</f>
        <v>0</v>
      </c>
      <c r="T181" s="168">
        <f>'Μέση ετήσια κατανάλωση'!$F138*Πελάτες!X177</f>
        <v>0</v>
      </c>
      <c r="U181" s="137">
        <f>'Μέση ετήσια κατανάλωση'!$G138*(Πελάτες!V177-Πελάτες!$P177)</f>
        <v>0</v>
      </c>
      <c r="V181" s="137">
        <f>T181+U181</f>
        <v>0</v>
      </c>
      <c r="W181" s="69"/>
      <c r="X181" s="137">
        <f>V181+W181</f>
        <v>0</v>
      </c>
      <c r="Y181" s="166">
        <f t="shared" ref="Y181" si="299">IFERROR((X181-R181)/R181,0)</f>
        <v>0</v>
      </c>
      <c r="Z181" s="168">
        <f>'Μέση ετήσια κατανάλωση'!$F138*Πελάτες!AA177</f>
        <v>0</v>
      </c>
      <c r="AA181" s="137">
        <f>'Μέση ετήσια κατανάλωση'!$G138*(Πελάτες!Y177-Πελάτες!$P177)</f>
        <v>0</v>
      </c>
      <c r="AB181" s="137">
        <f>Z181+AA181</f>
        <v>0</v>
      </c>
      <c r="AC181" s="69"/>
      <c r="AD181" s="137">
        <f>AB181+AC181</f>
        <v>0</v>
      </c>
      <c r="AE181" s="166">
        <f>IFERROR((AD181-X181)/X181,0)</f>
        <v>0</v>
      </c>
      <c r="AF181" s="168">
        <f>'Μέση ετήσια κατανάλωση'!$F138*Πελάτες!AD177</f>
        <v>0</v>
      </c>
      <c r="AG181" s="137">
        <f>'Μέση ετήσια κατανάλωση'!$G138*(Πελάτες!AB177-Πελάτες!$P177)</f>
        <v>0</v>
      </c>
      <c r="AH181" s="137">
        <f>AF181+AG181</f>
        <v>0</v>
      </c>
      <c r="AI181" s="69"/>
      <c r="AJ181" s="137">
        <f>AH181+AI181</f>
        <v>0</v>
      </c>
      <c r="AK181" s="166">
        <f>IFERROR((AJ181-AD181)/AD181,0)</f>
        <v>0</v>
      </c>
      <c r="AL181" s="168">
        <f>'Μέση ετήσια κατανάλωση'!$F138*Πελάτες!AG177</f>
        <v>0</v>
      </c>
      <c r="AM181" s="137">
        <f>'Μέση ετήσια κατανάλωση'!$G138*(Πελάτες!AE177-Πελάτες!$P177)</f>
        <v>0</v>
      </c>
      <c r="AN181" s="137">
        <f>AL181+AM181</f>
        <v>0</v>
      </c>
      <c r="AO181" s="69"/>
      <c r="AP181" s="137">
        <f>AN181+AO181</f>
        <v>0</v>
      </c>
      <c r="AQ181" s="166">
        <f>IFERROR((AP181-AJ181)/AJ181,0)</f>
        <v>0</v>
      </c>
      <c r="AR181" s="163">
        <f t="shared" ref="AR181" si="300">R181+X181+AD181+AJ181+AP181</f>
        <v>0</v>
      </c>
      <c r="AS181" s="164">
        <f t="shared" ref="AS181" si="301">IFERROR((AP181/R181)^(1/4)-1,0)</f>
        <v>0</v>
      </c>
    </row>
    <row r="182" spans="2:45" outlineLevel="1" x14ac:dyDescent="0.35">
      <c r="B182" s="230" t="s">
        <v>76</v>
      </c>
      <c r="C182" s="63" t="s">
        <v>114</v>
      </c>
      <c r="D182" s="83">
        <v>4942.4229999999998</v>
      </c>
      <c r="E182" s="69">
        <v>4720.8530000000001</v>
      </c>
      <c r="F182" s="166">
        <f t="shared" ref="F182:F201" si="302">IFERROR((E182-D182)/D182,0)</f>
        <v>-4.4830238124094139E-2</v>
      </c>
      <c r="G182" s="69">
        <v>5672.0239999999994</v>
      </c>
      <c r="H182" s="166">
        <f t="shared" ref="H182:H201" si="303">IFERROR((G182-E182)/E182,0)</f>
        <v>0.20148286760888326</v>
      </c>
      <c r="I182" s="69">
        <v>6375.2986666666666</v>
      </c>
      <c r="J182" s="166">
        <f t="shared" ref="J182:J201" si="304">IFERROR((I182-G182)/G182,0)</f>
        <v>0.12399007244445144</v>
      </c>
      <c r="K182" s="69"/>
      <c r="L182" s="166">
        <f t="shared" si="295"/>
        <v>-1</v>
      </c>
      <c r="M182" s="163">
        <f t="shared" si="296"/>
        <v>21710.598666666665</v>
      </c>
      <c r="N182" s="164">
        <f t="shared" si="297"/>
        <v>-1</v>
      </c>
      <c r="P182" s="168">
        <f>'Μέση ετήσια κατανάλωση'!$F139*Πελάτες!U178</f>
        <v>0</v>
      </c>
      <c r="Q182" s="69"/>
      <c r="R182" s="137">
        <f>P182+Q182</f>
        <v>0</v>
      </c>
      <c r="S182" s="180">
        <f t="shared" ref="S182:S201" si="305">IFERROR((R182-K182)/K182,0)</f>
        <v>0</v>
      </c>
      <c r="T182" s="168">
        <f>'Μέση ετήσια κατανάλωση'!$F139*Πελάτες!X178</f>
        <v>0</v>
      </c>
      <c r="U182" s="137">
        <f>'Μέση ετήσια κατανάλωση'!$G139*(Πελάτες!V178-Πελάτες!$P178)</f>
        <v>0</v>
      </c>
      <c r="V182" s="137">
        <f t="shared" ref="V182:V201" si="306">T182+U182</f>
        <v>0</v>
      </c>
      <c r="W182" s="69"/>
      <c r="X182" s="137">
        <f t="shared" ref="X182:X201" si="307">V182+W182</f>
        <v>0</v>
      </c>
      <c r="Y182" s="166">
        <f t="shared" ref="Y182:Y201" si="308">IFERROR((X182-R182)/R182,0)</f>
        <v>0</v>
      </c>
      <c r="Z182" s="168">
        <f>'Μέση ετήσια κατανάλωση'!$F139*Πελάτες!AA178</f>
        <v>0</v>
      </c>
      <c r="AA182" s="137">
        <f>'Μέση ετήσια κατανάλωση'!$G139*(Πελάτες!Y178-Πελάτες!$P178)</f>
        <v>0</v>
      </c>
      <c r="AB182" s="137">
        <f t="shared" ref="AB182:AB201" si="309">Z182+AA182</f>
        <v>0</v>
      </c>
      <c r="AC182" s="69"/>
      <c r="AD182" s="137">
        <f t="shared" ref="AD182:AD201" si="310">AB182+AC182</f>
        <v>0</v>
      </c>
      <c r="AE182" s="166">
        <f t="shared" ref="AE182:AE201" si="311">IFERROR((AD182-X182)/X182,0)</f>
        <v>0</v>
      </c>
      <c r="AF182" s="168">
        <f>'Μέση ετήσια κατανάλωση'!$F139*Πελάτες!AD178</f>
        <v>0</v>
      </c>
      <c r="AG182" s="137">
        <f>'Μέση ετήσια κατανάλωση'!$G139*(Πελάτες!AB178-Πελάτες!$P178)</f>
        <v>0</v>
      </c>
      <c r="AH182" s="137">
        <f t="shared" ref="AH182:AH201" si="312">AF182+AG182</f>
        <v>0</v>
      </c>
      <c r="AI182" s="69"/>
      <c r="AJ182" s="137">
        <f t="shared" ref="AJ182:AJ201" si="313">AH182+AI182</f>
        <v>0</v>
      </c>
      <c r="AK182" s="166">
        <f t="shared" ref="AK182:AK201" si="314">IFERROR((AJ182-AD182)/AD182,0)</f>
        <v>0</v>
      </c>
      <c r="AL182" s="168">
        <f>'Μέση ετήσια κατανάλωση'!$F139*Πελάτες!AG178</f>
        <v>0</v>
      </c>
      <c r="AM182" s="137">
        <f>'Μέση ετήσια κατανάλωση'!$G139*(Πελάτες!AE178-Πελάτες!$P178)</f>
        <v>0</v>
      </c>
      <c r="AN182" s="137">
        <f t="shared" ref="AN182:AN201" si="315">AL182+AM182</f>
        <v>0</v>
      </c>
      <c r="AO182" s="69"/>
      <c r="AP182" s="137">
        <f t="shared" ref="AP182:AP201" si="316">AN182+AO182</f>
        <v>0</v>
      </c>
      <c r="AQ182" s="166">
        <f t="shared" ref="AQ182:AQ201" si="317">IFERROR((AP182-AJ182)/AJ182,0)</f>
        <v>0</v>
      </c>
      <c r="AR182" s="163">
        <f t="shared" ref="AR182:AR201" si="318">R182+X182+AD182+AJ182+AP182</f>
        <v>0</v>
      </c>
      <c r="AS182" s="164">
        <f t="shared" ref="AS182:AS201" si="319">IFERROR((AP182/R182)^(1/4)-1,0)</f>
        <v>0</v>
      </c>
    </row>
    <row r="183" spans="2:45" outlineLevel="1" x14ac:dyDescent="0.35">
      <c r="B183" s="229" t="s">
        <v>77</v>
      </c>
      <c r="C183" s="63" t="s">
        <v>114</v>
      </c>
      <c r="D183" s="83"/>
      <c r="E183" s="69">
        <v>0</v>
      </c>
      <c r="F183" s="166">
        <f t="shared" si="302"/>
        <v>0</v>
      </c>
      <c r="G183" s="69">
        <v>0</v>
      </c>
      <c r="H183" s="166">
        <f t="shared" si="303"/>
        <v>0</v>
      </c>
      <c r="I183" s="69">
        <v>0</v>
      </c>
      <c r="J183" s="166">
        <f t="shared" si="304"/>
        <v>0</v>
      </c>
      <c r="K183" s="69"/>
      <c r="L183" s="166">
        <f t="shared" si="295"/>
        <v>0</v>
      </c>
      <c r="M183" s="163">
        <f t="shared" si="296"/>
        <v>0</v>
      </c>
      <c r="N183" s="164">
        <f t="shared" si="297"/>
        <v>0</v>
      </c>
      <c r="P183" s="168">
        <f>'Μέση ετήσια κατανάλωση'!$F140*Πελάτες!U179</f>
        <v>0</v>
      </c>
      <c r="Q183" s="69"/>
      <c r="R183" s="137">
        <f t="shared" ref="R183:R201" si="320">P183+Q183</f>
        <v>0</v>
      </c>
      <c r="S183" s="180">
        <f t="shared" si="305"/>
        <v>0</v>
      </c>
      <c r="T183" s="168">
        <f>'Μέση ετήσια κατανάλωση'!$F140*Πελάτες!X179</f>
        <v>0</v>
      </c>
      <c r="U183" s="137">
        <f>'Μέση ετήσια κατανάλωση'!$G140*(Πελάτες!V179-Πελάτες!$P179)</f>
        <v>0</v>
      </c>
      <c r="V183" s="137">
        <f t="shared" si="306"/>
        <v>0</v>
      </c>
      <c r="W183" s="69"/>
      <c r="X183" s="137">
        <f t="shared" si="307"/>
        <v>0</v>
      </c>
      <c r="Y183" s="166">
        <f t="shared" si="308"/>
        <v>0</v>
      </c>
      <c r="Z183" s="168">
        <f>'Μέση ετήσια κατανάλωση'!$F140*Πελάτες!AA179</f>
        <v>0</v>
      </c>
      <c r="AA183" s="137">
        <f>'Μέση ετήσια κατανάλωση'!$G140*(Πελάτες!Y179-Πελάτες!$P179)</f>
        <v>0</v>
      </c>
      <c r="AB183" s="137">
        <f t="shared" si="309"/>
        <v>0</v>
      </c>
      <c r="AC183" s="69"/>
      <c r="AD183" s="137">
        <f t="shared" si="310"/>
        <v>0</v>
      </c>
      <c r="AE183" s="166">
        <f t="shared" si="311"/>
        <v>0</v>
      </c>
      <c r="AF183" s="168">
        <f>'Μέση ετήσια κατανάλωση'!$F140*Πελάτες!AD179</f>
        <v>0</v>
      </c>
      <c r="AG183" s="137">
        <f>'Μέση ετήσια κατανάλωση'!$G140*(Πελάτες!AB179-Πελάτες!$P179)</f>
        <v>0</v>
      </c>
      <c r="AH183" s="137">
        <f t="shared" si="312"/>
        <v>0</v>
      </c>
      <c r="AI183" s="69"/>
      <c r="AJ183" s="137">
        <f t="shared" si="313"/>
        <v>0</v>
      </c>
      <c r="AK183" s="166">
        <f t="shared" si="314"/>
        <v>0</v>
      </c>
      <c r="AL183" s="168">
        <f>'Μέση ετήσια κατανάλωση'!$F140*Πελάτες!AG179</f>
        <v>0</v>
      </c>
      <c r="AM183" s="137">
        <f>'Μέση ετήσια κατανάλωση'!$G140*(Πελάτες!AE179-Πελάτες!$P179)</f>
        <v>0</v>
      </c>
      <c r="AN183" s="137">
        <f t="shared" si="315"/>
        <v>0</v>
      </c>
      <c r="AO183" s="69"/>
      <c r="AP183" s="137">
        <f t="shared" si="316"/>
        <v>0</v>
      </c>
      <c r="AQ183" s="166">
        <f t="shared" si="317"/>
        <v>0</v>
      </c>
      <c r="AR183" s="163">
        <f t="shared" si="318"/>
        <v>0</v>
      </c>
      <c r="AS183" s="164">
        <f t="shared" si="319"/>
        <v>0</v>
      </c>
    </row>
    <row r="184" spans="2:45" outlineLevel="1" x14ac:dyDescent="0.35">
      <c r="B184" s="230" t="s">
        <v>78</v>
      </c>
      <c r="C184" s="63" t="s">
        <v>114</v>
      </c>
      <c r="D184" s="83">
        <v>85948.173999999999</v>
      </c>
      <c r="E184" s="69">
        <v>88869.565000000002</v>
      </c>
      <c r="F184" s="166">
        <f t="shared" si="302"/>
        <v>3.3990146201360871E-2</v>
      </c>
      <c r="G184" s="69">
        <v>84815.962</v>
      </c>
      <c r="H184" s="166">
        <f t="shared" si="303"/>
        <v>-4.5612949720188263E-2</v>
      </c>
      <c r="I184" s="69">
        <v>79553.937333333335</v>
      </c>
      <c r="J184" s="166">
        <f t="shared" si="304"/>
        <v>-6.2040499719459227E-2</v>
      </c>
      <c r="K184" s="69">
        <v>656586</v>
      </c>
      <c r="L184" s="166">
        <f t="shared" si="295"/>
        <v>7.2533438571228146</v>
      </c>
      <c r="M184" s="163">
        <f t="shared" si="296"/>
        <v>995773.63833333331</v>
      </c>
      <c r="N184" s="164">
        <f t="shared" si="297"/>
        <v>0.66250798916033427</v>
      </c>
      <c r="P184" s="168">
        <f>'Μέση ετήσια κατανάλωση'!$F141*Πελάτες!U180</f>
        <v>0</v>
      </c>
      <c r="Q184" s="69">
        <v>656586</v>
      </c>
      <c r="R184" s="137">
        <f t="shared" si="320"/>
        <v>656586</v>
      </c>
      <c r="S184" s="180">
        <f t="shared" si="305"/>
        <v>0</v>
      </c>
      <c r="T184" s="168">
        <f>'Μέση ετήσια κατανάλωση'!$F141*Πελάτες!X180</f>
        <v>0</v>
      </c>
      <c r="U184" s="137">
        <f>'Μέση ετήσια κατανάλωση'!$G141*(Πελάτες!V180-Πελάτες!$P180)</f>
        <v>0</v>
      </c>
      <c r="V184" s="137">
        <f t="shared" si="306"/>
        <v>0</v>
      </c>
      <c r="W184" s="69">
        <v>656586</v>
      </c>
      <c r="X184" s="137">
        <f t="shared" si="307"/>
        <v>656586</v>
      </c>
      <c r="Y184" s="166">
        <f t="shared" si="308"/>
        <v>0</v>
      </c>
      <c r="Z184" s="168">
        <f>'Μέση ετήσια κατανάλωση'!$F141*Πελάτες!AA180</f>
        <v>1320.8000000000002</v>
      </c>
      <c r="AA184" s="137">
        <f>'Μέση ετήσια κατανάλωση'!$G141*(Πελάτες!Y180-Πελάτες!$P180)</f>
        <v>0</v>
      </c>
      <c r="AB184" s="137">
        <f t="shared" si="309"/>
        <v>1320.8000000000002</v>
      </c>
      <c r="AC184" s="69">
        <v>656586</v>
      </c>
      <c r="AD184" s="137">
        <f t="shared" si="310"/>
        <v>657906.80000000005</v>
      </c>
      <c r="AE184" s="166">
        <f t="shared" si="311"/>
        <v>2.0116176708002403E-3</v>
      </c>
      <c r="AF184" s="168">
        <f>'Μέση ετήσια κατανάλωση'!$F141*Πελάτες!AD180</f>
        <v>1320.8000000000002</v>
      </c>
      <c r="AG184" s="137">
        <f>'Μέση ετήσια κατανάλωση'!$G141*(Πελάτες!AB180-Πελάτες!$P180)</f>
        <v>6604</v>
      </c>
      <c r="AH184" s="137">
        <f t="shared" si="312"/>
        <v>7924.8</v>
      </c>
      <c r="AI184" s="69">
        <v>656586</v>
      </c>
      <c r="AJ184" s="137">
        <f t="shared" si="313"/>
        <v>664510.80000000005</v>
      </c>
      <c r="AK184" s="166">
        <f t="shared" si="314"/>
        <v>1.0037895945139949E-2</v>
      </c>
      <c r="AL184" s="168">
        <f>'Μέση ετήσια κατανάλωση'!$F141*Πελάτες!AG180</f>
        <v>0</v>
      </c>
      <c r="AM184" s="137">
        <f>'Μέση ετήσια κατανάλωση'!$G141*(Πελάτες!AE180-Πελάτες!$P180)</f>
        <v>13208</v>
      </c>
      <c r="AN184" s="137">
        <f t="shared" si="315"/>
        <v>13208</v>
      </c>
      <c r="AO184" s="69">
        <v>656586</v>
      </c>
      <c r="AP184" s="137">
        <f t="shared" si="316"/>
        <v>669794</v>
      </c>
      <c r="AQ184" s="166">
        <f t="shared" si="317"/>
        <v>7.9505103604034025E-3</v>
      </c>
      <c r="AR184" s="163">
        <f t="shared" si="318"/>
        <v>3305383.6</v>
      </c>
      <c r="AS184" s="164">
        <f t="shared" si="319"/>
        <v>4.9915463522762771E-3</v>
      </c>
    </row>
    <row r="185" spans="2:45" outlineLevel="1" x14ac:dyDescent="0.35">
      <c r="B185" s="229" t="s">
        <v>79</v>
      </c>
      <c r="C185" s="63" t="s">
        <v>114</v>
      </c>
      <c r="D185" s="83"/>
      <c r="E185" s="69">
        <v>0</v>
      </c>
      <c r="F185" s="166">
        <f t="shared" si="302"/>
        <v>0</v>
      </c>
      <c r="G185" s="69">
        <v>0</v>
      </c>
      <c r="H185" s="166">
        <f t="shared" si="303"/>
        <v>0</v>
      </c>
      <c r="I185" s="69"/>
      <c r="J185" s="166">
        <f t="shared" si="304"/>
        <v>0</v>
      </c>
      <c r="K185" s="69"/>
      <c r="L185" s="166">
        <f t="shared" si="295"/>
        <v>0</v>
      </c>
      <c r="M185" s="163">
        <f t="shared" si="296"/>
        <v>0</v>
      </c>
      <c r="N185" s="164">
        <f t="shared" si="297"/>
        <v>0</v>
      </c>
      <c r="P185" s="168">
        <f>'Μέση ετήσια κατανάλωση'!$F142*Πελάτες!U181</f>
        <v>0</v>
      </c>
      <c r="Q185" s="69"/>
      <c r="R185" s="137">
        <f t="shared" si="320"/>
        <v>0</v>
      </c>
      <c r="S185" s="180">
        <f t="shared" si="305"/>
        <v>0</v>
      </c>
      <c r="T185" s="168">
        <f>'Μέση ετήσια κατανάλωση'!$F142*Πελάτες!X181</f>
        <v>0</v>
      </c>
      <c r="U185" s="137">
        <f>'Μέση ετήσια κατανάλωση'!$G142*(Πελάτες!V181-Πελάτες!$P181)</f>
        <v>0</v>
      </c>
      <c r="V185" s="137">
        <f t="shared" si="306"/>
        <v>0</v>
      </c>
      <c r="W185" s="69"/>
      <c r="X185" s="137">
        <f t="shared" si="307"/>
        <v>0</v>
      </c>
      <c r="Y185" s="166">
        <f t="shared" si="308"/>
        <v>0</v>
      </c>
      <c r="Z185" s="168">
        <f>'Μέση ετήσια κατανάλωση'!$F142*Πελάτες!AA181</f>
        <v>0</v>
      </c>
      <c r="AA185" s="137">
        <f>'Μέση ετήσια κατανάλωση'!$G142*(Πελάτες!Y181-Πελάτες!$P181)</f>
        <v>0</v>
      </c>
      <c r="AB185" s="137">
        <f t="shared" si="309"/>
        <v>0</v>
      </c>
      <c r="AC185" s="69"/>
      <c r="AD185" s="137">
        <f t="shared" si="310"/>
        <v>0</v>
      </c>
      <c r="AE185" s="166">
        <f t="shared" si="311"/>
        <v>0</v>
      </c>
      <c r="AF185" s="168">
        <f>'Μέση ετήσια κατανάλωση'!$F142*Πελάτες!AD181</f>
        <v>0</v>
      </c>
      <c r="AG185" s="137">
        <f>'Μέση ετήσια κατανάλωση'!$G142*(Πελάτες!AB181-Πελάτες!$P181)</f>
        <v>0</v>
      </c>
      <c r="AH185" s="137">
        <f t="shared" si="312"/>
        <v>0</v>
      </c>
      <c r="AI185" s="69"/>
      <c r="AJ185" s="137">
        <f t="shared" si="313"/>
        <v>0</v>
      </c>
      <c r="AK185" s="166">
        <f t="shared" si="314"/>
        <v>0</v>
      </c>
      <c r="AL185" s="168">
        <f>'Μέση ετήσια κατανάλωση'!$F142*Πελάτες!AG181</f>
        <v>0</v>
      </c>
      <c r="AM185" s="137">
        <f>'Μέση ετήσια κατανάλωση'!$G142*(Πελάτες!AE181-Πελάτες!$P181)</f>
        <v>0</v>
      </c>
      <c r="AN185" s="137">
        <f t="shared" si="315"/>
        <v>0</v>
      </c>
      <c r="AO185" s="69"/>
      <c r="AP185" s="137">
        <f t="shared" si="316"/>
        <v>0</v>
      </c>
      <c r="AQ185" s="166">
        <f t="shared" si="317"/>
        <v>0</v>
      </c>
      <c r="AR185" s="163">
        <f t="shared" si="318"/>
        <v>0</v>
      </c>
      <c r="AS185" s="164">
        <f t="shared" si="319"/>
        <v>0</v>
      </c>
    </row>
    <row r="186" spans="2:45" outlineLevel="1" x14ac:dyDescent="0.35">
      <c r="B186" s="230" t="s">
        <v>80</v>
      </c>
      <c r="C186" s="63" t="s">
        <v>114</v>
      </c>
      <c r="D186" s="83">
        <v>44433.741999999998</v>
      </c>
      <c r="E186" s="69">
        <v>42813.133000000002</v>
      </c>
      <c r="F186" s="166">
        <f t="shared" si="302"/>
        <v>-3.6472485256812195E-2</v>
      </c>
      <c r="G186" s="69">
        <v>43784.850000000006</v>
      </c>
      <c r="H186" s="166">
        <f t="shared" si="303"/>
        <v>2.2696703836180457E-2</v>
      </c>
      <c r="I186" s="69">
        <v>37062.266666666663</v>
      </c>
      <c r="J186" s="166">
        <f t="shared" si="304"/>
        <v>-0.15353674463503569</v>
      </c>
      <c r="K186" s="69">
        <v>37499</v>
      </c>
      <c r="L186" s="166">
        <f t="shared" si="295"/>
        <v>1.1783772893904778E-2</v>
      </c>
      <c r="M186" s="163">
        <f t="shared" si="296"/>
        <v>205592.99166666667</v>
      </c>
      <c r="N186" s="164">
        <f t="shared" si="297"/>
        <v>-4.1534027064648926E-2</v>
      </c>
      <c r="P186" s="168">
        <f>'Μέση ετήσια κατανάλωση'!$F143*Πελάτες!U182</f>
        <v>1320.8000000000002</v>
      </c>
      <c r="Q186" s="69">
        <v>37499</v>
      </c>
      <c r="R186" s="137">
        <f t="shared" si="320"/>
        <v>38819.800000000003</v>
      </c>
      <c r="S186" s="180">
        <f t="shared" si="305"/>
        <v>3.5222272593935913E-2</v>
      </c>
      <c r="T186" s="168">
        <f>'Μέση ετήσια κατανάλωση'!$F143*Πελάτες!X182</f>
        <v>0</v>
      </c>
      <c r="U186" s="137">
        <f>'Μέση ετήσια κατανάλωση'!$G143*(Πελάτες!V182-Πελάτες!$P182)</f>
        <v>6604</v>
      </c>
      <c r="V186" s="137">
        <f t="shared" si="306"/>
        <v>6604</v>
      </c>
      <c r="W186" s="69">
        <v>37499</v>
      </c>
      <c r="X186" s="137">
        <f t="shared" si="307"/>
        <v>44103</v>
      </c>
      <c r="Y186" s="166">
        <f t="shared" si="308"/>
        <v>0.13609549765841134</v>
      </c>
      <c r="Z186" s="168">
        <f>'Μέση ετήσια κατανάλωση'!$F143*Πελάτες!AA182</f>
        <v>1320.8000000000002</v>
      </c>
      <c r="AA186" s="137">
        <f>'Μέση ετήσια κατανάλωση'!$G143*(Πελάτες!Y182-Πελάτες!$P182)</f>
        <v>6604</v>
      </c>
      <c r="AB186" s="137">
        <f t="shared" si="309"/>
        <v>7924.8</v>
      </c>
      <c r="AC186" s="69">
        <v>37499</v>
      </c>
      <c r="AD186" s="137">
        <f t="shared" si="310"/>
        <v>45423.8</v>
      </c>
      <c r="AE186" s="166">
        <f t="shared" si="311"/>
        <v>2.9948076094596807E-2</v>
      </c>
      <c r="AF186" s="168">
        <f>'Μέση ετήσια κατανάλωση'!$F143*Πελάτες!AD182</f>
        <v>1981.2000000000003</v>
      </c>
      <c r="AG186" s="137">
        <f>'Μέση ετήσια κατανάλωση'!$G143*(Πελάτες!AB182-Πελάτες!$P182)</f>
        <v>13208</v>
      </c>
      <c r="AH186" s="137">
        <f t="shared" si="312"/>
        <v>15189.2</v>
      </c>
      <c r="AI186" s="69">
        <v>37499</v>
      </c>
      <c r="AJ186" s="137">
        <f t="shared" si="313"/>
        <v>52688.2</v>
      </c>
      <c r="AK186" s="166">
        <f t="shared" si="314"/>
        <v>0.15992497325190747</v>
      </c>
      <c r="AL186" s="168">
        <f>'Μέση ετήσια κατανάλωση'!$F143*Πελάτες!AG182</f>
        <v>0</v>
      </c>
      <c r="AM186" s="137">
        <f>'Μέση ετήσια κατανάλωση'!$G143*(Πελάτες!AE182-Πελάτες!$P182)</f>
        <v>23114</v>
      </c>
      <c r="AN186" s="137">
        <f t="shared" si="315"/>
        <v>23114</v>
      </c>
      <c r="AO186" s="69">
        <v>37499</v>
      </c>
      <c r="AP186" s="137">
        <f t="shared" si="316"/>
        <v>60613</v>
      </c>
      <c r="AQ186" s="166">
        <f t="shared" si="317"/>
        <v>0.15040938957869129</v>
      </c>
      <c r="AR186" s="163">
        <f t="shared" si="318"/>
        <v>241647.8</v>
      </c>
      <c r="AS186" s="164">
        <f t="shared" si="319"/>
        <v>0.11783607600190371</v>
      </c>
    </row>
    <row r="187" spans="2:45" outlineLevel="1" x14ac:dyDescent="0.35">
      <c r="B187" s="229" t="s">
        <v>81</v>
      </c>
      <c r="C187" s="63" t="s">
        <v>114</v>
      </c>
      <c r="D187" s="83"/>
      <c r="E187" s="69">
        <v>0</v>
      </c>
      <c r="F187" s="166">
        <f t="shared" si="302"/>
        <v>0</v>
      </c>
      <c r="G187" s="69">
        <v>0</v>
      </c>
      <c r="H187" s="166">
        <f t="shared" si="303"/>
        <v>0</v>
      </c>
      <c r="I187" s="69"/>
      <c r="J187" s="166">
        <f t="shared" si="304"/>
        <v>0</v>
      </c>
      <c r="K187" s="69"/>
      <c r="L187" s="166">
        <f t="shared" si="295"/>
        <v>0</v>
      </c>
      <c r="M187" s="163">
        <f t="shared" si="296"/>
        <v>0</v>
      </c>
      <c r="N187" s="164">
        <f t="shared" si="297"/>
        <v>0</v>
      </c>
      <c r="P187" s="168">
        <f>'Μέση ετήσια κατανάλωση'!$F144*Πελάτες!U183</f>
        <v>0</v>
      </c>
      <c r="Q187" s="69"/>
      <c r="R187" s="137">
        <f t="shared" si="320"/>
        <v>0</v>
      </c>
      <c r="S187" s="180">
        <f t="shared" si="305"/>
        <v>0</v>
      </c>
      <c r="T187" s="168">
        <f>'Μέση ετήσια κατανάλωση'!$F144*Πελάτες!X183</f>
        <v>0</v>
      </c>
      <c r="U187" s="137">
        <f>'Μέση ετήσια κατανάλωση'!$G144*(Πελάτες!V183-Πελάτες!$P183)</f>
        <v>0</v>
      </c>
      <c r="V187" s="137">
        <f t="shared" si="306"/>
        <v>0</v>
      </c>
      <c r="W187" s="69"/>
      <c r="X187" s="137">
        <f t="shared" si="307"/>
        <v>0</v>
      </c>
      <c r="Y187" s="166">
        <f t="shared" si="308"/>
        <v>0</v>
      </c>
      <c r="Z187" s="168">
        <f>'Μέση ετήσια κατανάλωση'!$F144*Πελάτες!AA183</f>
        <v>0</v>
      </c>
      <c r="AA187" s="137">
        <f>'Μέση ετήσια κατανάλωση'!$G144*(Πελάτες!Y183-Πελάτες!$P183)</f>
        <v>0</v>
      </c>
      <c r="AB187" s="137">
        <f t="shared" si="309"/>
        <v>0</v>
      </c>
      <c r="AC187" s="69"/>
      <c r="AD187" s="137">
        <f t="shared" si="310"/>
        <v>0</v>
      </c>
      <c r="AE187" s="166">
        <f t="shared" si="311"/>
        <v>0</v>
      </c>
      <c r="AF187" s="168">
        <f>'Μέση ετήσια κατανάλωση'!$F144*Πελάτες!AD183</f>
        <v>0</v>
      </c>
      <c r="AG187" s="137">
        <f>'Μέση ετήσια κατανάλωση'!$G144*(Πελάτες!AB183-Πελάτες!$P183)</f>
        <v>0</v>
      </c>
      <c r="AH187" s="137">
        <f t="shared" si="312"/>
        <v>0</v>
      </c>
      <c r="AI187" s="69"/>
      <c r="AJ187" s="137">
        <f t="shared" si="313"/>
        <v>0</v>
      </c>
      <c r="AK187" s="166">
        <f t="shared" si="314"/>
        <v>0</v>
      </c>
      <c r="AL187" s="168">
        <f>'Μέση ετήσια κατανάλωση'!$F144*Πελάτες!AG183</f>
        <v>0</v>
      </c>
      <c r="AM187" s="137">
        <f>'Μέση ετήσια κατανάλωση'!$G144*(Πελάτες!AE183-Πελάτες!$P183)</f>
        <v>0</v>
      </c>
      <c r="AN187" s="137">
        <f t="shared" si="315"/>
        <v>0</v>
      </c>
      <c r="AO187" s="69"/>
      <c r="AP187" s="137">
        <f t="shared" si="316"/>
        <v>0</v>
      </c>
      <c r="AQ187" s="166">
        <f t="shared" si="317"/>
        <v>0</v>
      </c>
      <c r="AR187" s="163">
        <f t="shared" si="318"/>
        <v>0</v>
      </c>
      <c r="AS187" s="164">
        <f t="shared" si="319"/>
        <v>0</v>
      </c>
    </row>
    <row r="188" spans="2:45" outlineLevel="1" x14ac:dyDescent="0.35">
      <c r="B188" s="230" t="s">
        <v>82</v>
      </c>
      <c r="C188" s="63" t="s">
        <v>114</v>
      </c>
      <c r="D188" s="83">
        <v>927430.07832370012</v>
      </c>
      <c r="E188" s="69">
        <v>908308.72699999996</v>
      </c>
      <c r="F188" s="166">
        <f t="shared" si="302"/>
        <v>-2.0617566510524852E-2</v>
      </c>
      <c r="G188" s="69">
        <v>992397.65399999998</v>
      </c>
      <c r="H188" s="166">
        <f t="shared" si="303"/>
        <v>9.2577473385874479E-2</v>
      </c>
      <c r="I188" s="69">
        <v>929693.14266666654</v>
      </c>
      <c r="J188" s="166">
        <f t="shared" si="304"/>
        <v>-6.3184864535495405E-2</v>
      </c>
      <c r="K188" s="69">
        <v>527307</v>
      </c>
      <c r="L188" s="166">
        <f t="shared" si="295"/>
        <v>-0.43281608113456704</v>
      </c>
      <c r="M188" s="163">
        <f t="shared" si="296"/>
        <v>4285136.6019903664</v>
      </c>
      <c r="N188" s="164">
        <f t="shared" si="297"/>
        <v>-0.1316484377518391</v>
      </c>
      <c r="P188" s="168">
        <f>'Μέση ετήσια κατανάλωση'!$F145*Πελάτες!U184</f>
        <v>7264.4000000000015</v>
      </c>
      <c r="Q188" s="69">
        <v>527307</v>
      </c>
      <c r="R188" s="137">
        <f t="shared" si="320"/>
        <v>534571.4</v>
      </c>
      <c r="S188" s="180">
        <f t="shared" si="305"/>
        <v>1.377641487786057E-2</v>
      </c>
      <c r="T188" s="168">
        <f>'Μέση ετήσια κατανάλωση'!$F145*Πελάτες!X184</f>
        <v>2641.6000000000004</v>
      </c>
      <c r="U188" s="137">
        <f>'Μέση ετήσια κατανάλωση'!$G145*(Πελάτες!V184-Πελάτες!$P184)</f>
        <v>36322</v>
      </c>
      <c r="V188" s="137">
        <f t="shared" si="306"/>
        <v>38963.599999999999</v>
      </c>
      <c r="W188" s="69">
        <v>527307</v>
      </c>
      <c r="X188" s="137">
        <f t="shared" si="307"/>
        <v>566270.6</v>
      </c>
      <c r="Y188" s="166">
        <f t="shared" si="308"/>
        <v>5.9298346301354603E-2</v>
      </c>
      <c r="Z188" s="168">
        <f>'Μέση ετήσια κατανάλωση'!$F145*Πελάτες!AA184</f>
        <v>1981.2000000000003</v>
      </c>
      <c r="AA188" s="137">
        <f>'Μέση ετήσια κατανάλωση'!$G145*(Πελάτες!Y184-Πελάτες!$P184)</f>
        <v>49530</v>
      </c>
      <c r="AB188" s="137">
        <f t="shared" si="309"/>
        <v>51511.199999999997</v>
      </c>
      <c r="AC188" s="69">
        <v>527307</v>
      </c>
      <c r="AD188" s="137">
        <f t="shared" si="310"/>
        <v>578818.19999999995</v>
      </c>
      <c r="AE188" s="166">
        <f t="shared" si="311"/>
        <v>2.2158310885290491E-2</v>
      </c>
      <c r="AF188" s="168">
        <f>'Μέση ετήσια κατανάλωση'!$F145*Πελάτες!AD184</f>
        <v>1981.2000000000003</v>
      </c>
      <c r="AG188" s="137">
        <f>'Μέση ετήσια κατανάλωση'!$G145*(Πελάτες!AB184-Πελάτες!$P184)</f>
        <v>59436</v>
      </c>
      <c r="AH188" s="137">
        <f t="shared" si="312"/>
        <v>61417.2</v>
      </c>
      <c r="AI188" s="69">
        <v>527307</v>
      </c>
      <c r="AJ188" s="137">
        <f t="shared" si="313"/>
        <v>588724.19999999995</v>
      </c>
      <c r="AK188" s="166">
        <f t="shared" si="314"/>
        <v>1.7114181965943713E-2</v>
      </c>
      <c r="AL188" s="168">
        <f>'Μέση ετήσια κατανάλωση'!$F145*Πελάτες!AG184</f>
        <v>1981.2000000000003</v>
      </c>
      <c r="AM188" s="137">
        <f>'Μέση ετήσια κατανάλωση'!$G145*(Πελάτες!AE184-Πελάτες!$P184)</f>
        <v>69342</v>
      </c>
      <c r="AN188" s="137">
        <f t="shared" si="315"/>
        <v>71323.199999999997</v>
      </c>
      <c r="AO188" s="69">
        <v>527307</v>
      </c>
      <c r="AP188" s="137">
        <f t="shared" si="316"/>
        <v>598630.19999999995</v>
      </c>
      <c r="AQ188" s="166">
        <f t="shared" si="317"/>
        <v>1.6826215059615353E-2</v>
      </c>
      <c r="AR188" s="163">
        <f t="shared" si="318"/>
        <v>2867014.5999999996</v>
      </c>
      <c r="AS188" s="164">
        <f t="shared" si="319"/>
        <v>2.8698782083619978E-2</v>
      </c>
    </row>
    <row r="189" spans="2:45" outlineLevel="1" x14ac:dyDescent="0.35">
      <c r="B189" s="230" t="s">
        <v>83</v>
      </c>
      <c r="C189" s="63" t="s">
        <v>114</v>
      </c>
      <c r="D189" s="83">
        <v>34288.957999999999</v>
      </c>
      <c r="E189" s="69">
        <v>36193.703999999998</v>
      </c>
      <c r="F189" s="166">
        <f t="shared" si="302"/>
        <v>5.5549836189247838E-2</v>
      </c>
      <c r="G189" s="69">
        <v>40428.129000000001</v>
      </c>
      <c r="H189" s="166">
        <f t="shared" si="303"/>
        <v>0.11699341410318223</v>
      </c>
      <c r="I189" s="69">
        <v>59935.532000000007</v>
      </c>
      <c r="J189" s="166">
        <f t="shared" si="304"/>
        <v>0.48252054899696212</v>
      </c>
      <c r="K189" s="69">
        <v>29811</v>
      </c>
      <c r="L189" s="166">
        <f t="shared" si="295"/>
        <v>-0.50261557701698556</v>
      </c>
      <c r="M189" s="163">
        <f t="shared" si="296"/>
        <v>200657.323</v>
      </c>
      <c r="N189" s="164">
        <f t="shared" si="297"/>
        <v>-3.4381529930917809E-2</v>
      </c>
      <c r="P189" s="168">
        <f>'Μέση ετήσια κατανάλωση'!$F146*Πελάτες!U185</f>
        <v>0</v>
      </c>
      <c r="Q189" s="69">
        <v>29811</v>
      </c>
      <c r="R189" s="137">
        <f t="shared" si="320"/>
        <v>29811</v>
      </c>
      <c r="S189" s="180">
        <f t="shared" si="305"/>
        <v>0</v>
      </c>
      <c r="T189" s="168">
        <f>'Μέση ετήσια κατανάλωση'!$F146*Πελάτες!X185</f>
        <v>0</v>
      </c>
      <c r="U189" s="137">
        <f>'Μέση ετήσια κατανάλωση'!$G146*(Πελάτες!V185-Πελάτες!$P185)</f>
        <v>0</v>
      </c>
      <c r="V189" s="137">
        <f t="shared" si="306"/>
        <v>0</v>
      </c>
      <c r="W189" s="69">
        <v>29811</v>
      </c>
      <c r="X189" s="137">
        <f t="shared" si="307"/>
        <v>29811</v>
      </c>
      <c r="Y189" s="166">
        <f t="shared" si="308"/>
        <v>0</v>
      </c>
      <c r="Z189" s="168">
        <f>'Μέση ετήσια κατανάλωση'!$F146*Πελάτες!AA185</f>
        <v>0</v>
      </c>
      <c r="AA189" s="137">
        <f>'Μέση ετήσια κατανάλωση'!$G146*(Πελάτες!Y185-Πελάτες!$P185)</f>
        <v>0</v>
      </c>
      <c r="AB189" s="137">
        <f t="shared" si="309"/>
        <v>0</v>
      </c>
      <c r="AC189" s="69">
        <v>29811</v>
      </c>
      <c r="AD189" s="137">
        <f t="shared" si="310"/>
        <v>29811</v>
      </c>
      <c r="AE189" s="166">
        <f t="shared" si="311"/>
        <v>0</v>
      </c>
      <c r="AF189" s="168">
        <f>'Μέση ετήσια κατανάλωση'!$F146*Πελάτες!AD185</f>
        <v>0</v>
      </c>
      <c r="AG189" s="137">
        <f>'Μέση ετήσια κατανάλωση'!$G146*(Πελάτες!AB185-Πελάτες!$P185)</f>
        <v>0</v>
      </c>
      <c r="AH189" s="137">
        <f t="shared" si="312"/>
        <v>0</v>
      </c>
      <c r="AI189" s="69">
        <v>29811</v>
      </c>
      <c r="AJ189" s="137">
        <f t="shared" si="313"/>
        <v>29811</v>
      </c>
      <c r="AK189" s="166">
        <f t="shared" si="314"/>
        <v>0</v>
      </c>
      <c r="AL189" s="168">
        <f>'Μέση ετήσια κατανάλωση'!$F146*Πελάτες!AG185</f>
        <v>0</v>
      </c>
      <c r="AM189" s="137">
        <f>'Μέση ετήσια κατανάλωση'!$G146*(Πελάτες!AE185-Πελάτες!$P185)</f>
        <v>0</v>
      </c>
      <c r="AN189" s="137">
        <f t="shared" si="315"/>
        <v>0</v>
      </c>
      <c r="AO189" s="69">
        <v>29811</v>
      </c>
      <c r="AP189" s="137">
        <f t="shared" si="316"/>
        <v>29811</v>
      </c>
      <c r="AQ189" s="166">
        <f t="shared" si="317"/>
        <v>0</v>
      </c>
      <c r="AR189" s="163">
        <f t="shared" si="318"/>
        <v>149055</v>
      </c>
      <c r="AS189" s="164">
        <f t="shared" si="319"/>
        <v>0</v>
      </c>
    </row>
    <row r="190" spans="2:45" outlineLevel="1" x14ac:dyDescent="0.35">
      <c r="B190" s="230" t="s">
        <v>84</v>
      </c>
      <c r="C190" s="63" t="s">
        <v>114</v>
      </c>
      <c r="D190" s="83">
        <v>17860.028999999999</v>
      </c>
      <c r="E190" s="69">
        <v>19321.414000000001</v>
      </c>
      <c r="F190" s="166">
        <f t="shared" si="302"/>
        <v>8.1824335223643935E-2</v>
      </c>
      <c r="G190" s="69">
        <v>20044.131000000001</v>
      </c>
      <c r="H190" s="166">
        <f t="shared" si="303"/>
        <v>3.7404974604860725E-2</v>
      </c>
      <c r="I190" s="69">
        <v>15412.346666666666</v>
      </c>
      <c r="J190" s="166">
        <f t="shared" si="304"/>
        <v>-0.23107932857420133</v>
      </c>
      <c r="K190" s="69">
        <v>4468</v>
      </c>
      <c r="L190" s="166">
        <f t="shared" si="295"/>
        <v>-0.71010254981720278</v>
      </c>
      <c r="M190" s="163">
        <f t="shared" si="296"/>
        <v>77105.920666666672</v>
      </c>
      <c r="N190" s="164">
        <f t="shared" si="297"/>
        <v>-0.29277476088031262</v>
      </c>
      <c r="P190" s="168">
        <f>'Μέση ετήσια κατανάλωση'!$F147*Πελάτες!U186</f>
        <v>0</v>
      </c>
      <c r="Q190" s="69">
        <v>4468</v>
      </c>
      <c r="R190" s="137">
        <f t="shared" si="320"/>
        <v>4468</v>
      </c>
      <c r="S190" s="180">
        <f t="shared" si="305"/>
        <v>0</v>
      </c>
      <c r="T190" s="168">
        <f>'Μέση ετήσια κατανάλωση'!$F147*Πελάτες!X186</f>
        <v>0</v>
      </c>
      <c r="U190" s="137">
        <f>'Μέση ετήσια κατανάλωση'!$G147*(Πελάτες!V186-Πελάτες!$P186)</f>
        <v>0</v>
      </c>
      <c r="V190" s="137">
        <f t="shared" si="306"/>
        <v>0</v>
      </c>
      <c r="W190" s="69">
        <v>4468</v>
      </c>
      <c r="X190" s="137">
        <f t="shared" si="307"/>
        <v>4468</v>
      </c>
      <c r="Y190" s="166">
        <f t="shared" si="308"/>
        <v>0</v>
      </c>
      <c r="Z190" s="168">
        <f>'Μέση ετήσια κατανάλωση'!$F147*Πελάτες!AA186</f>
        <v>0</v>
      </c>
      <c r="AA190" s="137">
        <f>'Μέση ετήσια κατανάλωση'!$G147*(Πελάτες!Y186-Πελάτες!$P186)</f>
        <v>0</v>
      </c>
      <c r="AB190" s="137">
        <f t="shared" si="309"/>
        <v>0</v>
      </c>
      <c r="AC190" s="69">
        <v>4468</v>
      </c>
      <c r="AD190" s="137">
        <f t="shared" si="310"/>
        <v>4468</v>
      </c>
      <c r="AE190" s="166">
        <f t="shared" si="311"/>
        <v>0</v>
      </c>
      <c r="AF190" s="168">
        <f>'Μέση ετήσια κατανάλωση'!$F147*Πελάτες!AD186</f>
        <v>0</v>
      </c>
      <c r="AG190" s="137">
        <f>'Μέση ετήσια κατανάλωση'!$G147*(Πελάτες!AB186-Πελάτες!$P186)</f>
        <v>0</v>
      </c>
      <c r="AH190" s="137">
        <f t="shared" si="312"/>
        <v>0</v>
      </c>
      <c r="AI190" s="69">
        <v>4468</v>
      </c>
      <c r="AJ190" s="137">
        <f t="shared" si="313"/>
        <v>4468</v>
      </c>
      <c r="AK190" s="166">
        <f t="shared" si="314"/>
        <v>0</v>
      </c>
      <c r="AL190" s="168">
        <f>'Μέση ετήσια κατανάλωση'!$F147*Πελάτες!AG186</f>
        <v>0</v>
      </c>
      <c r="AM190" s="137">
        <f>'Μέση ετήσια κατανάλωση'!$G147*(Πελάτες!AE186-Πελάτες!$P186)</f>
        <v>0</v>
      </c>
      <c r="AN190" s="137">
        <f t="shared" si="315"/>
        <v>0</v>
      </c>
      <c r="AO190" s="69">
        <v>4468</v>
      </c>
      <c r="AP190" s="137">
        <f t="shared" si="316"/>
        <v>4468</v>
      </c>
      <c r="AQ190" s="166">
        <f t="shared" si="317"/>
        <v>0</v>
      </c>
      <c r="AR190" s="163">
        <f t="shared" si="318"/>
        <v>22340</v>
      </c>
      <c r="AS190" s="164">
        <f t="shared" si="319"/>
        <v>0</v>
      </c>
    </row>
    <row r="191" spans="2:45" outlineLevel="1" x14ac:dyDescent="0.35">
      <c r="B191" s="229" t="s">
        <v>85</v>
      </c>
      <c r="C191" s="63" t="s">
        <v>114</v>
      </c>
      <c r="D191" s="83"/>
      <c r="E191" s="69">
        <v>0</v>
      </c>
      <c r="F191" s="166">
        <f t="shared" si="302"/>
        <v>0</v>
      </c>
      <c r="G191" s="69">
        <v>0</v>
      </c>
      <c r="H191" s="166">
        <f t="shared" si="303"/>
        <v>0</v>
      </c>
      <c r="I191" s="69">
        <v>0</v>
      </c>
      <c r="J191" s="166">
        <f t="shared" si="304"/>
        <v>0</v>
      </c>
      <c r="K191" s="69"/>
      <c r="L191" s="166">
        <f t="shared" si="295"/>
        <v>0</v>
      </c>
      <c r="M191" s="163">
        <f t="shared" si="296"/>
        <v>0</v>
      </c>
      <c r="N191" s="164">
        <f t="shared" si="297"/>
        <v>0</v>
      </c>
      <c r="P191" s="168">
        <f>'Μέση ετήσια κατανάλωση'!$F148*Πελάτες!U187</f>
        <v>0</v>
      </c>
      <c r="Q191" s="69"/>
      <c r="R191" s="137">
        <f t="shared" si="320"/>
        <v>0</v>
      </c>
      <c r="S191" s="180">
        <f t="shared" si="305"/>
        <v>0</v>
      </c>
      <c r="T191" s="168">
        <f>'Μέση ετήσια κατανάλωση'!$F148*Πελάτες!X187</f>
        <v>0</v>
      </c>
      <c r="U191" s="137">
        <f>'Μέση ετήσια κατανάλωση'!$G148*(Πελάτες!V187-Πελάτες!$P187)</f>
        <v>0</v>
      </c>
      <c r="V191" s="137">
        <f t="shared" si="306"/>
        <v>0</v>
      </c>
      <c r="W191" s="69"/>
      <c r="X191" s="137">
        <f t="shared" si="307"/>
        <v>0</v>
      </c>
      <c r="Y191" s="166">
        <f t="shared" si="308"/>
        <v>0</v>
      </c>
      <c r="Z191" s="168">
        <f>'Μέση ετήσια κατανάλωση'!$F148*Πελάτες!AA187</f>
        <v>0</v>
      </c>
      <c r="AA191" s="137">
        <f>'Μέση ετήσια κατανάλωση'!$G148*(Πελάτες!Y187-Πελάτες!$P187)</f>
        <v>0</v>
      </c>
      <c r="AB191" s="137">
        <f t="shared" si="309"/>
        <v>0</v>
      </c>
      <c r="AC191" s="69"/>
      <c r="AD191" s="137">
        <f t="shared" si="310"/>
        <v>0</v>
      </c>
      <c r="AE191" s="166">
        <f t="shared" si="311"/>
        <v>0</v>
      </c>
      <c r="AF191" s="168">
        <f>'Μέση ετήσια κατανάλωση'!$F148*Πελάτες!AD187</f>
        <v>0</v>
      </c>
      <c r="AG191" s="137">
        <f>'Μέση ετήσια κατανάλωση'!$G148*(Πελάτες!AB187-Πελάτες!$P187)</f>
        <v>0</v>
      </c>
      <c r="AH191" s="137">
        <f t="shared" si="312"/>
        <v>0</v>
      </c>
      <c r="AI191" s="69"/>
      <c r="AJ191" s="137">
        <f t="shared" si="313"/>
        <v>0</v>
      </c>
      <c r="AK191" s="166">
        <f t="shared" si="314"/>
        <v>0</v>
      </c>
      <c r="AL191" s="168">
        <f>'Μέση ετήσια κατανάλωση'!$F148*Πελάτες!AG187</f>
        <v>0</v>
      </c>
      <c r="AM191" s="137">
        <f>'Μέση ετήσια κατανάλωση'!$G148*(Πελάτες!AE187-Πελάτες!$P187)</f>
        <v>0</v>
      </c>
      <c r="AN191" s="137">
        <f t="shared" si="315"/>
        <v>0</v>
      </c>
      <c r="AO191" s="69"/>
      <c r="AP191" s="137">
        <f t="shared" si="316"/>
        <v>0</v>
      </c>
      <c r="AQ191" s="166">
        <f t="shared" si="317"/>
        <v>0</v>
      </c>
      <c r="AR191" s="163">
        <f t="shared" si="318"/>
        <v>0</v>
      </c>
      <c r="AS191" s="164">
        <f t="shared" si="319"/>
        <v>0</v>
      </c>
    </row>
    <row r="192" spans="2:45" outlineLevel="1" x14ac:dyDescent="0.35">
      <c r="B192" s="230" t="s">
        <v>86</v>
      </c>
      <c r="C192" s="63" t="s">
        <v>114</v>
      </c>
      <c r="D192" s="83">
        <v>17813.574000000001</v>
      </c>
      <c r="E192" s="69">
        <v>21757.100999999999</v>
      </c>
      <c r="F192" s="166">
        <f t="shared" si="302"/>
        <v>0.22137764156704309</v>
      </c>
      <c r="G192" s="69">
        <v>24910.725999999999</v>
      </c>
      <c r="H192" s="166">
        <f t="shared" si="303"/>
        <v>0.14494693019993796</v>
      </c>
      <c r="I192" s="69">
        <v>20165.716</v>
      </c>
      <c r="J192" s="166">
        <f t="shared" si="304"/>
        <v>-0.19048059859837077</v>
      </c>
      <c r="K192" s="69">
        <v>3764</v>
      </c>
      <c r="L192" s="166">
        <f t="shared" si="295"/>
        <v>-0.81334657296572066</v>
      </c>
      <c r="M192" s="163">
        <f t="shared" si="296"/>
        <v>88411.116999999998</v>
      </c>
      <c r="N192" s="164">
        <f t="shared" si="297"/>
        <v>-0.32200789273138308</v>
      </c>
      <c r="P192" s="168">
        <f>'Μέση ετήσια κατανάλωση'!$F149*Πελάτες!U188</f>
        <v>0</v>
      </c>
      <c r="Q192" s="69">
        <v>3764</v>
      </c>
      <c r="R192" s="137">
        <f t="shared" si="320"/>
        <v>3764</v>
      </c>
      <c r="S192" s="180">
        <f t="shared" si="305"/>
        <v>0</v>
      </c>
      <c r="T192" s="168">
        <f>'Μέση ετήσια κατανάλωση'!$F149*Πελάτες!X188</f>
        <v>0</v>
      </c>
      <c r="U192" s="137">
        <f>'Μέση ετήσια κατανάλωση'!$G149*(Πελάτες!V188-Πελάτες!$P188)</f>
        <v>0</v>
      </c>
      <c r="V192" s="137">
        <f t="shared" si="306"/>
        <v>0</v>
      </c>
      <c r="W192" s="69">
        <v>3764</v>
      </c>
      <c r="X192" s="137">
        <f t="shared" si="307"/>
        <v>3764</v>
      </c>
      <c r="Y192" s="166">
        <f t="shared" si="308"/>
        <v>0</v>
      </c>
      <c r="Z192" s="168">
        <f>'Μέση ετήσια κατανάλωση'!$F149*Πελάτες!AA188</f>
        <v>0</v>
      </c>
      <c r="AA192" s="137">
        <f>'Μέση ετήσια κατανάλωση'!$G149*(Πελάτες!Y188-Πελάτες!$P188)</f>
        <v>0</v>
      </c>
      <c r="AB192" s="137">
        <f t="shared" si="309"/>
        <v>0</v>
      </c>
      <c r="AC192" s="69">
        <v>3764</v>
      </c>
      <c r="AD192" s="137">
        <f t="shared" si="310"/>
        <v>3764</v>
      </c>
      <c r="AE192" s="166">
        <f t="shared" si="311"/>
        <v>0</v>
      </c>
      <c r="AF192" s="168">
        <f>'Μέση ετήσια κατανάλωση'!$F149*Πελάτες!AD188</f>
        <v>0</v>
      </c>
      <c r="AG192" s="137">
        <f>'Μέση ετήσια κατανάλωση'!$G149*(Πελάτες!AB188-Πελάτες!$P188)</f>
        <v>0</v>
      </c>
      <c r="AH192" s="137">
        <f t="shared" si="312"/>
        <v>0</v>
      </c>
      <c r="AI192" s="69">
        <v>3764</v>
      </c>
      <c r="AJ192" s="137">
        <f t="shared" si="313"/>
        <v>3764</v>
      </c>
      <c r="AK192" s="166">
        <f t="shared" si="314"/>
        <v>0</v>
      </c>
      <c r="AL192" s="168">
        <f>'Μέση ετήσια κατανάλωση'!$F149*Πελάτες!AG188</f>
        <v>0</v>
      </c>
      <c r="AM192" s="137">
        <f>'Μέση ετήσια κατανάλωση'!$G149*(Πελάτες!AE188-Πελάτες!$P188)</f>
        <v>0</v>
      </c>
      <c r="AN192" s="137">
        <f t="shared" si="315"/>
        <v>0</v>
      </c>
      <c r="AO192" s="69">
        <v>3764</v>
      </c>
      <c r="AP192" s="137">
        <f t="shared" si="316"/>
        <v>3764</v>
      </c>
      <c r="AQ192" s="166">
        <f t="shared" si="317"/>
        <v>0</v>
      </c>
      <c r="AR192" s="163">
        <f t="shared" si="318"/>
        <v>18820</v>
      </c>
      <c r="AS192" s="164">
        <f t="shared" si="319"/>
        <v>0</v>
      </c>
    </row>
    <row r="193" spans="2:45" outlineLevel="1" x14ac:dyDescent="0.35">
      <c r="B193" s="230" t="s">
        <v>87</v>
      </c>
      <c r="C193" s="63" t="s">
        <v>114</v>
      </c>
      <c r="D193" s="83">
        <v>1016.251</v>
      </c>
      <c r="E193" s="69">
        <v>1378.356</v>
      </c>
      <c r="F193" s="166">
        <f t="shared" si="302"/>
        <v>0.35631453253182532</v>
      </c>
      <c r="G193" s="69">
        <v>1269.944</v>
      </c>
      <c r="H193" s="166">
        <f t="shared" si="303"/>
        <v>-7.8653120093792925E-2</v>
      </c>
      <c r="I193" s="69">
        <v>1305.7546666666667</v>
      </c>
      <c r="J193" s="166">
        <f t="shared" si="304"/>
        <v>2.8198618731744667E-2</v>
      </c>
      <c r="K193" s="69"/>
      <c r="L193" s="166">
        <f t="shared" si="295"/>
        <v>-1</v>
      </c>
      <c r="M193" s="163">
        <f t="shared" si="296"/>
        <v>4970.3056666666671</v>
      </c>
      <c r="N193" s="164">
        <f t="shared" si="297"/>
        <v>-1</v>
      </c>
      <c r="P193" s="168">
        <f>'Μέση ετήσια κατανάλωση'!$F150*Πελάτες!U189</f>
        <v>0</v>
      </c>
      <c r="Q193" s="69"/>
      <c r="R193" s="137">
        <f>P193+Q193</f>
        <v>0</v>
      </c>
      <c r="S193" s="180">
        <f t="shared" si="305"/>
        <v>0</v>
      </c>
      <c r="T193" s="168">
        <f>'Μέση ετήσια κατανάλωση'!$F150*Πελάτες!X189</f>
        <v>0</v>
      </c>
      <c r="U193" s="137">
        <f>'Μέση ετήσια κατανάλωση'!$G150*(Πελάτες!V189-Πελάτες!$P189)</f>
        <v>0</v>
      </c>
      <c r="V193" s="137">
        <f t="shared" si="306"/>
        <v>0</v>
      </c>
      <c r="W193" s="69"/>
      <c r="X193" s="137">
        <f t="shared" si="307"/>
        <v>0</v>
      </c>
      <c r="Y193" s="166">
        <f t="shared" si="308"/>
        <v>0</v>
      </c>
      <c r="Z193" s="168">
        <f>'Μέση ετήσια κατανάλωση'!$F150*Πελάτες!AA189</f>
        <v>0</v>
      </c>
      <c r="AA193" s="137">
        <f>'Μέση ετήσια κατανάλωση'!$G150*(Πελάτες!Y189-Πελάτες!$P189)</f>
        <v>0</v>
      </c>
      <c r="AB193" s="137">
        <f t="shared" si="309"/>
        <v>0</v>
      </c>
      <c r="AC193" s="69"/>
      <c r="AD193" s="137">
        <f t="shared" si="310"/>
        <v>0</v>
      </c>
      <c r="AE193" s="166">
        <f t="shared" si="311"/>
        <v>0</v>
      </c>
      <c r="AF193" s="168">
        <f>'Μέση ετήσια κατανάλωση'!$F150*Πελάτες!AD189</f>
        <v>0</v>
      </c>
      <c r="AG193" s="137">
        <f>'Μέση ετήσια κατανάλωση'!$G150*(Πελάτες!AB189-Πελάτες!$P189)</f>
        <v>0</v>
      </c>
      <c r="AH193" s="137">
        <f t="shared" si="312"/>
        <v>0</v>
      </c>
      <c r="AI193" s="69"/>
      <c r="AJ193" s="137">
        <f t="shared" si="313"/>
        <v>0</v>
      </c>
      <c r="AK193" s="166">
        <f t="shared" si="314"/>
        <v>0</v>
      </c>
      <c r="AL193" s="168">
        <f>'Μέση ετήσια κατανάλωση'!$F150*Πελάτες!AG189</f>
        <v>0</v>
      </c>
      <c r="AM193" s="137">
        <f>'Μέση ετήσια κατανάλωση'!$G150*(Πελάτες!AE189-Πελάτες!$P189)</f>
        <v>0</v>
      </c>
      <c r="AN193" s="137">
        <f t="shared" si="315"/>
        <v>0</v>
      </c>
      <c r="AO193" s="69"/>
      <c r="AP193" s="137">
        <f t="shared" si="316"/>
        <v>0</v>
      </c>
      <c r="AQ193" s="166">
        <f t="shared" si="317"/>
        <v>0</v>
      </c>
      <c r="AR193" s="163">
        <f t="shared" si="318"/>
        <v>0</v>
      </c>
      <c r="AS193" s="164">
        <f t="shared" si="319"/>
        <v>0</v>
      </c>
    </row>
    <row r="194" spans="2:45" outlineLevel="1" x14ac:dyDescent="0.35">
      <c r="B194" s="230" t="s">
        <v>88</v>
      </c>
      <c r="C194" s="63" t="s">
        <v>114</v>
      </c>
      <c r="D194" s="83"/>
      <c r="E194" s="69">
        <v>0</v>
      </c>
      <c r="F194" s="166">
        <f t="shared" si="302"/>
        <v>0</v>
      </c>
      <c r="G194" s="69">
        <v>0</v>
      </c>
      <c r="H194" s="166">
        <f t="shared" si="303"/>
        <v>0</v>
      </c>
      <c r="I194" s="69">
        <v>0</v>
      </c>
      <c r="J194" s="166">
        <f t="shared" si="304"/>
        <v>0</v>
      </c>
      <c r="K194" s="69"/>
      <c r="L194" s="166">
        <f t="shared" si="295"/>
        <v>0</v>
      </c>
      <c r="M194" s="163">
        <f t="shared" si="296"/>
        <v>0</v>
      </c>
      <c r="N194" s="164">
        <f t="shared" si="297"/>
        <v>0</v>
      </c>
      <c r="P194" s="168">
        <f>'Μέση ετήσια κατανάλωση'!$F151*Πελάτες!U190</f>
        <v>0</v>
      </c>
      <c r="Q194" s="69"/>
      <c r="R194" s="137">
        <f t="shared" si="320"/>
        <v>0</v>
      </c>
      <c r="S194" s="180">
        <f t="shared" si="305"/>
        <v>0</v>
      </c>
      <c r="T194" s="168">
        <f>'Μέση ετήσια κατανάλωση'!$F151*Πελάτες!X190</f>
        <v>0</v>
      </c>
      <c r="U194" s="137">
        <f>'Μέση ετήσια κατανάλωση'!$G151*(Πελάτες!V190-Πελάτες!$P190)</f>
        <v>0</v>
      </c>
      <c r="V194" s="137">
        <f t="shared" si="306"/>
        <v>0</v>
      </c>
      <c r="W194" s="69"/>
      <c r="X194" s="137">
        <f t="shared" si="307"/>
        <v>0</v>
      </c>
      <c r="Y194" s="166">
        <f t="shared" si="308"/>
        <v>0</v>
      </c>
      <c r="Z194" s="168">
        <f>'Μέση ετήσια κατανάλωση'!$F151*Πελάτες!AA190</f>
        <v>0</v>
      </c>
      <c r="AA194" s="137">
        <f>'Μέση ετήσια κατανάλωση'!$G151*(Πελάτες!Y190-Πελάτες!$P190)</f>
        <v>0</v>
      </c>
      <c r="AB194" s="137">
        <f t="shared" si="309"/>
        <v>0</v>
      </c>
      <c r="AC194" s="69"/>
      <c r="AD194" s="137">
        <f t="shared" si="310"/>
        <v>0</v>
      </c>
      <c r="AE194" s="166">
        <f t="shared" si="311"/>
        <v>0</v>
      </c>
      <c r="AF194" s="168">
        <f>'Μέση ετήσια κατανάλωση'!$F151*Πελάτες!AD190</f>
        <v>0</v>
      </c>
      <c r="AG194" s="137">
        <f>'Μέση ετήσια κατανάλωση'!$G151*(Πελάτες!AB190-Πελάτες!$P190)</f>
        <v>0</v>
      </c>
      <c r="AH194" s="137">
        <f t="shared" si="312"/>
        <v>0</v>
      </c>
      <c r="AI194" s="69"/>
      <c r="AJ194" s="137">
        <f t="shared" si="313"/>
        <v>0</v>
      </c>
      <c r="AK194" s="166">
        <f t="shared" si="314"/>
        <v>0</v>
      </c>
      <c r="AL194" s="168">
        <f>'Μέση ετήσια κατανάλωση'!$F151*Πελάτες!AG190</f>
        <v>0</v>
      </c>
      <c r="AM194" s="137">
        <f>'Μέση ετήσια κατανάλωση'!$G151*(Πελάτες!AE190-Πελάτες!$P190)</f>
        <v>0</v>
      </c>
      <c r="AN194" s="137">
        <f t="shared" si="315"/>
        <v>0</v>
      </c>
      <c r="AO194" s="69"/>
      <c r="AP194" s="137">
        <f t="shared" si="316"/>
        <v>0</v>
      </c>
      <c r="AQ194" s="166">
        <f t="shared" si="317"/>
        <v>0</v>
      </c>
      <c r="AR194" s="163">
        <f t="shared" si="318"/>
        <v>0</v>
      </c>
      <c r="AS194" s="164">
        <f t="shared" si="319"/>
        <v>0</v>
      </c>
    </row>
    <row r="195" spans="2:45" outlineLevel="1" x14ac:dyDescent="0.35">
      <c r="B195" s="230" t="s">
        <v>89</v>
      </c>
      <c r="C195" s="63" t="s">
        <v>114</v>
      </c>
      <c r="D195" s="83">
        <v>11190.6</v>
      </c>
      <c r="E195" s="69">
        <v>9356.4670000000006</v>
      </c>
      <c r="F195" s="166">
        <f t="shared" si="302"/>
        <v>-0.16389943345307667</v>
      </c>
      <c r="G195" s="69">
        <v>11432.947</v>
      </c>
      <c r="H195" s="166">
        <f t="shared" si="303"/>
        <v>0.22192992290786676</v>
      </c>
      <c r="I195" s="69">
        <v>13682.682666666668</v>
      </c>
      <c r="J195" s="166">
        <f t="shared" si="304"/>
        <v>0.19677653247816748</v>
      </c>
      <c r="K195" s="69">
        <v>53192</v>
      </c>
      <c r="L195" s="166">
        <f t="shared" si="295"/>
        <v>2.8875417413271389</v>
      </c>
      <c r="M195" s="163">
        <f t="shared" si="296"/>
        <v>98854.69666666667</v>
      </c>
      <c r="N195" s="164">
        <f t="shared" si="297"/>
        <v>0.47655026833638314</v>
      </c>
      <c r="P195" s="168">
        <f>'Μέση ετήσια κατανάλωση'!$F152*Πελάτες!U191</f>
        <v>1320.8000000000002</v>
      </c>
      <c r="Q195" s="69">
        <v>53192</v>
      </c>
      <c r="R195" s="137">
        <f t="shared" si="320"/>
        <v>54512.800000000003</v>
      </c>
      <c r="S195" s="180">
        <f t="shared" si="305"/>
        <v>2.4830801624304462E-2</v>
      </c>
      <c r="T195" s="168">
        <f>'Μέση ετήσια κατανάλωση'!$F152*Πελάτες!X191</f>
        <v>0</v>
      </c>
      <c r="U195" s="137">
        <f>'Μέση ετήσια κατανάλωση'!$G152*(Πελάτες!V191-Πελάτες!$P191)</f>
        <v>6604</v>
      </c>
      <c r="V195" s="137">
        <f t="shared" si="306"/>
        <v>6604</v>
      </c>
      <c r="W195" s="69">
        <v>53192</v>
      </c>
      <c r="X195" s="137">
        <f t="shared" si="307"/>
        <v>59796</v>
      </c>
      <c r="Y195" s="166">
        <f t="shared" si="308"/>
        <v>9.6916687456890804E-2</v>
      </c>
      <c r="Z195" s="168">
        <f>'Μέση ετήσια κατανάλωση'!$F152*Πελάτες!AA191</f>
        <v>660.40000000000009</v>
      </c>
      <c r="AA195" s="137">
        <f>'Μέση ετήσια κατανάλωση'!$G152*(Πελάτες!Y191-Πελάτες!$P191)</f>
        <v>6604</v>
      </c>
      <c r="AB195" s="137">
        <f t="shared" si="309"/>
        <v>7264.4</v>
      </c>
      <c r="AC195" s="69">
        <v>53192</v>
      </c>
      <c r="AD195" s="137">
        <f t="shared" si="310"/>
        <v>60456.4</v>
      </c>
      <c r="AE195" s="166">
        <f t="shared" si="311"/>
        <v>1.1044217004481929E-2</v>
      </c>
      <c r="AF195" s="168">
        <f>'Μέση ετήσια κατανάλωση'!$F152*Πελάτες!AD191</f>
        <v>1320.8000000000002</v>
      </c>
      <c r="AG195" s="137">
        <f>'Μέση ετήσια κατανάλωση'!$G152*(Πελάτες!AB191-Πελάτες!$P191)</f>
        <v>9906</v>
      </c>
      <c r="AH195" s="137">
        <f t="shared" si="312"/>
        <v>11226.8</v>
      </c>
      <c r="AI195" s="69">
        <v>53192</v>
      </c>
      <c r="AJ195" s="137">
        <f t="shared" si="313"/>
        <v>64418.8</v>
      </c>
      <c r="AK195" s="166">
        <f t="shared" si="314"/>
        <v>6.554144805181919E-2</v>
      </c>
      <c r="AL195" s="168">
        <f>'Μέση ετήσια κατανάλωση'!$F152*Πελάτες!AG191</f>
        <v>0</v>
      </c>
      <c r="AM195" s="137">
        <f>'Μέση ετήσια κατανάλωση'!$G152*(Πελάτες!AE191-Πελάτες!$P191)</f>
        <v>16510</v>
      </c>
      <c r="AN195" s="137">
        <f t="shared" si="315"/>
        <v>16510</v>
      </c>
      <c r="AO195" s="69">
        <v>53192</v>
      </c>
      <c r="AP195" s="137">
        <f t="shared" si="316"/>
        <v>69702</v>
      </c>
      <c r="AQ195" s="166">
        <f t="shared" si="317"/>
        <v>8.2013325302551385E-2</v>
      </c>
      <c r="AR195" s="163">
        <f t="shared" si="318"/>
        <v>308886</v>
      </c>
      <c r="AS195" s="164">
        <f t="shared" si="319"/>
        <v>6.3375591775019613E-2</v>
      </c>
    </row>
    <row r="196" spans="2:45" outlineLevel="1" x14ac:dyDescent="0.35">
      <c r="B196" s="229" t="s">
        <v>90</v>
      </c>
      <c r="C196" s="63" t="s">
        <v>114</v>
      </c>
      <c r="D196" s="83"/>
      <c r="E196" s="69"/>
      <c r="F196" s="166">
        <f t="shared" si="302"/>
        <v>0</v>
      </c>
      <c r="G196" s="69"/>
      <c r="H196" s="166">
        <f t="shared" si="303"/>
        <v>0</v>
      </c>
      <c r="I196" s="69"/>
      <c r="J196" s="166">
        <f t="shared" si="304"/>
        <v>0</v>
      </c>
      <c r="K196" s="69"/>
      <c r="L196" s="166">
        <f t="shared" si="295"/>
        <v>0</v>
      </c>
      <c r="M196" s="163">
        <f t="shared" si="296"/>
        <v>0</v>
      </c>
      <c r="N196" s="164">
        <f t="shared" si="297"/>
        <v>0</v>
      </c>
      <c r="P196" s="168">
        <f>'Μέση ετήσια κατανάλωση'!$F153*Πελάτες!U192</f>
        <v>0</v>
      </c>
      <c r="Q196" s="69"/>
      <c r="R196" s="137">
        <f t="shared" si="320"/>
        <v>0</v>
      </c>
      <c r="S196" s="180">
        <f t="shared" si="305"/>
        <v>0</v>
      </c>
      <c r="T196" s="168">
        <f>'Μέση ετήσια κατανάλωση'!$F153*Πελάτες!X192</f>
        <v>0</v>
      </c>
      <c r="U196" s="137">
        <f>'Μέση ετήσια κατανάλωση'!$G153*(Πελάτες!V192-Πελάτες!$P192)</f>
        <v>0</v>
      </c>
      <c r="V196" s="137">
        <f t="shared" si="306"/>
        <v>0</v>
      </c>
      <c r="W196" s="69"/>
      <c r="X196" s="137">
        <f t="shared" si="307"/>
        <v>0</v>
      </c>
      <c r="Y196" s="166">
        <f t="shared" si="308"/>
        <v>0</v>
      </c>
      <c r="Z196" s="168">
        <f>'Μέση ετήσια κατανάλωση'!$F153*Πελάτες!AA192</f>
        <v>0</v>
      </c>
      <c r="AA196" s="137">
        <f>'Μέση ετήσια κατανάλωση'!$G153*(Πελάτες!Y192-Πελάτες!$P192)</f>
        <v>0</v>
      </c>
      <c r="AB196" s="137">
        <f t="shared" si="309"/>
        <v>0</v>
      </c>
      <c r="AC196" s="69"/>
      <c r="AD196" s="137">
        <f t="shared" si="310"/>
        <v>0</v>
      </c>
      <c r="AE196" s="166">
        <f t="shared" si="311"/>
        <v>0</v>
      </c>
      <c r="AF196" s="168">
        <f>'Μέση ετήσια κατανάλωση'!$F153*Πελάτες!AD192</f>
        <v>0</v>
      </c>
      <c r="AG196" s="137">
        <f>'Μέση ετήσια κατανάλωση'!$G153*(Πελάτες!AB192-Πελάτες!$P192)</f>
        <v>0</v>
      </c>
      <c r="AH196" s="137">
        <f t="shared" si="312"/>
        <v>0</v>
      </c>
      <c r="AI196" s="69"/>
      <c r="AJ196" s="137">
        <f t="shared" si="313"/>
        <v>0</v>
      </c>
      <c r="AK196" s="166">
        <f t="shared" si="314"/>
        <v>0</v>
      </c>
      <c r="AL196" s="168">
        <f>'Μέση ετήσια κατανάλωση'!$F153*Πελάτες!AG192</f>
        <v>0</v>
      </c>
      <c r="AM196" s="137">
        <f>'Μέση ετήσια κατανάλωση'!$G153*(Πελάτες!AE192-Πελάτες!$P192)</f>
        <v>0</v>
      </c>
      <c r="AN196" s="137">
        <f t="shared" si="315"/>
        <v>0</v>
      </c>
      <c r="AO196" s="69"/>
      <c r="AP196" s="137">
        <f t="shared" si="316"/>
        <v>0</v>
      </c>
      <c r="AQ196" s="166">
        <f t="shared" si="317"/>
        <v>0</v>
      </c>
      <c r="AR196" s="163">
        <f t="shared" si="318"/>
        <v>0</v>
      </c>
      <c r="AS196" s="164">
        <f t="shared" si="319"/>
        <v>0</v>
      </c>
    </row>
    <row r="197" spans="2:45" outlineLevel="1" x14ac:dyDescent="0.35">
      <c r="B197" s="230" t="s">
        <v>91</v>
      </c>
      <c r="C197" s="63" t="s">
        <v>114</v>
      </c>
      <c r="D197" s="83"/>
      <c r="E197" s="69"/>
      <c r="F197" s="166">
        <f t="shared" si="302"/>
        <v>0</v>
      </c>
      <c r="G197" s="69"/>
      <c r="H197" s="166">
        <f t="shared" si="303"/>
        <v>0</v>
      </c>
      <c r="I197" s="69"/>
      <c r="J197" s="166">
        <f t="shared" si="304"/>
        <v>0</v>
      </c>
      <c r="K197" s="69"/>
      <c r="L197" s="166">
        <f t="shared" si="295"/>
        <v>0</v>
      </c>
      <c r="M197" s="163">
        <f t="shared" si="296"/>
        <v>0</v>
      </c>
      <c r="N197" s="164">
        <f t="shared" si="297"/>
        <v>0</v>
      </c>
      <c r="P197" s="168">
        <f>'Μέση ετήσια κατανάλωση'!$F154*Πελάτες!U193</f>
        <v>660.40000000000009</v>
      </c>
      <c r="Q197" s="69"/>
      <c r="R197" s="137">
        <f t="shared" si="320"/>
        <v>660.40000000000009</v>
      </c>
      <c r="S197" s="180">
        <f t="shared" si="305"/>
        <v>0</v>
      </c>
      <c r="T197" s="168">
        <f>'Μέση ετήσια κατανάλωση'!$F154*Πελάτες!X193</f>
        <v>0</v>
      </c>
      <c r="U197" s="137">
        <f>'Μέση ετήσια κατανάλωση'!$G154*(Πελάτες!V193-Πελάτες!$P193)</f>
        <v>3302</v>
      </c>
      <c r="V197" s="137">
        <f t="shared" si="306"/>
        <v>3302</v>
      </c>
      <c r="W197" s="69"/>
      <c r="X197" s="137">
        <f t="shared" si="307"/>
        <v>3302</v>
      </c>
      <c r="Y197" s="166">
        <f t="shared" si="308"/>
        <v>3.9999999999999991</v>
      </c>
      <c r="Z197" s="168">
        <f>'Μέση ετήσια κατανάλωση'!$F154*Πελάτες!AA193</f>
        <v>0</v>
      </c>
      <c r="AA197" s="137">
        <f>'Μέση ετήσια κατανάλωση'!$G154*(Πελάτες!Y193-Πελάτες!$P193)</f>
        <v>3302</v>
      </c>
      <c r="AB197" s="137">
        <f t="shared" si="309"/>
        <v>3302</v>
      </c>
      <c r="AC197" s="69"/>
      <c r="AD197" s="137">
        <f t="shared" si="310"/>
        <v>3302</v>
      </c>
      <c r="AE197" s="166">
        <f t="shared" si="311"/>
        <v>0</v>
      </c>
      <c r="AF197" s="168">
        <f>'Μέση ετήσια κατανάλωση'!$F154*Πελάτες!AD193</f>
        <v>0</v>
      </c>
      <c r="AG197" s="137">
        <f>'Μέση ετήσια κατανάλωση'!$G154*(Πελάτες!AB193-Πελάτες!$P193)</f>
        <v>3302</v>
      </c>
      <c r="AH197" s="137">
        <f t="shared" si="312"/>
        <v>3302</v>
      </c>
      <c r="AI197" s="69"/>
      <c r="AJ197" s="137">
        <f t="shared" si="313"/>
        <v>3302</v>
      </c>
      <c r="AK197" s="166">
        <f t="shared" si="314"/>
        <v>0</v>
      </c>
      <c r="AL197" s="168">
        <f>'Μέση ετήσια κατανάλωση'!$F154*Πελάτες!AG193</f>
        <v>0</v>
      </c>
      <c r="AM197" s="137">
        <f>'Μέση ετήσια κατανάλωση'!$G154*(Πελάτες!AE193-Πελάτες!$P193)</f>
        <v>3302</v>
      </c>
      <c r="AN197" s="137">
        <f t="shared" si="315"/>
        <v>3302</v>
      </c>
      <c r="AO197" s="69"/>
      <c r="AP197" s="137">
        <f t="shared" si="316"/>
        <v>3302</v>
      </c>
      <c r="AQ197" s="166">
        <f t="shared" si="317"/>
        <v>0</v>
      </c>
      <c r="AR197" s="163">
        <f t="shared" si="318"/>
        <v>13868.4</v>
      </c>
      <c r="AS197" s="164">
        <f t="shared" si="319"/>
        <v>0.4953487812212205</v>
      </c>
    </row>
    <row r="198" spans="2:45" outlineLevel="1" x14ac:dyDescent="0.35">
      <c r="B198" s="229" t="s">
        <v>92</v>
      </c>
      <c r="C198" s="63" t="s">
        <v>114</v>
      </c>
      <c r="D198" s="83"/>
      <c r="E198" s="69"/>
      <c r="F198" s="166">
        <f t="shared" si="302"/>
        <v>0</v>
      </c>
      <c r="G198" s="69"/>
      <c r="H198" s="166">
        <f t="shared" si="303"/>
        <v>0</v>
      </c>
      <c r="I198" s="69"/>
      <c r="J198" s="166">
        <f t="shared" si="304"/>
        <v>0</v>
      </c>
      <c r="K198" s="69"/>
      <c r="L198" s="166">
        <f t="shared" si="295"/>
        <v>0</v>
      </c>
      <c r="M198" s="163">
        <f t="shared" si="296"/>
        <v>0</v>
      </c>
      <c r="N198" s="164">
        <f t="shared" si="297"/>
        <v>0</v>
      </c>
      <c r="P198" s="168">
        <f>'Μέση ετήσια κατανάλωση'!$F155*Πελάτες!U194</f>
        <v>0</v>
      </c>
      <c r="Q198" s="69"/>
      <c r="R198" s="137">
        <f t="shared" si="320"/>
        <v>0</v>
      </c>
      <c r="S198" s="180">
        <f t="shared" si="305"/>
        <v>0</v>
      </c>
      <c r="T198" s="168">
        <f>'Μέση ετήσια κατανάλωση'!$F155*Πελάτες!X194</f>
        <v>0</v>
      </c>
      <c r="U198" s="137">
        <f>'Μέση ετήσια κατανάλωση'!$G155*(Πελάτες!V194-Πελάτες!$P194)</f>
        <v>0</v>
      </c>
      <c r="V198" s="137">
        <f t="shared" si="306"/>
        <v>0</v>
      </c>
      <c r="W198" s="69"/>
      <c r="X198" s="137">
        <f t="shared" si="307"/>
        <v>0</v>
      </c>
      <c r="Y198" s="166">
        <f t="shared" si="308"/>
        <v>0</v>
      </c>
      <c r="Z198" s="168">
        <f>'Μέση ετήσια κατανάλωση'!$F155*Πελάτες!AA194</f>
        <v>0</v>
      </c>
      <c r="AA198" s="137">
        <f>'Μέση ετήσια κατανάλωση'!$G155*(Πελάτες!Y194-Πελάτες!$P194)</f>
        <v>0</v>
      </c>
      <c r="AB198" s="137">
        <f t="shared" si="309"/>
        <v>0</v>
      </c>
      <c r="AC198" s="69"/>
      <c r="AD198" s="137">
        <f t="shared" si="310"/>
        <v>0</v>
      </c>
      <c r="AE198" s="166">
        <f t="shared" si="311"/>
        <v>0</v>
      </c>
      <c r="AF198" s="168">
        <f>'Μέση ετήσια κατανάλωση'!$F155*Πελάτες!AD194</f>
        <v>0</v>
      </c>
      <c r="AG198" s="137">
        <f>'Μέση ετήσια κατανάλωση'!$G155*(Πελάτες!AB194-Πελάτες!$P194)</f>
        <v>0</v>
      </c>
      <c r="AH198" s="137">
        <f t="shared" si="312"/>
        <v>0</v>
      </c>
      <c r="AI198" s="69"/>
      <c r="AJ198" s="137">
        <f t="shared" si="313"/>
        <v>0</v>
      </c>
      <c r="AK198" s="166">
        <f t="shared" si="314"/>
        <v>0</v>
      </c>
      <c r="AL198" s="168">
        <f>'Μέση ετήσια κατανάλωση'!$F155*Πελάτες!AG194</f>
        <v>0</v>
      </c>
      <c r="AM198" s="137">
        <f>'Μέση ετήσια κατανάλωση'!$G155*(Πελάτες!AE194-Πελάτες!$P194)</f>
        <v>0</v>
      </c>
      <c r="AN198" s="137">
        <f t="shared" si="315"/>
        <v>0</v>
      </c>
      <c r="AO198" s="69"/>
      <c r="AP198" s="137">
        <f t="shared" si="316"/>
        <v>0</v>
      </c>
      <c r="AQ198" s="166">
        <f t="shared" si="317"/>
        <v>0</v>
      </c>
      <c r="AR198" s="163">
        <f t="shared" si="318"/>
        <v>0</v>
      </c>
      <c r="AS198" s="164">
        <f t="shared" si="319"/>
        <v>0</v>
      </c>
    </row>
    <row r="199" spans="2:45" outlineLevel="1" x14ac:dyDescent="0.35">
      <c r="B199" s="230" t="s">
        <v>93</v>
      </c>
      <c r="C199" s="63" t="s">
        <v>114</v>
      </c>
      <c r="D199" s="83"/>
      <c r="E199" s="69"/>
      <c r="F199" s="166">
        <f t="shared" si="302"/>
        <v>0</v>
      </c>
      <c r="G199" s="69"/>
      <c r="H199" s="166">
        <f t="shared" si="303"/>
        <v>0</v>
      </c>
      <c r="I199" s="69"/>
      <c r="J199" s="166">
        <f t="shared" si="304"/>
        <v>0</v>
      </c>
      <c r="K199" s="69"/>
      <c r="L199" s="166">
        <f t="shared" si="295"/>
        <v>0</v>
      </c>
      <c r="M199" s="163">
        <f t="shared" si="296"/>
        <v>0</v>
      </c>
      <c r="N199" s="164">
        <f t="shared" si="297"/>
        <v>0</v>
      </c>
      <c r="P199" s="168">
        <f>'Μέση ετήσια κατανάλωση'!$F156*Πελάτες!U195</f>
        <v>660.40000000000009</v>
      </c>
      <c r="Q199" s="69"/>
      <c r="R199" s="137">
        <f t="shared" si="320"/>
        <v>660.40000000000009</v>
      </c>
      <c r="S199" s="180">
        <f t="shared" si="305"/>
        <v>0</v>
      </c>
      <c r="T199" s="168">
        <f>'Μέση ετήσια κατανάλωση'!$F156*Πελάτες!X195</f>
        <v>0</v>
      </c>
      <c r="U199" s="137">
        <f>'Μέση ετήσια κατανάλωση'!$G156*(Πελάτες!V195-Πελάτες!$P195)</f>
        <v>3302</v>
      </c>
      <c r="V199" s="137">
        <f t="shared" si="306"/>
        <v>3302</v>
      </c>
      <c r="W199" s="69"/>
      <c r="X199" s="137">
        <f t="shared" si="307"/>
        <v>3302</v>
      </c>
      <c r="Y199" s="166">
        <f t="shared" si="308"/>
        <v>3.9999999999999991</v>
      </c>
      <c r="Z199" s="168">
        <f>'Μέση ετήσια κατανάλωση'!$F156*Πελάτες!AA195</f>
        <v>0</v>
      </c>
      <c r="AA199" s="137">
        <f>'Μέση ετήσια κατανάλωση'!$G156*(Πελάτες!Y195-Πελάτες!$P195)</f>
        <v>3302</v>
      </c>
      <c r="AB199" s="137">
        <f t="shared" si="309"/>
        <v>3302</v>
      </c>
      <c r="AC199" s="69"/>
      <c r="AD199" s="137">
        <f t="shared" si="310"/>
        <v>3302</v>
      </c>
      <c r="AE199" s="166">
        <f t="shared" si="311"/>
        <v>0</v>
      </c>
      <c r="AF199" s="168">
        <f>'Μέση ετήσια κατανάλωση'!$F156*Πελάτες!AD195</f>
        <v>0</v>
      </c>
      <c r="AG199" s="137">
        <f>'Μέση ετήσια κατανάλωση'!$G156*(Πελάτες!AB195-Πελάτες!$P195)</f>
        <v>3302</v>
      </c>
      <c r="AH199" s="137">
        <f t="shared" si="312"/>
        <v>3302</v>
      </c>
      <c r="AI199" s="69"/>
      <c r="AJ199" s="137">
        <f t="shared" si="313"/>
        <v>3302</v>
      </c>
      <c r="AK199" s="166">
        <f t="shared" si="314"/>
        <v>0</v>
      </c>
      <c r="AL199" s="168">
        <f>'Μέση ετήσια κατανάλωση'!$F156*Πελάτες!AG195</f>
        <v>0</v>
      </c>
      <c r="AM199" s="137">
        <f>'Μέση ετήσια κατανάλωση'!$G156*(Πελάτες!AE195-Πελάτες!$P195)</f>
        <v>3302</v>
      </c>
      <c r="AN199" s="137">
        <f t="shared" si="315"/>
        <v>3302</v>
      </c>
      <c r="AO199" s="69"/>
      <c r="AP199" s="137">
        <f t="shared" si="316"/>
        <v>3302</v>
      </c>
      <c r="AQ199" s="166">
        <f t="shared" si="317"/>
        <v>0</v>
      </c>
      <c r="AR199" s="163">
        <f t="shared" si="318"/>
        <v>13868.4</v>
      </c>
      <c r="AS199" s="164">
        <f t="shared" si="319"/>
        <v>0.4953487812212205</v>
      </c>
    </row>
    <row r="200" spans="2:45" outlineLevel="1" x14ac:dyDescent="0.35">
      <c r="B200" s="229" t="s">
        <v>94</v>
      </c>
      <c r="C200" s="63" t="s">
        <v>114</v>
      </c>
      <c r="D200" s="83"/>
      <c r="E200" s="69"/>
      <c r="F200" s="166">
        <f t="shared" si="302"/>
        <v>0</v>
      </c>
      <c r="G200" s="69"/>
      <c r="H200" s="166">
        <f t="shared" si="303"/>
        <v>0</v>
      </c>
      <c r="I200" s="69"/>
      <c r="J200" s="166">
        <f t="shared" si="304"/>
        <v>0</v>
      </c>
      <c r="K200" s="69"/>
      <c r="L200" s="166">
        <f t="shared" si="295"/>
        <v>0</v>
      </c>
      <c r="M200" s="163">
        <f t="shared" si="296"/>
        <v>0</v>
      </c>
      <c r="N200" s="164">
        <f t="shared" si="297"/>
        <v>0</v>
      </c>
      <c r="P200" s="168">
        <f>'Μέση ετήσια κατανάλωση'!$F157*Πελάτες!U196</f>
        <v>0</v>
      </c>
      <c r="Q200" s="69"/>
      <c r="R200" s="137">
        <f t="shared" si="320"/>
        <v>0</v>
      </c>
      <c r="S200" s="180">
        <f t="shared" si="305"/>
        <v>0</v>
      </c>
      <c r="T200" s="168">
        <f>'Μέση ετήσια κατανάλωση'!$F157*Πελάτες!X196</f>
        <v>0</v>
      </c>
      <c r="U200" s="137">
        <f>'Μέση ετήσια κατανάλωση'!$G157*(Πελάτες!V196-Πελάτες!$P196)</f>
        <v>0</v>
      </c>
      <c r="V200" s="137">
        <f t="shared" si="306"/>
        <v>0</v>
      </c>
      <c r="W200" s="69"/>
      <c r="X200" s="137">
        <f t="shared" si="307"/>
        <v>0</v>
      </c>
      <c r="Y200" s="166">
        <f t="shared" si="308"/>
        <v>0</v>
      </c>
      <c r="Z200" s="168">
        <f>'Μέση ετήσια κατανάλωση'!$F157*Πελάτες!AA196</f>
        <v>0</v>
      </c>
      <c r="AA200" s="137">
        <f>'Μέση ετήσια κατανάλωση'!$G157*(Πελάτες!Y196-Πελάτες!$P196)</f>
        <v>0</v>
      </c>
      <c r="AB200" s="137">
        <f t="shared" si="309"/>
        <v>0</v>
      </c>
      <c r="AC200" s="69"/>
      <c r="AD200" s="137">
        <f t="shared" si="310"/>
        <v>0</v>
      </c>
      <c r="AE200" s="166">
        <f t="shared" si="311"/>
        <v>0</v>
      </c>
      <c r="AF200" s="168">
        <f>'Μέση ετήσια κατανάλωση'!$F157*Πελάτες!AD196</f>
        <v>0</v>
      </c>
      <c r="AG200" s="137">
        <f>'Μέση ετήσια κατανάλωση'!$G157*(Πελάτες!AB196-Πελάτες!$P196)</f>
        <v>0</v>
      </c>
      <c r="AH200" s="137">
        <f t="shared" si="312"/>
        <v>0</v>
      </c>
      <c r="AI200" s="69"/>
      <c r="AJ200" s="137">
        <f t="shared" si="313"/>
        <v>0</v>
      </c>
      <c r="AK200" s="166">
        <f t="shared" si="314"/>
        <v>0</v>
      </c>
      <c r="AL200" s="168">
        <f>'Μέση ετήσια κατανάλωση'!$F157*Πελάτες!AG196</f>
        <v>0</v>
      </c>
      <c r="AM200" s="137">
        <f>'Μέση ετήσια κατανάλωση'!$G157*(Πελάτες!AE196-Πελάτες!$P196)</f>
        <v>0</v>
      </c>
      <c r="AN200" s="137">
        <f t="shared" si="315"/>
        <v>0</v>
      </c>
      <c r="AO200" s="69"/>
      <c r="AP200" s="137">
        <f t="shared" si="316"/>
        <v>0</v>
      </c>
      <c r="AQ200" s="166">
        <f t="shared" si="317"/>
        <v>0</v>
      </c>
      <c r="AR200" s="163">
        <f t="shared" si="318"/>
        <v>0</v>
      </c>
      <c r="AS200" s="164">
        <f t="shared" si="319"/>
        <v>0</v>
      </c>
    </row>
    <row r="201" spans="2:45" outlineLevel="1" x14ac:dyDescent="0.35">
      <c r="B201" s="230" t="s">
        <v>95</v>
      </c>
      <c r="C201" s="63" t="s">
        <v>114</v>
      </c>
      <c r="D201" s="83"/>
      <c r="E201" s="69"/>
      <c r="F201" s="166">
        <f t="shared" si="302"/>
        <v>0</v>
      </c>
      <c r="G201" s="69"/>
      <c r="H201" s="166">
        <f t="shared" si="303"/>
        <v>0</v>
      </c>
      <c r="I201" s="69"/>
      <c r="J201" s="166">
        <f t="shared" si="304"/>
        <v>0</v>
      </c>
      <c r="K201" s="69"/>
      <c r="L201" s="166">
        <f t="shared" si="295"/>
        <v>0</v>
      </c>
      <c r="M201" s="163">
        <f t="shared" si="296"/>
        <v>0</v>
      </c>
      <c r="N201" s="164">
        <f t="shared" si="297"/>
        <v>0</v>
      </c>
      <c r="P201" s="168">
        <f>'Μέση ετήσια κατανάλωση'!$F158*Πελάτες!U197</f>
        <v>0</v>
      </c>
      <c r="Q201" s="69"/>
      <c r="R201" s="137">
        <f t="shared" si="320"/>
        <v>0</v>
      </c>
      <c r="S201" s="180">
        <f t="shared" si="305"/>
        <v>0</v>
      </c>
      <c r="T201" s="168">
        <f>'Μέση ετήσια κατανάλωση'!$F158*Πελάτες!X197</f>
        <v>0</v>
      </c>
      <c r="U201" s="137">
        <f>'Μέση ετήσια κατανάλωση'!$G158*(Πελάτες!V197-Πελάτες!$P197)</f>
        <v>0</v>
      </c>
      <c r="V201" s="137">
        <f t="shared" si="306"/>
        <v>0</v>
      </c>
      <c r="W201" s="69"/>
      <c r="X201" s="137">
        <f t="shared" si="307"/>
        <v>0</v>
      </c>
      <c r="Y201" s="166">
        <f t="shared" si="308"/>
        <v>0</v>
      </c>
      <c r="Z201" s="168">
        <f>'Μέση ετήσια κατανάλωση'!$F158*Πελάτες!AA197</f>
        <v>0</v>
      </c>
      <c r="AA201" s="137">
        <f>'Μέση ετήσια κατανάλωση'!$G158*(Πελάτες!Y197-Πελάτες!$P197)</f>
        <v>0</v>
      </c>
      <c r="AB201" s="137">
        <f t="shared" si="309"/>
        <v>0</v>
      </c>
      <c r="AC201" s="69"/>
      <c r="AD201" s="137">
        <f t="shared" si="310"/>
        <v>0</v>
      </c>
      <c r="AE201" s="166">
        <f t="shared" si="311"/>
        <v>0</v>
      </c>
      <c r="AF201" s="168">
        <f>'Μέση ετήσια κατανάλωση'!$F158*Πελάτες!AD197</f>
        <v>0</v>
      </c>
      <c r="AG201" s="137">
        <f>'Μέση ετήσια κατανάλωση'!$G158*(Πελάτες!AB197-Πελάτες!$P197)</f>
        <v>0</v>
      </c>
      <c r="AH201" s="137">
        <f t="shared" si="312"/>
        <v>0</v>
      </c>
      <c r="AI201" s="69"/>
      <c r="AJ201" s="137">
        <f t="shared" si="313"/>
        <v>0</v>
      </c>
      <c r="AK201" s="166">
        <f t="shared" si="314"/>
        <v>0</v>
      </c>
      <c r="AL201" s="168">
        <f>'Μέση ετήσια κατανάλωση'!$F158*Πελάτες!AG197</f>
        <v>0</v>
      </c>
      <c r="AM201" s="137">
        <f>'Μέση ετήσια κατανάλωση'!$G158*(Πελάτες!AE197-Πελάτες!$P197)</f>
        <v>0</v>
      </c>
      <c r="AN201" s="137">
        <f t="shared" si="315"/>
        <v>0</v>
      </c>
      <c r="AO201" s="69"/>
      <c r="AP201" s="137">
        <f t="shared" si="316"/>
        <v>0</v>
      </c>
      <c r="AQ201" s="166">
        <f t="shared" si="317"/>
        <v>0</v>
      </c>
      <c r="AR201" s="163">
        <f t="shared" si="318"/>
        <v>0</v>
      </c>
      <c r="AS201" s="164">
        <f t="shared" si="319"/>
        <v>0</v>
      </c>
    </row>
    <row r="202" spans="2:45" outlineLevel="1" x14ac:dyDescent="0.35">
      <c r="B202" s="229" t="s">
        <v>96</v>
      </c>
      <c r="C202" s="63" t="s">
        <v>114</v>
      </c>
      <c r="D202" s="83"/>
      <c r="E202" s="69"/>
      <c r="F202" s="166">
        <f t="shared" ref="F202:F205" si="321">IFERROR((E202-D202)/D202,0)</f>
        <v>0</v>
      </c>
      <c r="G202" s="69"/>
      <c r="H202" s="166">
        <f t="shared" ref="H202:H206" si="322">IFERROR((G202-E202)/E202,0)</f>
        <v>0</v>
      </c>
      <c r="I202" s="69"/>
      <c r="J202" s="166">
        <f t="shared" ref="J202:J206" si="323">IFERROR((I202-G202)/G202,0)</f>
        <v>0</v>
      </c>
      <c r="K202" s="69"/>
      <c r="L202" s="166">
        <f t="shared" si="295"/>
        <v>0</v>
      </c>
      <c r="M202" s="163">
        <f t="shared" si="296"/>
        <v>0</v>
      </c>
      <c r="N202" s="164">
        <f t="shared" si="297"/>
        <v>0</v>
      </c>
      <c r="P202" s="168">
        <f>'Μέση ετήσια κατανάλωση'!$F159*Πελάτες!U198</f>
        <v>0</v>
      </c>
      <c r="Q202" s="69"/>
      <c r="R202" s="137">
        <f t="shared" ref="R202:R205" si="324">P202+Q202</f>
        <v>0</v>
      </c>
      <c r="S202" s="180">
        <f t="shared" ref="S202:S205" si="325">IFERROR((R202-K202)/K202,0)</f>
        <v>0</v>
      </c>
      <c r="T202" s="168">
        <f>'Μέση ετήσια κατανάλωση'!$F159*Πελάτες!X198</f>
        <v>0</v>
      </c>
      <c r="U202" s="137">
        <f>'Μέση ετήσια κατανάλωση'!$G159*(Πελάτες!V198-Πελάτες!$P198)</f>
        <v>0</v>
      </c>
      <c r="V202" s="137">
        <f t="shared" ref="V202:V205" si="326">T202+U202</f>
        <v>0</v>
      </c>
      <c r="W202" s="69"/>
      <c r="X202" s="137">
        <f t="shared" ref="X202:X205" si="327">V202+W202</f>
        <v>0</v>
      </c>
      <c r="Y202" s="166">
        <f t="shared" ref="Y202:Y205" si="328">IFERROR((X202-R202)/R202,0)</f>
        <v>0</v>
      </c>
      <c r="Z202" s="168">
        <f>'Μέση ετήσια κατανάλωση'!$F159*Πελάτες!AA198</f>
        <v>0</v>
      </c>
      <c r="AA202" s="137">
        <f>'Μέση ετήσια κατανάλωση'!$G159*(Πελάτες!Y198-Πελάτες!$P198)</f>
        <v>0</v>
      </c>
      <c r="AB202" s="137">
        <f t="shared" ref="AB202:AB205" si="329">Z202+AA202</f>
        <v>0</v>
      </c>
      <c r="AC202" s="69"/>
      <c r="AD202" s="137">
        <f t="shared" ref="AD202:AD205" si="330">AB202+AC202</f>
        <v>0</v>
      </c>
      <c r="AE202" s="166">
        <f t="shared" ref="AE202:AE205" si="331">IFERROR((AD202-X202)/X202,0)</f>
        <v>0</v>
      </c>
      <c r="AF202" s="168">
        <f>'Μέση ετήσια κατανάλωση'!$F159*Πελάτες!AD198</f>
        <v>0</v>
      </c>
      <c r="AG202" s="137">
        <f>'Μέση ετήσια κατανάλωση'!$G159*(Πελάτες!AB198-Πελάτες!$P198)</f>
        <v>0</v>
      </c>
      <c r="AH202" s="137">
        <f t="shared" ref="AH202:AH205" si="332">AF202+AG202</f>
        <v>0</v>
      </c>
      <c r="AI202" s="69"/>
      <c r="AJ202" s="137">
        <f t="shared" ref="AJ202:AJ205" si="333">AH202+AI202</f>
        <v>0</v>
      </c>
      <c r="AK202" s="166">
        <f t="shared" ref="AK202:AK206" si="334">IFERROR((AJ202-AD202)/AD202,0)</f>
        <v>0</v>
      </c>
      <c r="AL202" s="168">
        <f>'Μέση ετήσια κατανάλωση'!$F159*Πελάτες!AG198</f>
        <v>0</v>
      </c>
      <c r="AM202" s="137">
        <f>'Μέση ετήσια κατανάλωση'!$G159*(Πελάτες!AE198-Πελάτες!$P198)</f>
        <v>0</v>
      </c>
      <c r="AN202" s="137">
        <f t="shared" ref="AN202:AN205" si="335">AL202+AM202</f>
        <v>0</v>
      </c>
      <c r="AO202" s="69"/>
      <c r="AP202" s="137">
        <f t="shared" ref="AP202:AP205" si="336">AN202+AO202</f>
        <v>0</v>
      </c>
      <c r="AQ202" s="166">
        <f t="shared" ref="AQ202:AQ205" si="337">IFERROR((AP202-AJ202)/AJ202,0)</f>
        <v>0</v>
      </c>
      <c r="AR202" s="163">
        <f t="shared" ref="AR202:AR205" si="338">R202+X202+AD202+AJ202+AP202</f>
        <v>0</v>
      </c>
      <c r="AS202" s="164">
        <f t="shared" ref="AS202:AS205" si="339">IFERROR((AP202/R202)^(1/4)-1,0)</f>
        <v>0</v>
      </c>
    </row>
    <row r="203" spans="2:45" outlineLevel="1" x14ac:dyDescent="0.35">
      <c r="B203" s="230" t="s">
        <v>97</v>
      </c>
      <c r="C203" s="63" t="s">
        <v>114</v>
      </c>
      <c r="D203" s="83"/>
      <c r="E203" s="69"/>
      <c r="F203" s="166">
        <f t="shared" si="321"/>
        <v>0</v>
      </c>
      <c r="G203" s="69"/>
      <c r="H203" s="166">
        <f t="shared" si="322"/>
        <v>0</v>
      </c>
      <c r="I203" s="69"/>
      <c r="J203" s="166">
        <f t="shared" si="323"/>
        <v>0</v>
      </c>
      <c r="K203" s="69"/>
      <c r="L203" s="166">
        <f t="shared" si="295"/>
        <v>0</v>
      </c>
      <c r="M203" s="163">
        <f t="shared" si="296"/>
        <v>0</v>
      </c>
      <c r="N203" s="164">
        <f t="shared" si="297"/>
        <v>0</v>
      </c>
      <c r="P203" s="168">
        <f>'Μέση ετήσια κατανάλωση'!$F160*Πελάτες!U199</f>
        <v>0</v>
      </c>
      <c r="Q203" s="69"/>
      <c r="R203" s="137">
        <f t="shared" si="324"/>
        <v>0</v>
      </c>
      <c r="S203" s="180">
        <f t="shared" si="325"/>
        <v>0</v>
      </c>
      <c r="T203" s="168">
        <f>'Μέση ετήσια κατανάλωση'!$F160*Πελάτες!X199</f>
        <v>660.40000000000009</v>
      </c>
      <c r="U203" s="137">
        <f>'Μέση ετήσια κατανάλωση'!$G160*(Πελάτες!V199-Πελάτες!$P199)</f>
        <v>0</v>
      </c>
      <c r="V203" s="137">
        <f t="shared" si="326"/>
        <v>660.40000000000009</v>
      </c>
      <c r="W203" s="69"/>
      <c r="X203" s="137">
        <f t="shared" si="327"/>
        <v>660.40000000000009</v>
      </c>
      <c r="Y203" s="166">
        <f t="shared" si="328"/>
        <v>0</v>
      </c>
      <c r="Z203" s="168">
        <f>'Μέση ετήσια κατανάλωση'!$F160*Πελάτες!AA199</f>
        <v>0</v>
      </c>
      <c r="AA203" s="137">
        <f>'Μέση ετήσια κατανάλωση'!$G160*(Πελάτες!Y199-Πελάτες!$P199)</f>
        <v>3302</v>
      </c>
      <c r="AB203" s="137">
        <f t="shared" si="329"/>
        <v>3302</v>
      </c>
      <c r="AC203" s="69"/>
      <c r="AD203" s="137">
        <f t="shared" si="330"/>
        <v>3302</v>
      </c>
      <c r="AE203" s="166">
        <f t="shared" si="331"/>
        <v>3.9999999999999991</v>
      </c>
      <c r="AF203" s="168">
        <f>'Μέση ετήσια κατανάλωση'!$F160*Πελάτες!AD199</f>
        <v>0</v>
      </c>
      <c r="AG203" s="137">
        <f>'Μέση ετήσια κατανάλωση'!$G160*(Πελάτες!AB199-Πελάτες!$P199)</f>
        <v>3302</v>
      </c>
      <c r="AH203" s="137">
        <f t="shared" si="332"/>
        <v>3302</v>
      </c>
      <c r="AI203" s="69"/>
      <c r="AJ203" s="137">
        <f t="shared" si="333"/>
        <v>3302</v>
      </c>
      <c r="AK203" s="166">
        <f t="shared" si="334"/>
        <v>0</v>
      </c>
      <c r="AL203" s="168">
        <f>'Μέση ετήσια κατανάλωση'!$F160*Πελάτες!AG199</f>
        <v>0</v>
      </c>
      <c r="AM203" s="137">
        <f>'Μέση ετήσια κατανάλωση'!$G160*(Πελάτες!AE199-Πελάτες!$P199)</f>
        <v>3302</v>
      </c>
      <c r="AN203" s="137">
        <f t="shared" si="335"/>
        <v>3302</v>
      </c>
      <c r="AO203" s="69"/>
      <c r="AP203" s="137">
        <f t="shared" si="336"/>
        <v>3302</v>
      </c>
      <c r="AQ203" s="166">
        <f t="shared" si="337"/>
        <v>0</v>
      </c>
      <c r="AR203" s="163">
        <f t="shared" si="338"/>
        <v>10566.4</v>
      </c>
      <c r="AS203" s="164">
        <f t="shared" si="339"/>
        <v>0</v>
      </c>
    </row>
    <row r="204" spans="2:45" outlineLevel="1" x14ac:dyDescent="0.35">
      <c r="B204" s="230" t="s">
        <v>98</v>
      </c>
      <c r="C204" s="63" t="s">
        <v>114</v>
      </c>
      <c r="D204" s="83"/>
      <c r="E204" s="69"/>
      <c r="F204" s="166">
        <f t="shared" si="321"/>
        <v>0</v>
      </c>
      <c r="G204" s="69"/>
      <c r="H204" s="166">
        <f t="shared" si="322"/>
        <v>0</v>
      </c>
      <c r="I204" s="69"/>
      <c r="J204" s="166">
        <f t="shared" si="323"/>
        <v>0</v>
      </c>
      <c r="K204" s="69"/>
      <c r="L204" s="166">
        <f t="shared" si="295"/>
        <v>0</v>
      </c>
      <c r="M204" s="163">
        <f t="shared" si="296"/>
        <v>0</v>
      </c>
      <c r="N204" s="164">
        <f t="shared" si="297"/>
        <v>0</v>
      </c>
      <c r="P204" s="168">
        <f>'Μέση ετήσια κατανάλωση'!$F161*Πελάτες!U200</f>
        <v>0</v>
      </c>
      <c r="Q204" s="69"/>
      <c r="R204" s="137">
        <f t="shared" si="324"/>
        <v>0</v>
      </c>
      <c r="S204" s="180">
        <f t="shared" si="325"/>
        <v>0</v>
      </c>
      <c r="T204" s="168">
        <f>'Μέση ετήσια κατανάλωση'!$F161*Πελάτες!X200</f>
        <v>0</v>
      </c>
      <c r="U204" s="137">
        <f>'Μέση ετήσια κατανάλωση'!$G161*(Πελάτες!V200-Πελάτες!$P200)</f>
        <v>0</v>
      </c>
      <c r="V204" s="137">
        <f t="shared" si="326"/>
        <v>0</v>
      </c>
      <c r="W204" s="69"/>
      <c r="X204" s="137">
        <f t="shared" si="327"/>
        <v>0</v>
      </c>
      <c r="Y204" s="166">
        <f t="shared" si="328"/>
        <v>0</v>
      </c>
      <c r="Z204" s="168">
        <f>'Μέση ετήσια κατανάλωση'!$F161*Πελάτες!AA200</f>
        <v>0</v>
      </c>
      <c r="AA204" s="137">
        <f>'Μέση ετήσια κατανάλωση'!$G161*(Πελάτες!Y200-Πελάτες!$P200)</f>
        <v>0</v>
      </c>
      <c r="AB204" s="137">
        <f t="shared" si="329"/>
        <v>0</v>
      </c>
      <c r="AC204" s="69"/>
      <c r="AD204" s="137">
        <f t="shared" si="330"/>
        <v>0</v>
      </c>
      <c r="AE204" s="166">
        <f t="shared" si="331"/>
        <v>0</v>
      </c>
      <c r="AF204" s="168">
        <f>'Μέση ετήσια κατανάλωση'!$F161*Πελάτες!AD200</f>
        <v>0</v>
      </c>
      <c r="AG204" s="137">
        <f>'Μέση ετήσια κατανάλωση'!$G161*(Πελάτες!AB200-Πελάτες!$P200)</f>
        <v>0</v>
      </c>
      <c r="AH204" s="137">
        <f t="shared" si="332"/>
        <v>0</v>
      </c>
      <c r="AI204" s="69"/>
      <c r="AJ204" s="137">
        <f t="shared" si="333"/>
        <v>0</v>
      </c>
      <c r="AK204" s="166">
        <f t="shared" si="334"/>
        <v>0</v>
      </c>
      <c r="AL204" s="168">
        <f>'Μέση ετήσια κατανάλωση'!$F161*Πελάτες!AG200</f>
        <v>0</v>
      </c>
      <c r="AM204" s="137">
        <f>'Μέση ετήσια κατανάλωση'!$G161*(Πελάτες!AE200-Πελάτες!$P200)</f>
        <v>0</v>
      </c>
      <c r="AN204" s="137">
        <f t="shared" si="335"/>
        <v>0</v>
      </c>
      <c r="AO204" s="69"/>
      <c r="AP204" s="137">
        <f t="shared" si="336"/>
        <v>0</v>
      </c>
      <c r="AQ204" s="166">
        <f t="shared" si="337"/>
        <v>0</v>
      </c>
      <c r="AR204" s="163">
        <f t="shared" si="338"/>
        <v>0</v>
      </c>
      <c r="AS204" s="164">
        <f t="shared" si="339"/>
        <v>0</v>
      </c>
    </row>
    <row r="205" spans="2:45" outlineLevel="1" x14ac:dyDescent="0.35">
      <c r="B205" s="230" t="s">
        <v>99</v>
      </c>
      <c r="C205" s="63" t="s">
        <v>114</v>
      </c>
      <c r="D205" s="83"/>
      <c r="E205" s="69"/>
      <c r="F205" s="166">
        <f t="shared" si="321"/>
        <v>0</v>
      </c>
      <c r="G205" s="69"/>
      <c r="H205" s="166">
        <f t="shared" si="322"/>
        <v>0</v>
      </c>
      <c r="I205" s="69"/>
      <c r="J205" s="166">
        <f t="shared" si="323"/>
        <v>0</v>
      </c>
      <c r="K205" s="69"/>
      <c r="L205" s="166">
        <f t="shared" si="295"/>
        <v>0</v>
      </c>
      <c r="M205" s="163">
        <f t="shared" si="296"/>
        <v>0</v>
      </c>
      <c r="N205" s="164">
        <f t="shared" si="297"/>
        <v>0</v>
      </c>
      <c r="P205" s="168">
        <f>'Μέση ετήσια κατανάλωση'!$F162*Πελάτες!U201</f>
        <v>0</v>
      </c>
      <c r="Q205" s="69"/>
      <c r="R205" s="137">
        <f t="shared" si="324"/>
        <v>0</v>
      </c>
      <c r="S205" s="180">
        <f t="shared" si="325"/>
        <v>0</v>
      </c>
      <c r="T205" s="168">
        <f>'Μέση ετήσια κατανάλωση'!$F162*Πελάτες!X201</f>
        <v>0</v>
      </c>
      <c r="U205" s="137">
        <f>'Μέση ετήσια κατανάλωση'!$G162*(Πελάτες!V201-Πελάτες!$P201)</f>
        <v>0</v>
      </c>
      <c r="V205" s="137">
        <f t="shared" si="326"/>
        <v>0</v>
      </c>
      <c r="W205" s="69"/>
      <c r="X205" s="137">
        <f t="shared" si="327"/>
        <v>0</v>
      </c>
      <c r="Y205" s="166">
        <f t="shared" si="328"/>
        <v>0</v>
      </c>
      <c r="Z205" s="168">
        <f>'Μέση ετήσια κατανάλωση'!$F162*Πελάτες!AA201</f>
        <v>0</v>
      </c>
      <c r="AA205" s="137">
        <f>'Μέση ετήσια κατανάλωση'!$G162*(Πελάτες!Y201-Πελάτες!$P201)</f>
        <v>0</v>
      </c>
      <c r="AB205" s="137">
        <f t="shared" si="329"/>
        <v>0</v>
      </c>
      <c r="AC205" s="69"/>
      <c r="AD205" s="137">
        <f t="shared" si="330"/>
        <v>0</v>
      </c>
      <c r="AE205" s="166">
        <f t="shared" si="331"/>
        <v>0</v>
      </c>
      <c r="AF205" s="168">
        <f>'Μέση ετήσια κατανάλωση'!$F162*Πελάτες!AD201</f>
        <v>0</v>
      </c>
      <c r="AG205" s="137">
        <f>'Μέση ετήσια κατανάλωση'!$G162*(Πελάτες!AB201-Πελάτες!$P201)</f>
        <v>0</v>
      </c>
      <c r="AH205" s="137">
        <f t="shared" si="332"/>
        <v>0</v>
      </c>
      <c r="AI205" s="69"/>
      <c r="AJ205" s="137">
        <f t="shared" si="333"/>
        <v>0</v>
      </c>
      <c r="AK205" s="166">
        <f t="shared" si="334"/>
        <v>0</v>
      </c>
      <c r="AL205" s="168">
        <f>'Μέση ετήσια κατανάλωση'!$F162*Πελάτες!AG201</f>
        <v>0</v>
      </c>
      <c r="AM205" s="137">
        <f>'Μέση ετήσια κατανάλωση'!$G162*(Πελάτες!AE201-Πελάτες!$P201)</f>
        <v>0</v>
      </c>
      <c r="AN205" s="137">
        <f t="shared" si="335"/>
        <v>0</v>
      </c>
      <c r="AO205" s="69"/>
      <c r="AP205" s="137">
        <f t="shared" si="336"/>
        <v>0</v>
      </c>
      <c r="AQ205" s="166">
        <f t="shared" si="337"/>
        <v>0</v>
      </c>
      <c r="AR205" s="163">
        <f t="shared" si="338"/>
        <v>0</v>
      </c>
      <c r="AS205" s="164">
        <f t="shared" si="339"/>
        <v>0</v>
      </c>
    </row>
    <row r="206" spans="2:45" ht="15" customHeight="1" outlineLevel="1" x14ac:dyDescent="0.35">
      <c r="B206" s="50" t="s">
        <v>138</v>
      </c>
      <c r="C206" s="47" t="s">
        <v>114</v>
      </c>
      <c r="D206" s="257">
        <f>SUM(D181:D205)</f>
        <v>1144923.8293237004</v>
      </c>
      <c r="E206" s="257">
        <f>SUM(E181:E205)</f>
        <v>1132719.3199999998</v>
      </c>
      <c r="F206" s="258">
        <f>IFERROR((E206-D206)/D206,0)</f>
        <v>-1.0659669238354218E-2</v>
      </c>
      <c r="G206" s="257">
        <f>SUM(G181:G205)</f>
        <v>1224756.3669999999</v>
      </c>
      <c r="H206" s="258">
        <f t="shared" si="322"/>
        <v>8.1253180178828446E-2</v>
      </c>
      <c r="I206" s="257">
        <f>SUM(I181:I205)</f>
        <v>1163186.6773333331</v>
      </c>
      <c r="J206" s="258">
        <f t="shared" si="323"/>
        <v>-5.0270969252015164E-2</v>
      </c>
      <c r="K206" s="182">
        <f>SUM(K181:K205)</f>
        <v>1312627</v>
      </c>
      <c r="L206" s="181">
        <f t="shared" si="295"/>
        <v>0.12847492631988081</v>
      </c>
      <c r="M206" s="182">
        <f>SUM(M181:M205)</f>
        <v>5978213.1936570322</v>
      </c>
      <c r="N206" s="176">
        <f t="shared" si="297"/>
        <v>3.4763699129176429E-2</v>
      </c>
      <c r="P206" s="182">
        <f>SUM(P181:P205)</f>
        <v>11226.8</v>
      </c>
      <c r="Q206" s="182">
        <f>SUM(Q181:Q205)</f>
        <v>1312627</v>
      </c>
      <c r="R206" s="182">
        <f>SUM(R181:R205)</f>
        <v>1323853.8</v>
      </c>
      <c r="S206" s="165">
        <f>IFERROR((R206-K206)/K206,0)</f>
        <v>8.5529247836590647E-3</v>
      </c>
      <c r="T206" s="182">
        <f>SUM(T181:T205)</f>
        <v>3302.0000000000005</v>
      </c>
      <c r="U206" s="182">
        <f>SUM(U181:U205)</f>
        <v>56134</v>
      </c>
      <c r="V206" s="182">
        <f t="shared" ref="V206" si="340">SUM(V181:V205)</f>
        <v>59436</v>
      </c>
      <c r="W206" s="182">
        <f t="shared" ref="W206" si="341">SUM(W181:W205)</f>
        <v>1312627</v>
      </c>
      <c r="X206" s="182">
        <f t="shared" ref="X206" si="342">SUM(X181:X205)</f>
        <v>1372063</v>
      </c>
      <c r="Y206" s="181">
        <f>IFERROR((X206-R206)/R206,0)</f>
        <v>3.6415803618194055E-2</v>
      </c>
      <c r="Z206" s="182">
        <f>SUM(Z181:Z205)</f>
        <v>5283.2000000000007</v>
      </c>
      <c r="AA206" s="182">
        <f>SUM(AA181:AA205)</f>
        <v>72644</v>
      </c>
      <c r="AB206" s="182">
        <f>SUM(AB181:AB205)</f>
        <v>77927.199999999997</v>
      </c>
      <c r="AC206" s="182">
        <f>SUM(AC181:AC205)</f>
        <v>1312627</v>
      </c>
      <c r="AD206" s="182">
        <f>SUM(AD181:AD205)</f>
        <v>1390554.2</v>
      </c>
      <c r="AE206" s="165">
        <f>IFERROR((AD206-X206)/X206,0)</f>
        <v>1.34769321816855E-2</v>
      </c>
      <c r="AF206" s="182">
        <f>SUM(AF181:AF205)</f>
        <v>6604.0000000000009</v>
      </c>
      <c r="AG206" s="182">
        <f>SUM(AG181:AG205)</f>
        <v>99060</v>
      </c>
      <c r="AH206" s="182">
        <f>SUM(AH181:AH205)</f>
        <v>105664</v>
      </c>
      <c r="AI206" s="182">
        <f>SUM(AI181:AI205)</f>
        <v>1312627</v>
      </c>
      <c r="AJ206" s="182">
        <f>SUM(AJ181:AJ205)</f>
        <v>1418291</v>
      </c>
      <c r="AK206" s="165">
        <f t="shared" si="334"/>
        <v>1.9946579572374848E-2</v>
      </c>
      <c r="AL206" s="182">
        <f>SUM(AL181:AL205)</f>
        <v>1981.2000000000003</v>
      </c>
      <c r="AM206" s="182">
        <f>SUM(AM181:AM205)</f>
        <v>132080</v>
      </c>
      <c r="AN206" s="182">
        <f>SUM(AN181:AN205)</f>
        <v>134061.20000000001</v>
      </c>
      <c r="AO206" s="182">
        <f>SUM(AO181:AO205)</f>
        <v>1312627</v>
      </c>
      <c r="AP206" s="182">
        <f>SUM(AP181:AP205)</f>
        <v>1446688.2</v>
      </c>
      <c r="AQ206" s="165">
        <f>IFERROR((AP206-AJ206)/AJ206,0)</f>
        <v>2.0022125219718627E-2</v>
      </c>
      <c r="AR206" s="182">
        <f>SUM(AR181:AR205)</f>
        <v>6951450.2000000011</v>
      </c>
      <c r="AS206" s="164">
        <f>IFERROR((AP206/R206)^(1/4)-1,0)</f>
        <v>2.2430339430056456E-2</v>
      </c>
    </row>
    <row r="207" spans="2:45" ht="15" customHeight="1" x14ac:dyDescent="0.35">
      <c r="Z207" s="233">
        <f>Z206+T206*10*0.9</f>
        <v>35001.200000000012</v>
      </c>
      <c r="AF207" s="233">
        <f>AF206+Z206*10*0.9</f>
        <v>54152.80000000001</v>
      </c>
    </row>
    <row r="208" spans="2:45" ht="15.5" x14ac:dyDescent="0.35">
      <c r="B208" s="296" t="s">
        <v>112</v>
      </c>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c r="AA208" s="296"/>
      <c r="AB208" s="296"/>
      <c r="AC208" s="296"/>
      <c r="AD208" s="296"/>
      <c r="AE208" s="296"/>
      <c r="AF208" s="296"/>
      <c r="AG208" s="296"/>
      <c r="AH208" s="296"/>
      <c r="AI208" s="296"/>
      <c r="AJ208" s="296"/>
      <c r="AK208" s="296"/>
      <c r="AL208" s="296"/>
      <c r="AM208" s="296"/>
      <c r="AN208" s="296"/>
      <c r="AO208" s="296"/>
      <c r="AP208" s="296"/>
      <c r="AQ208" s="296"/>
      <c r="AR208" s="296"/>
      <c r="AS208" s="296"/>
    </row>
    <row r="209" spans="2:45" ht="5.5" customHeight="1" outlineLevel="1" x14ac:dyDescent="0.35">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row>
    <row r="210" spans="2:45" outlineLevel="1" x14ac:dyDescent="0.35">
      <c r="B210" s="310"/>
      <c r="C210" s="328" t="s">
        <v>105</v>
      </c>
      <c r="D210" s="307" t="s">
        <v>130</v>
      </c>
      <c r="E210" s="308"/>
      <c r="F210" s="308"/>
      <c r="G210" s="308"/>
      <c r="H210" s="308"/>
      <c r="I210" s="308"/>
      <c r="J210" s="308"/>
      <c r="K210" s="308"/>
      <c r="L210" s="309"/>
      <c r="M210" s="318" t="str">
        <f xml:space="preserve"> D211&amp;" - "&amp;K211</f>
        <v>2019 - 2023</v>
      </c>
      <c r="N210" s="319"/>
      <c r="P210" s="307" t="s">
        <v>131</v>
      </c>
      <c r="Q210" s="308"/>
      <c r="R210" s="308"/>
      <c r="S210" s="308"/>
      <c r="T210" s="308"/>
      <c r="U210" s="308"/>
      <c r="V210" s="308"/>
      <c r="W210" s="308"/>
      <c r="X210" s="308"/>
      <c r="Y210" s="308"/>
      <c r="Z210" s="308"/>
      <c r="AA210" s="308"/>
      <c r="AB210" s="308"/>
      <c r="AC210" s="308"/>
      <c r="AD210" s="308"/>
      <c r="AE210" s="308"/>
      <c r="AF210" s="308"/>
      <c r="AG210" s="308"/>
      <c r="AH210" s="308"/>
      <c r="AI210" s="308"/>
      <c r="AJ210" s="308"/>
      <c r="AK210" s="308"/>
      <c r="AL210" s="308"/>
      <c r="AM210" s="308"/>
      <c r="AN210" s="308"/>
      <c r="AO210" s="308"/>
      <c r="AP210" s="308"/>
      <c r="AQ210" s="308"/>
      <c r="AR210" s="308"/>
      <c r="AS210" s="309"/>
    </row>
    <row r="211" spans="2:45" outlineLevel="1" x14ac:dyDescent="0.35">
      <c r="B211" s="311"/>
      <c r="C211" s="328"/>
      <c r="D211" s="81">
        <f>$C$3-5</f>
        <v>2019</v>
      </c>
      <c r="E211" s="307">
        <f>$C$3-4</f>
        <v>2020</v>
      </c>
      <c r="F211" s="309"/>
      <c r="G211" s="307">
        <f>$C$3-3</f>
        <v>2021</v>
      </c>
      <c r="H211" s="309"/>
      <c r="I211" s="307">
        <f>$C$3-2</f>
        <v>2022</v>
      </c>
      <c r="J211" s="309"/>
      <c r="K211" s="307">
        <f>$C$3-1</f>
        <v>2023</v>
      </c>
      <c r="L211" s="309"/>
      <c r="M211" s="320"/>
      <c r="N211" s="321"/>
      <c r="P211" s="354">
        <f>$C$3</f>
        <v>2024</v>
      </c>
      <c r="Q211" s="355"/>
      <c r="R211" s="355"/>
      <c r="S211" s="357"/>
      <c r="T211" s="354">
        <f>$C$3+1</f>
        <v>2025</v>
      </c>
      <c r="U211" s="355"/>
      <c r="V211" s="355"/>
      <c r="W211" s="355"/>
      <c r="X211" s="355"/>
      <c r="Y211" s="357"/>
      <c r="Z211" s="307">
        <f>$C$3+2</f>
        <v>2026</v>
      </c>
      <c r="AA211" s="308"/>
      <c r="AB211" s="308"/>
      <c r="AC211" s="308"/>
      <c r="AD211" s="308"/>
      <c r="AE211" s="309"/>
      <c r="AF211" s="307">
        <f>$C$3+3</f>
        <v>2027</v>
      </c>
      <c r="AG211" s="308"/>
      <c r="AH211" s="308"/>
      <c r="AI211" s="308"/>
      <c r="AJ211" s="308"/>
      <c r="AK211" s="309"/>
      <c r="AL211" s="307">
        <f>$C$3+4</f>
        <v>2028</v>
      </c>
      <c r="AM211" s="308"/>
      <c r="AN211" s="308"/>
      <c r="AO211" s="308"/>
      <c r="AP211" s="308"/>
      <c r="AQ211" s="309"/>
      <c r="AR211" s="316" t="str">
        <f>P211&amp;" - "&amp;AL211</f>
        <v>2024 - 2028</v>
      </c>
      <c r="AS211" s="317"/>
    </row>
    <row r="212" spans="2:45" ht="15" customHeight="1" outlineLevel="1" x14ac:dyDescent="0.35">
      <c r="B212" s="311"/>
      <c r="C212" s="328"/>
      <c r="D212" s="346" t="s">
        <v>165</v>
      </c>
      <c r="E212" s="348" t="s">
        <v>165</v>
      </c>
      <c r="F212" s="350" t="s">
        <v>134</v>
      </c>
      <c r="G212" s="348" t="s">
        <v>165</v>
      </c>
      <c r="H212" s="350" t="s">
        <v>134</v>
      </c>
      <c r="I212" s="348" t="s">
        <v>165</v>
      </c>
      <c r="J212" s="352" t="s">
        <v>134</v>
      </c>
      <c r="K212" s="348" t="s">
        <v>165</v>
      </c>
      <c r="L212" s="352" t="s">
        <v>134</v>
      </c>
      <c r="M212" s="348" t="s">
        <v>126</v>
      </c>
      <c r="N212" s="364" t="s">
        <v>135</v>
      </c>
      <c r="P212" s="348" t="str">
        <f>"Διανεμόμενες ποσότητες σε πελάτες που συνδέθηκαν το "&amp;P211</f>
        <v>Διανεμόμενες ποσότητες σε πελάτες που συνδέθηκαν το 2024</v>
      </c>
      <c r="Q212" s="356" t="s">
        <v>166</v>
      </c>
      <c r="R212" s="356" t="s">
        <v>167</v>
      </c>
      <c r="S212" s="366" t="s">
        <v>134</v>
      </c>
      <c r="T212" s="354" t="s">
        <v>168</v>
      </c>
      <c r="U212" s="355"/>
      <c r="V212" s="355"/>
      <c r="W212" s="356" t="s">
        <v>166</v>
      </c>
      <c r="X212" s="356" t="s">
        <v>167</v>
      </c>
      <c r="Y212" s="357" t="s">
        <v>134</v>
      </c>
      <c r="Z212" s="354" t="s">
        <v>168</v>
      </c>
      <c r="AA212" s="355"/>
      <c r="AB212" s="355"/>
      <c r="AC212" s="356" t="s">
        <v>166</v>
      </c>
      <c r="AD212" s="356" t="s">
        <v>167</v>
      </c>
      <c r="AE212" s="357" t="s">
        <v>134</v>
      </c>
      <c r="AF212" s="354" t="s">
        <v>168</v>
      </c>
      <c r="AG212" s="355"/>
      <c r="AH212" s="355"/>
      <c r="AI212" s="356" t="s">
        <v>166</v>
      </c>
      <c r="AJ212" s="356" t="s">
        <v>167</v>
      </c>
      <c r="AK212" s="357" t="s">
        <v>134</v>
      </c>
      <c r="AL212" s="354" t="s">
        <v>168</v>
      </c>
      <c r="AM212" s="355"/>
      <c r="AN212" s="355"/>
      <c r="AO212" s="356" t="s">
        <v>166</v>
      </c>
      <c r="AP212" s="356" t="s">
        <v>167</v>
      </c>
      <c r="AQ212" s="357" t="s">
        <v>134</v>
      </c>
      <c r="AR212" s="360" t="s">
        <v>126</v>
      </c>
      <c r="AS212" s="358" t="s">
        <v>135</v>
      </c>
    </row>
    <row r="213" spans="2:45" ht="58" outlineLevel="1" x14ac:dyDescent="0.35">
      <c r="B213" s="312"/>
      <c r="C213" s="328"/>
      <c r="D213" s="347"/>
      <c r="E213" s="349"/>
      <c r="F213" s="351"/>
      <c r="G213" s="349"/>
      <c r="H213" s="351"/>
      <c r="I213" s="349"/>
      <c r="J213" s="353"/>
      <c r="K213" s="349"/>
      <c r="L213" s="353"/>
      <c r="M213" s="349"/>
      <c r="N213" s="365"/>
      <c r="P213" s="349"/>
      <c r="Q213" s="356"/>
      <c r="R213" s="356"/>
      <c r="S213" s="366"/>
      <c r="T213" s="122" t="str">
        <f>"Διανεμόμενες ποσότητες σε πελάτες που συνδέθηκαν το "&amp;T211</f>
        <v>Διανεμόμενες ποσότητες σε πελάτες που συνδέθηκαν το 2025</v>
      </c>
      <c r="U213" s="104" t="str">
        <f>"Διανεμόμενες ποσότητες σε πελάτες που συνδέθηκαν το "&amp;P211</f>
        <v>Διανεμόμενες ποσότητες σε πελάτες που συνδέθηκαν το 2024</v>
      </c>
      <c r="V213" s="59" t="s">
        <v>169</v>
      </c>
      <c r="W213" s="356"/>
      <c r="X213" s="356"/>
      <c r="Y213" s="357"/>
      <c r="Z213" s="122" t="str">
        <f>"Διανεμόμενες ποσότητες σε πελάτες που συνδέθηκαν το "&amp;Z211</f>
        <v>Διανεμόμενες ποσότητες σε πελάτες που συνδέθηκαν το 2026</v>
      </c>
      <c r="AA213" s="104" t="str">
        <f>"Διανεμόμενες ποσότητες σε πελάτες που συνδέθηκαν το "&amp;$P$12&amp;" - "&amp;T211</f>
        <v>Διανεμόμενες ποσότητες σε πελάτες που συνδέθηκαν το 2024 - 2025</v>
      </c>
      <c r="AB213" s="59" t="s">
        <v>169</v>
      </c>
      <c r="AC213" s="356"/>
      <c r="AD213" s="356"/>
      <c r="AE213" s="357"/>
      <c r="AF213" s="122" t="str">
        <f>"Διανεμόμενες ποσότητες σε πελάτες που συνδέθηκαν το "&amp;AF211</f>
        <v>Διανεμόμενες ποσότητες σε πελάτες που συνδέθηκαν το 2027</v>
      </c>
      <c r="AG213" s="104" t="str">
        <f>"Διανεμόμενες ποσότητες σε πελάτες που συνδέθηκαν το "&amp;$P$12&amp;" - "&amp;Z211</f>
        <v>Διανεμόμενες ποσότητες σε πελάτες που συνδέθηκαν το 2024 - 2026</v>
      </c>
      <c r="AH213" s="59" t="s">
        <v>169</v>
      </c>
      <c r="AI213" s="356"/>
      <c r="AJ213" s="356"/>
      <c r="AK213" s="357"/>
      <c r="AL213" s="122" t="str">
        <f>"Διανεμόμενες ποσότητες σε πελάτες που συνδέθηκαν το "&amp;AL211</f>
        <v>Διανεμόμενες ποσότητες σε πελάτες που συνδέθηκαν το 2028</v>
      </c>
      <c r="AM213" s="104" t="str">
        <f>"Διανεμόμενες ποσότητες σε πελάτες που συνδέθηκαν το "&amp;$P$12&amp;" - "&amp;AF211</f>
        <v>Διανεμόμενες ποσότητες σε πελάτες που συνδέθηκαν το 2024 - 2027</v>
      </c>
      <c r="AN213" s="59" t="s">
        <v>169</v>
      </c>
      <c r="AO213" s="356"/>
      <c r="AP213" s="356"/>
      <c r="AQ213" s="357"/>
      <c r="AR213" s="361"/>
      <c r="AS213" s="359"/>
    </row>
    <row r="214" spans="2:45" outlineLevel="1" x14ac:dyDescent="0.35">
      <c r="B214" s="229" t="s">
        <v>75</v>
      </c>
      <c r="C214" s="63" t="s">
        <v>114</v>
      </c>
      <c r="D214" s="83">
        <v>0</v>
      </c>
      <c r="E214" s="69">
        <v>0</v>
      </c>
      <c r="F214" s="166">
        <f t="shared" ref="F214" si="343">IFERROR((E214-D214)/D214,0)</f>
        <v>0</v>
      </c>
      <c r="G214" s="69">
        <v>0</v>
      </c>
      <c r="H214" s="166">
        <f>IFERROR((G214-E214)/E214,0)</f>
        <v>0</v>
      </c>
      <c r="I214" s="69"/>
      <c r="J214" s="166">
        <f>IFERROR((I214-G214)/G214,0)</f>
        <v>0</v>
      </c>
      <c r="K214" s="69"/>
      <c r="L214" s="166">
        <f t="shared" ref="L214:L239" si="344">IFERROR((K214-I214)/I214,0)</f>
        <v>0</v>
      </c>
      <c r="M214" s="163">
        <f t="shared" ref="M214:M238" si="345">D214+E214+G214+I214+K214</f>
        <v>0</v>
      </c>
      <c r="N214" s="164">
        <f t="shared" ref="N214:N239" si="346">IFERROR((K214/D214)^(1/4)-1,0)</f>
        <v>0</v>
      </c>
      <c r="P214" s="168">
        <f>'Μέση ετήσια κατανάλωση'!$F169*Πελάτες!U209</f>
        <v>0</v>
      </c>
      <c r="Q214" s="69"/>
      <c r="R214" s="137">
        <f>P214+Q214</f>
        <v>0</v>
      </c>
      <c r="S214" s="180">
        <f t="shared" ref="S214" si="347">IFERROR((R214-K214)/K214,0)</f>
        <v>0</v>
      </c>
      <c r="T214" s="168">
        <f>'Μέση ετήσια κατανάλωση'!$F169*Πελάτες!X209</f>
        <v>0</v>
      </c>
      <c r="U214" s="137">
        <f>'Μέση ετήσια κατανάλωση'!$G169*(Πελάτες!V209-Πελάτες!$P209)</f>
        <v>0</v>
      </c>
      <c r="V214" s="137">
        <f>T214+U214</f>
        <v>0</v>
      </c>
      <c r="W214" s="69"/>
      <c r="X214" s="137">
        <f>V214+W214</f>
        <v>0</v>
      </c>
      <c r="Y214" s="166">
        <f t="shared" ref="Y214" si="348">IFERROR((X214-R214)/R214,0)</f>
        <v>0</v>
      </c>
      <c r="Z214" s="168">
        <f>'Μέση ετήσια κατανάλωση'!$F169*Πελάτες!AA209</f>
        <v>0</v>
      </c>
      <c r="AA214" s="137">
        <f>'Μέση ετήσια κατανάλωση'!$G169*(Πελάτες!Y209-Πελάτες!$P209)</f>
        <v>0</v>
      </c>
      <c r="AB214" s="137">
        <f>Z214+AA214</f>
        <v>0</v>
      </c>
      <c r="AC214" s="69"/>
      <c r="AD214" s="137">
        <f>AB214+AC214</f>
        <v>0</v>
      </c>
      <c r="AE214" s="166">
        <f>IFERROR((AD214-X214)/X214,0)</f>
        <v>0</v>
      </c>
      <c r="AF214" s="168">
        <f>'Μέση ετήσια κατανάλωση'!$F169*Πελάτες!AD209</f>
        <v>0</v>
      </c>
      <c r="AG214" s="137">
        <f>'Μέση ετήσια κατανάλωση'!$G169*(Πελάτες!AB209-Πελάτες!$P209)</f>
        <v>0</v>
      </c>
      <c r="AH214" s="137">
        <f>AF214+AG214</f>
        <v>0</v>
      </c>
      <c r="AI214" s="69"/>
      <c r="AJ214" s="137">
        <f>AH214+AI214</f>
        <v>0</v>
      </c>
      <c r="AK214" s="166">
        <f>IFERROR((AJ214-AD214)/AD214,0)</f>
        <v>0</v>
      </c>
      <c r="AL214" s="168">
        <f>'Μέση ετήσια κατανάλωση'!$F169*Πελάτες!AG209</f>
        <v>0</v>
      </c>
      <c r="AM214" s="137">
        <f>'Μέση ετήσια κατανάλωση'!$G169*(Πελάτες!AE209-Πελάτες!$P209)</f>
        <v>0</v>
      </c>
      <c r="AN214" s="137">
        <f>AL214+AM214</f>
        <v>0</v>
      </c>
      <c r="AO214" s="69"/>
      <c r="AP214" s="137">
        <f>AN214+AO214</f>
        <v>0</v>
      </c>
      <c r="AQ214" s="166">
        <f>IFERROR((AP214-AJ214)/AJ214,0)</f>
        <v>0</v>
      </c>
      <c r="AR214" s="163">
        <f t="shared" ref="AR214" si="349">R214+X214+AD214+AJ214+AP214</f>
        <v>0</v>
      </c>
      <c r="AS214" s="164">
        <f t="shared" ref="AS214" si="350">IFERROR((AP214/R214)^(1/4)-1,0)</f>
        <v>0</v>
      </c>
    </row>
    <row r="215" spans="2:45" outlineLevel="1" x14ac:dyDescent="0.35">
      <c r="B215" s="230" t="s">
        <v>76</v>
      </c>
      <c r="C215" s="63" t="s">
        <v>114</v>
      </c>
      <c r="D215" s="83">
        <v>0</v>
      </c>
      <c r="E215" s="69">
        <v>0</v>
      </c>
      <c r="F215" s="166">
        <f t="shared" ref="F215:F234" si="351">IFERROR((E215-D215)/D215,0)</f>
        <v>0</v>
      </c>
      <c r="G215" s="69">
        <v>0</v>
      </c>
      <c r="H215" s="166">
        <f t="shared" ref="H215:H234" si="352">IFERROR((G215-E215)/E215,0)</f>
        <v>0</v>
      </c>
      <c r="I215" s="69"/>
      <c r="J215" s="166">
        <f t="shared" ref="J215:J234" si="353">IFERROR((I215-G215)/G215,0)</f>
        <v>0</v>
      </c>
      <c r="K215" s="69"/>
      <c r="L215" s="166">
        <f t="shared" si="344"/>
        <v>0</v>
      </c>
      <c r="M215" s="163">
        <f t="shared" si="345"/>
        <v>0</v>
      </c>
      <c r="N215" s="164">
        <f t="shared" si="346"/>
        <v>0</v>
      </c>
      <c r="P215" s="168">
        <f>'Μέση ετήσια κατανάλωση'!$F170*Πελάτες!U210</f>
        <v>0</v>
      </c>
      <c r="Q215" s="69"/>
      <c r="R215" s="137">
        <f t="shared" ref="R215:R234" si="354">P215+Q215</f>
        <v>0</v>
      </c>
      <c r="S215" s="180">
        <f t="shared" ref="S215:S234" si="355">IFERROR((R215-K215)/K215,0)</f>
        <v>0</v>
      </c>
      <c r="T215" s="168">
        <f>'Μέση ετήσια κατανάλωση'!$F170*Πελάτες!X210</f>
        <v>0</v>
      </c>
      <c r="U215" s="137">
        <f>'Μέση ετήσια κατανάλωση'!$G170*(Πελάτες!V210-Πελάτες!$P210)</f>
        <v>0</v>
      </c>
      <c r="V215" s="137">
        <f t="shared" ref="V215:V234" si="356">T215+U215</f>
        <v>0</v>
      </c>
      <c r="W215" s="69"/>
      <c r="X215" s="137">
        <f t="shared" ref="X215:X234" si="357">V215+W215</f>
        <v>0</v>
      </c>
      <c r="Y215" s="166">
        <f t="shared" ref="Y215:Y234" si="358">IFERROR((X215-R215)/R215,0)</f>
        <v>0</v>
      </c>
      <c r="Z215" s="168">
        <f>'Μέση ετήσια κατανάλωση'!$F170*Πελάτες!AA210</f>
        <v>0</v>
      </c>
      <c r="AA215" s="137">
        <f>'Μέση ετήσια κατανάλωση'!$G170*(Πελάτες!Y210-Πελάτες!$P210)</f>
        <v>0</v>
      </c>
      <c r="AB215" s="137">
        <f t="shared" ref="AB215:AB234" si="359">Z215+AA215</f>
        <v>0</v>
      </c>
      <c r="AC215" s="69"/>
      <c r="AD215" s="137">
        <f t="shared" ref="AD215:AD234" si="360">AB215+AC215</f>
        <v>0</v>
      </c>
      <c r="AE215" s="166">
        <f t="shared" ref="AE215:AE234" si="361">IFERROR((AD215-X215)/X215,0)</f>
        <v>0</v>
      </c>
      <c r="AF215" s="168">
        <f>'Μέση ετήσια κατανάλωση'!$F170*Πελάτες!AD210</f>
        <v>0</v>
      </c>
      <c r="AG215" s="137">
        <f>'Μέση ετήσια κατανάλωση'!$G170*(Πελάτες!AB210-Πελάτες!$P210)</f>
        <v>0</v>
      </c>
      <c r="AH215" s="137">
        <f t="shared" ref="AH215:AH234" si="362">AF215+AG215</f>
        <v>0</v>
      </c>
      <c r="AI215" s="69"/>
      <c r="AJ215" s="137">
        <f t="shared" ref="AJ215:AJ234" si="363">AH215+AI215</f>
        <v>0</v>
      </c>
      <c r="AK215" s="166">
        <f t="shared" ref="AK215:AK234" si="364">IFERROR((AJ215-AD215)/AD215,0)</f>
        <v>0</v>
      </c>
      <c r="AL215" s="168">
        <f>'Μέση ετήσια κατανάλωση'!$F170*Πελάτες!AG210</f>
        <v>0</v>
      </c>
      <c r="AM215" s="137">
        <f>'Μέση ετήσια κατανάλωση'!$G170*(Πελάτες!AE210-Πελάτες!$P210)</f>
        <v>0</v>
      </c>
      <c r="AN215" s="137">
        <f t="shared" ref="AN215:AN234" si="365">AL215+AM215</f>
        <v>0</v>
      </c>
      <c r="AO215" s="69"/>
      <c r="AP215" s="137">
        <f t="shared" ref="AP215:AP234" si="366">AN215+AO215</f>
        <v>0</v>
      </c>
      <c r="AQ215" s="166">
        <f t="shared" ref="AQ215:AQ234" si="367">IFERROR((AP215-AJ215)/AJ215,0)</f>
        <v>0</v>
      </c>
      <c r="AR215" s="163">
        <f t="shared" ref="AR215:AR234" si="368">R215+X215+AD215+AJ215+AP215</f>
        <v>0</v>
      </c>
      <c r="AS215" s="164">
        <f t="shared" ref="AS215:AS234" si="369">IFERROR((AP215/R215)^(1/4)-1,0)</f>
        <v>0</v>
      </c>
    </row>
    <row r="216" spans="2:45" outlineLevel="1" x14ac:dyDescent="0.35">
      <c r="B216" s="229" t="s">
        <v>77</v>
      </c>
      <c r="C216" s="63" t="s">
        <v>114</v>
      </c>
      <c r="D216" s="83">
        <v>0</v>
      </c>
      <c r="E216" s="69">
        <v>0</v>
      </c>
      <c r="F216" s="166">
        <f t="shared" si="351"/>
        <v>0</v>
      </c>
      <c r="G216" s="69">
        <v>0</v>
      </c>
      <c r="H216" s="166">
        <f t="shared" si="352"/>
        <v>0</v>
      </c>
      <c r="I216" s="69"/>
      <c r="J216" s="166">
        <f t="shared" si="353"/>
        <v>0</v>
      </c>
      <c r="K216" s="69"/>
      <c r="L216" s="166">
        <f t="shared" si="344"/>
        <v>0</v>
      </c>
      <c r="M216" s="163">
        <f t="shared" si="345"/>
        <v>0</v>
      </c>
      <c r="N216" s="164">
        <f t="shared" si="346"/>
        <v>0</v>
      </c>
      <c r="P216" s="168">
        <f>'Μέση ετήσια κατανάλωση'!$F171*Πελάτες!U211</f>
        <v>0</v>
      </c>
      <c r="Q216" s="69"/>
      <c r="R216" s="137">
        <f t="shared" si="354"/>
        <v>0</v>
      </c>
      <c r="S216" s="180">
        <f t="shared" si="355"/>
        <v>0</v>
      </c>
      <c r="T216" s="168">
        <f>'Μέση ετήσια κατανάλωση'!$F171*Πελάτες!X211</f>
        <v>0</v>
      </c>
      <c r="U216" s="137">
        <f>'Μέση ετήσια κατανάλωση'!$G171*(Πελάτες!V211-Πελάτες!$P211)</f>
        <v>0</v>
      </c>
      <c r="V216" s="137">
        <f t="shared" si="356"/>
        <v>0</v>
      </c>
      <c r="W216" s="69"/>
      <c r="X216" s="137">
        <f t="shared" si="357"/>
        <v>0</v>
      </c>
      <c r="Y216" s="166">
        <f t="shared" si="358"/>
        <v>0</v>
      </c>
      <c r="Z216" s="168">
        <f>'Μέση ετήσια κατανάλωση'!$F171*Πελάτες!AA211</f>
        <v>0</v>
      </c>
      <c r="AA216" s="137">
        <f>'Μέση ετήσια κατανάλωση'!$G171*(Πελάτες!Y211-Πελάτες!$P211)</f>
        <v>0</v>
      </c>
      <c r="AB216" s="137">
        <f t="shared" si="359"/>
        <v>0</v>
      </c>
      <c r="AC216" s="69"/>
      <c r="AD216" s="137">
        <f t="shared" si="360"/>
        <v>0</v>
      </c>
      <c r="AE216" s="166">
        <f t="shared" si="361"/>
        <v>0</v>
      </c>
      <c r="AF216" s="168">
        <f>'Μέση ετήσια κατανάλωση'!$F171*Πελάτες!AD211</f>
        <v>0</v>
      </c>
      <c r="AG216" s="137">
        <f>'Μέση ετήσια κατανάλωση'!$G171*(Πελάτες!AB211-Πελάτες!$P211)</f>
        <v>0</v>
      </c>
      <c r="AH216" s="137">
        <f t="shared" si="362"/>
        <v>0</v>
      </c>
      <c r="AI216" s="69"/>
      <c r="AJ216" s="137">
        <f t="shared" si="363"/>
        <v>0</v>
      </c>
      <c r="AK216" s="166">
        <f t="shared" si="364"/>
        <v>0</v>
      </c>
      <c r="AL216" s="168">
        <f>'Μέση ετήσια κατανάλωση'!$F171*Πελάτες!AG211</f>
        <v>0</v>
      </c>
      <c r="AM216" s="137">
        <f>'Μέση ετήσια κατανάλωση'!$G171*(Πελάτες!AE211-Πελάτες!$P211)</f>
        <v>0</v>
      </c>
      <c r="AN216" s="137">
        <f t="shared" si="365"/>
        <v>0</v>
      </c>
      <c r="AO216" s="69"/>
      <c r="AP216" s="137">
        <f t="shared" si="366"/>
        <v>0</v>
      </c>
      <c r="AQ216" s="166">
        <f t="shared" si="367"/>
        <v>0</v>
      </c>
      <c r="AR216" s="163">
        <f t="shared" si="368"/>
        <v>0</v>
      </c>
      <c r="AS216" s="164">
        <f t="shared" si="369"/>
        <v>0</v>
      </c>
    </row>
    <row r="217" spans="2:45" outlineLevel="1" x14ac:dyDescent="0.35">
      <c r="B217" s="230" t="s">
        <v>78</v>
      </c>
      <c r="C217" s="63" t="s">
        <v>114</v>
      </c>
      <c r="D217" s="83">
        <v>0</v>
      </c>
      <c r="E217" s="69">
        <v>0</v>
      </c>
      <c r="F217" s="166">
        <f t="shared" si="351"/>
        <v>0</v>
      </c>
      <c r="G217" s="69">
        <v>0</v>
      </c>
      <c r="H217" s="166">
        <f t="shared" si="352"/>
        <v>0</v>
      </c>
      <c r="I217" s="69"/>
      <c r="J217" s="166">
        <f t="shared" si="353"/>
        <v>0</v>
      </c>
      <c r="K217" s="69"/>
      <c r="L217" s="166">
        <f t="shared" si="344"/>
        <v>0</v>
      </c>
      <c r="M217" s="163">
        <f t="shared" si="345"/>
        <v>0</v>
      </c>
      <c r="N217" s="164">
        <f t="shared" si="346"/>
        <v>0</v>
      </c>
      <c r="P217" s="168">
        <f>'Μέση ετήσια κατανάλωση'!$F172*Πελάτες!U212</f>
        <v>0</v>
      </c>
      <c r="Q217" s="69"/>
      <c r="R217" s="137">
        <f t="shared" si="354"/>
        <v>0</v>
      </c>
      <c r="S217" s="180">
        <f t="shared" si="355"/>
        <v>0</v>
      </c>
      <c r="T217" s="168">
        <f>'Μέση ετήσια κατανάλωση'!$F172*Πελάτες!X212</f>
        <v>0</v>
      </c>
      <c r="U217" s="137">
        <f>'Μέση ετήσια κατανάλωση'!$G172*(Πελάτες!V212-Πελάτες!$P212)</f>
        <v>0</v>
      </c>
      <c r="V217" s="137">
        <f t="shared" si="356"/>
        <v>0</v>
      </c>
      <c r="W217" s="69"/>
      <c r="X217" s="137">
        <f t="shared" si="357"/>
        <v>0</v>
      </c>
      <c r="Y217" s="166">
        <f t="shared" si="358"/>
        <v>0</v>
      </c>
      <c r="Z217" s="168">
        <f>'Μέση ετήσια κατανάλωση'!$F172*Πελάτες!AA212</f>
        <v>0</v>
      </c>
      <c r="AA217" s="137">
        <f>'Μέση ετήσια κατανάλωση'!$G172*(Πελάτες!Y212-Πελάτες!$P212)</f>
        <v>0</v>
      </c>
      <c r="AB217" s="137">
        <f t="shared" si="359"/>
        <v>0</v>
      </c>
      <c r="AC217" s="69"/>
      <c r="AD217" s="137">
        <f t="shared" si="360"/>
        <v>0</v>
      </c>
      <c r="AE217" s="166">
        <f t="shared" si="361"/>
        <v>0</v>
      </c>
      <c r="AF217" s="168">
        <f>'Μέση ετήσια κατανάλωση'!$F172*Πελάτες!AD212</f>
        <v>0</v>
      </c>
      <c r="AG217" s="137">
        <f>'Μέση ετήσια κατανάλωση'!$G172*(Πελάτες!AB212-Πελάτες!$P212)</f>
        <v>0</v>
      </c>
      <c r="AH217" s="137">
        <f t="shared" si="362"/>
        <v>0</v>
      </c>
      <c r="AI217" s="69"/>
      <c r="AJ217" s="137">
        <f t="shared" si="363"/>
        <v>0</v>
      </c>
      <c r="AK217" s="166">
        <f t="shared" si="364"/>
        <v>0</v>
      </c>
      <c r="AL217" s="168">
        <f>'Μέση ετήσια κατανάλωση'!$F172*Πελάτες!AG212</f>
        <v>0</v>
      </c>
      <c r="AM217" s="137">
        <f>'Μέση ετήσια κατανάλωση'!$G172*(Πελάτες!AE212-Πελάτες!$P212)</f>
        <v>0</v>
      </c>
      <c r="AN217" s="137">
        <f t="shared" si="365"/>
        <v>0</v>
      </c>
      <c r="AO217" s="69"/>
      <c r="AP217" s="137">
        <f t="shared" si="366"/>
        <v>0</v>
      </c>
      <c r="AQ217" s="166">
        <f t="shared" si="367"/>
        <v>0</v>
      </c>
      <c r="AR217" s="163">
        <f t="shared" si="368"/>
        <v>0</v>
      </c>
      <c r="AS217" s="164">
        <f t="shared" si="369"/>
        <v>0</v>
      </c>
    </row>
    <row r="218" spans="2:45" outlineLevel="1" x14ac:dyDescent="0.35">
      <c r="B218" s="229" t="s">
        <v>79</v>
      </c>
      <c r="C218" s="63" t="s">
        <v>114</v>
      </c>
      <c r="D218" s="83">
        <v>0</v>
      </c>
      <c r="E218" s="69">
        <v>0</v>
      </c>
      <c r="F218" s="166">
        <f t="shared" si="351"/>
        <v>0</v>
      </c>
      <c r="G218" s="69">
        <v>0</v>
      </c>
      <c r="H218" s="166">
        <f t="shared" si="352"/>
        <v>0</v>
      </c>
      <c r="I218" s="69"/>
      <c r="J218" s="166">
        <f t="shared" si="353"/>
        <v>0</v>
      </c>
      <c r="K218" s="69"/>
      <c r="L218" s="166">
        <f t="shared" si="344"/>
        <v>0</v>
      </c>
      <c r="M218" s="163">
        <f t="shared" si="345"/>
        <v>0</v>
      </c>
      <c r="N218" s="164">
        <f t="shared" si="346"/>
        <v>0</v>
      </c>
      <c r="P218" s="168">
        <f>'Μέση ετήσια κατανάλωση'!$F173*Πελάτες!U213</f>
        <v>0</v>
      </c>
      <c r="Q218" s="69"/>
      <c r="R218" s="137">
        <f t="shared" si="354"/>
        <v>0</v>
      </c>
      <c r="S218" s="180">
        <f t="shared" si="355"/>
        <v>0</v>
      </c>
      <c r="T218" s="168">
        <f>'Μέση ετήσια κατανάλωση'!$F173*Πελάτες!X213</f>
        <v>0</v>
      </c>
      <c r="U218" s="137">
        <f>'Μέση ετήσια κατανάλωση'!$G173*(Πελάτες!V213-Πελάτες!$P213)</f>
        <v>0</v>
      </c>
      <c r="V218" s="137">
        <f t="shared" si="356"/>
        <v>0</v>
      </c>
      <c r="W218" s="69"/>
      <c r="X218" s="137">
        <f t="shared" si="357"/>
        <v>0</v>
      </c>
      <c r="Y218" s="166">
        <f t="shared" si="358"/>
        <v>0</v>
      </c>
      <c r="Z218" s="168">
        <f>'Μέση ετήσια κατανάλωση'!$F173*Πελάτες!AA213</f>
        <v>0</v>
      </c>
      <c r="AA218" s="137">
        <f>'Μέση ετήσια κατανάλωση'!$G173*(Πελάτες!Y213-Πελάτες!$P213)</f>
        <v>0</v>
      </c>
      <c r="AB218" s="137">
        <f t="shared" si="359"/>
        <v>0</v>
      </c>
      <c r="AC218" s="69"/>
      <c r="AD218" s="137">
        <f t="shared" si="360"/>
        <v>0</v>
      </c>
      <c r="AE218" s="166">
        <f t="shared" si="361"/>
        <v>0</v>
      </c>
      <c r="AF218" s="168">
        <f>'Μέση ετήσια κατανάλωση'!$F173*Πελάτες!AD213</f>
        <v>0</v>
      </c>
      <c r="AG218" s="137">
        <f>'Μέση ετήσια κατανάλωση'!$G173*(Πελάτες!AB213-Πελάτες!$P213)</f>
        <v>0</v>
      </c>
      <c r="AH218" s="137">
        <f t="shared" si="362"/>
        <v>0</v>
      </c>
      <c r="AI218" s="69"/>
      <c r="AJ218" s="137">
        <f t="shared" si="363"/>
        <v>0</v>
      </c>
      <c r="AK218" s="166">
        <f t="shared" si="364"/>
        <v>0</v>
      </c>
      <c r="AL218" s="168">
        <f>'Μέση ετήσια κατανάλωση'!$F173*Πελάτες!AG213</f>
        <v>0</v>
      </c>
      <c r="AM218" s="137">
        <f>'Μέση ετήσια κατανάλωση'!$G173*(Πελάτες!AE213-Πελάτες!$P213)</f>
        <v>0</v>
      </c>
      <c r="AN218" s="137">
        <f t="shared" si="365"/>
        <v>0</v>
      </c>
      <c r="AO218" s="69"/>
      <c r="AP218" s="137">
        <f t="shared" si="366"/>
        <v>0</v>
      </c>
      <c r="AQ218" s="166">
        <f t="shared" si="367"/>
        <v>0</v>
      </c>
      <c r="AR218" s="163">
        <f t="shared" si="368"/>
        <v>0</v>
      </c>
      <c r="AS218" s="164">
        <f t="shared" si="369"/>
        <v>0</v>
      </c>
    </row>
    <row r="219" spans="2:45" outlineLevel="1" x14ac:dyDescent="0.35">
      <c r="B219" s="230" t="s">
        <v>80</v>
      </c>
      <c r="C219" s="63" t="s">
        <v>114</v>
      </c>
      <c r="D219" s="83">
        <v>3112.4209999999998</v>
      </c>
      <c r="E219" s="69">
        <v>5170.6689999999999</v>
      </c>
      <c r="F219" s="166">
        <f t="shared" si="351"/>
        <v>0.66130128282774092</v>
      </c>
      <c r="G219" s="69">
        <v>7093.7950000000001</v>
      </c>
      <c r="H219" s="166">
        <f t="shared" si="352"/>
        <v>0.37192982184703766</v>
      </c>
      <c r="I219" s="69">
        <v>5830</v>
      </c>
      <c r="J219" s="166">
        <f t="shared" si="353"/>
        <v>-0.17815499320180525</v>
      </c>
      <c r="K219" s="69"/>
      <c r="L219" s="166">
        <f t="shared" si="344"/>
        <v>-1</v>
      </c>
      <c r="M219" s="163">
        <f t="shared" si="345"/>
        <v>21206.885000000002</v>
      </c>
      <c r="N219" s="164">
        <f t="shared" si="346"/>
        <v>-1</v>
      </c>
      <c r="P219" s="168">
        <f>'Μέση ετήσια κατανάλωση'!$F174*Πελάτες!U214</f>
        <v>0</v>
      </c>
      <c r="Q219" s="69"/>
      <c r="R219" s="137">
        <f t="shared" si="354"/>
        <v>0</v>
      </c>
      <c r="S219" s="180">
        <f t="shared" si="355"/>
        <v>0</v>
      </c>
      <c r="T219" s="168">
        <f>'Μέση ετήσια κατανάλωση'!$F174*Πελάτες!X214</f>
        <v>0</v>
      </c>
      <c r="U219" s="137">
        <f>'Μέση ετήσια κατανάλωση'!$G174*(Πελάτες!V214-Πελάτες!$P214)</f>
        <v>0</v>
      </c>
      <c r="V219" s="137">
        <f t="shared" si="356"/>
        <v>0</v>
      </c>
      <c r="W219" s="69"/>
      <c r="X219" s="137">
        <f t="shared" si="357"/>
        <v>0</v>
      </c>
      <c r="Y219" s="166">
        <f t="shared" si="358"/>
        <v>0</v>
      </c>
      <c r="Z219" s="168">
        <f>'Μέση ετήσια κατανάλωση'!$F174*Πελάτες!AA214</f>
        <v>0</v>
      </c>
      <c r="AA219" s="137">
        <f>'Μέση ετήσια κατανάλωση'!$G174*(Πελάτες!Y214-Πελάτες!$P214)</f>
        <v>0</v>
      </c>
      <c r="AB219" s="137">
        <f t="shared" si="359"/>
        <v>0</v>
      </c>
      <c r="AC219" s="69"/>
      <c r="AD219" s="137">
        <f t="shared" si="360"/>
        <v>0</v>
      </c>
      <c r="AE219" s="166">
        <f t="shared" si="361"/>
        <v>0</v>
      </c>
      <c r="AF219" s="168">
        <f>'Μέση ετήσια κατανάλωση'!$F174*Πελάτες!AD214</f>
        <v>0</v>
      </c>
      <c r="AG219" s="137">
        <f>'Μέση ετήσια κατανάλωση'!$G174*(Πελάτες!AB214-Πελάτες!$P214)</f>
        <v>0</v>
      </c>
      <c r="AH219" s="137">
        <f t="shared" si="362"/>
        <v>0</v>
      </c>
      <c r="AI219" s="69"/>
      <c r="AJ219" s="137">
        <f t="shared" si="363"/>
        <v>0</v>
      </c>
      <c r="AK219" s="166">
        <f t="shared" si="364"/>
        <v>0</v>
      </c>
      <c r="AL219" s="168">
        <f>'Μέση ετήσια κατανάλωση'!$F174*Πελάτες!AG214</f>
        <v>0</v>
      </c>
      <c r="AM219" s="137">
        <f>'Μέση ετήσια κατανάλωση'!$G174*(Πελάτες!AE214-Πελάτες!$P214)</f>
        <v>0</v>
      </c>
      <c r="AN219" s="137">
        <f t="shared" si="365"/>
        <v>0</v>
      </c>
      <c r="AO219" s="69"/>
      <c r="AP219" s="137">
        <f t="shared" si="366"/>
        <v>0</v>
      </c>
      <c r="AQ219" s="166">
        <f t="shared" si="367"/>
        <v>0</v>
      </c>
      <c r="AR219" s="163">
        <f t="shared" si="368"/>
        <v>0</v>
      </c>
      <c r="AS219" s="164">
        <f t="shared" si="369"/>
        <v>0</v>
      </c>
    </row>
    <row r="220" spans="2:45" outlineLevel="1" x14ac:dyDescent="0.35">
      <c r="B220" s="229" t="s">
        <v>81</v>
      </c>
      <c r="C220" s="63" t="s">
        <v>114</v>
      </c>
      <c r="D220" s="83">
        <v>0</v>
      </c>
      <c r="E220" s="69">
        <v>0</v>
      </c>
      <c r="F220" s="166">
        <f t="shared" si="351"/>
        <v>0</v>
      </c>
      <c r="G220" s="69"/>
      <c r="H220" s="166">
        <f t="shared" si="352"/>
        <v>0</v>
      </c>
      <c r="I220" s="69"/>
      <c r="J220" s="166">
        <f t="shared" si="353"/>
        <v>0</v>
      </c>
      <c r="K220" s="69"/>
      <c r="L220" s="166">
        <f t="shared" si="344"/>
        <v>0</v>
      </c>
      <c r="M220" s="163">
        <f t="shared" si="345"/>
        <v>0</v>
      </c>
      <c r="N220" s="164">
        <f t="shared" si="346"/>
        <v>0</v>
      </c>
      <c r="P220" s="168">
        <f>'Μέση ετήσια κατανάλωση'!$F175*Πελάτες!U215</f>
        <v>0</v>
      </c>
      <c r="Q220" s="69"/>
      <c r="R220" s="137">
        <f t="shared" si="354"/>
        <v>0</v>
      </c>
      <c r="S220" s="180">
        <f t="shared" si="355"/>
        <v>0</v>
      </c>
      <c r="T220" s="168">
        <f>'Μέση ετήσια κατανάλωση'!$F175*Πελάτες!X215</f>
        <v>0</v>
      </c>
      <c r="U220" s="137">
        <f>'Μέση ετήσια κατανάλωση'!$G175*(Πελάτες!V215-Πελάτες!$P215)</f>
        <v>0</v>
      </c>
      <c r="V220" s="137">
        <f t="shared" si="356"/>
        <v>0</v>
      </c>
      <c r="W220" s="69"/>
      <c r="X220" s="137">
        <f t="shared" si="357"/>
        <v>0</v>
      </c>
      <c r="Y220" s="166">
        <f t="shared" si="358"/>
        <v>0</v>
      </c>
      <c r="Z220" s="168">
        <f>'Μέση ετήσια κατανάλωση'!$F175*Πελάτες!AA215</f>
        <v>0</v>
      </c>
      <c r="AA220" s="137">
        <f>'Μέση ετήσια κατανάλωση'!$G175*(Πελάτες!Y215-Πελάτες!$P215)</f>
        <v>0</v>
      </c>
      <c r="AB220" s="137">
        <f t="shared" si="359"/>
        <v>0</v>
      </c>
      <c r="AC220" s="69"/>
      <c r="AD220" s="137">
        <f t="shared" si="360"/>
        <v>0</v>
      </c>
      <c r="AE220" s="166">
        <f t="shared" si="361"/>
        <v>0</v>
      </c>
      <c r="AF220" s="168">
        <f>'Μέση ετήσια κατανάλωση'!$F175*Πελάτες!AD215</f>
        <v>0</v>
      </c>
      <c r="AG220" s="137">
        <f>'Μέση ετήσια κατανάλωση'!$G175*(Πελάτες!AB215-Πελάτες!$P215)</f>
        <v>0</v>
      </c>
      <c r="AH220" s="137">
        <f t="shared" si="362"/>
        <v>0</v>
      </c>
      <c r="AI220" s="69"/>
      <c r="AJ220" s="137">
        <f t="shared" si="363"/>
        <v>0</v>
      </c>
      <c r="AK220" s="166">
        <f t="shared" si="364"/>
        <v>0</v>
      </c>
      <c r="AL220" s="168">
        <f>'Μέση ετήσια κατανάλωση'!$F175*Πελάτες!AG215</f>
        <v>0</v>
      </c>
      <c r="AM220" s="137">
        <f>'Μέση ετήσια κατανάλωση'!$G175*(Πελάτες!AE215-Πελάτες!$P215)</f>
        <v>0</v>
      </c>
      <c r="AN220" s="137">
        <f t="shared" si="365"/>
        <v>0</v>
      </c>
      <c r="AO220" s="69"/>
      <c r="AP220" s="137">
        <f t="shared" si="366"/>
        <v>0</v>
      </c>
      <c r="AQ220" s="166">
        <f t="shared" si="367"/>
        <v>0</v>
      </c>
      <c r="AR220" s="163">
        <f t="shared" si="368"/>
        <v>0</v>
      </c>
      <c r="AS220" s="164">
        <f t="shared" si="369"/>
        <v>0</v>
      </c>
    </row>
    <row r="221" spans="2:45" outlineLevel="1" x14ac:dyDescent="0.35">
      <c r="B221" s="230" t="s">
        <v>82</v>
      </c>
      <c r="C221" s="63" t="s">
        <v>114</v>
      </c>
      <c r="D221" s="83">
        <v>0</v>
      </c>
      <c r="E221" s="69">
        <v>0</v>
      </c>
      <c r="F221" s="166">
        <f t="shared" si="351"/>
        <v>0</v>
      </c>
      <c r="G221" s="69"/>
      <c r="H221" s="166">
        <f t="shared" si="352"/>
        <v>0</v>
      </c>
      <c r="I221" s="69">
        <v>296.83466666666664</v>
      </c>
      <c r="J221" s="166">
        <f t="shared" si="353"/>
        <v>0</v>
      </c>
      <c r="K221" s="69"/>
      <c r="L221" s="166">
        <f t="shared" si="344"/>
        <v>-1</v>
      </c>
      <c r="M221" s="163">
        <f t="shared" si="345"/>
        <v>296.83466666666664</v>
      </c>
      <c r="N221" s="164">
        <f t="shared" si="346"/>
        <v>0</v>
      </c>
      <c r="P221" s="168">
        <f>'Μέση ετήσια κατανάλωση'!$F176*Πελάτες!U216</f>
        <v>0</v>
      </c>
      <c r="Q221" s="69"/>
      <c r="R221" s="137">
        <f t="shared" si="354"/>
        <v>0</v>
      </c>
      <c r="S221" s="180">
        <f t="shared" si="355"/>
        <v>0</v>
      </c>
      <c r="T221" s="168">
        <f>'Μέση ετήσια κατανάλωση'!$F176*Πελάτες!X216</f>
        <v>0</v>
      </c>
      <c r="U221" s="137">
        <f>'Μέση ετήσια κατανάλωση'!$G176*(Πελάτες!V216-Πελάτες!$P216)</f>
        <v>0</v>
      </c>
      <c r="V221" s="137">
        <f t="shared" si="356"/>
        <v>0</v>
      </c>
      <c r="W221" s="69"/>
      <c r="X221" s="137">
        <f t="shared" si="357"/>
        <v>0</v>
      </c>
      <c r="Y221" s="166">
        <f t="shared" si="358"/>
        <v>0</v>
      </c>
      <c r="Z221" s="168">
        <f>'Μέση ετήσια κατανάλωση'!$F176*Πελάτες!AA216</f>
        <v>0</v>
      </c>
      <c r="AA221" s="137">
        <f>'Μέση ετήσια κατανάλωση'!$G176*(Πελάτες!Y216-Πελάτες!$P216)</f>
        <v>0</v>
      </c>
      <c r="AB221" s="137">
        <f t="shared" si="359"/>
        <v>0</v>
      </c>
      <c r="AC221" s="69"/>
      <c r="AD221" s="137">
        <f t="shared" si="360"/>
        <v>0</v>
      </c>
      <c r="AE221" s="166">
        <f t="shared" si="361"/>
        <v>0</v>
      </c>
      <c r="AF221" s="168">
        <f>'Μέση ετήσια κατανάλωση'!$F176*Πελάτες!AD216</f>
        <v>0</v>
      </c>
      <c r="AG221" s="137">
        <f>'Μέση ετήσια κατανάλωση'!$G176*(Πελάτες!AB216-Πελάτες!$P216)</f>
        <v>0</v>
      </c>
      <c r="AH221" s="137">
        <f t="shared" si="362"/>
        <v>0</v>
      </c>
      <c r="AI221" s="69"/>
      <c r="AJ221" s="137">
        <f t="shared" si="363"/>
        <v>0</v>
      </c>
      <c r="AK221" s="166">
        <f t="shared" si="364"/>
        <v>0</v>
      </c>
      <c r="AL221" s="168">
        <f>'Μέση ετήσια κατανάλωση'!$F176*Πελάτες!AG216</f>
        <v>0</v>
      </c>
      <c r="AM221" s="137">
        <f>'Μέση ετήσια κατανάλωση'!$G176*(Πελάτες!AE216-Πελάτες!$P216)</f>
        <v>0</v>
      </c>
      <c r="AN221" s="137">
        <f t="shared" si="365"/>
        <v>0</v>
      </c>
      <c r="AO221" s="69"/>
      <c r="AP221" s="137">
        <f t="shared" si="366"/>
        <v>0</v>
      </c>
      <c r="AQ221" s="166">
        <f t="shared" si="367"/>
        <v>0</v>
      </c>
      <c r="AR221" s="163">
        <f t="shared" si="368"/>
        <v>0</v>
      </c>
      <c r="AS221" s="164">
        <f t="shared" si="369"/>
        <v>0</v>
      </c>
    </row>
    <row r="222" spans="2:45" outlineLevel="1" x14ac:dyDescent="0.35">
      <c r="B222" s="230" t="s">
        <v>83</v>
      </c>
      <c r="C222" s="63" t="s">
        <v>114</v>
      </c>
      <c r="D222" s="83">
        <v>0</v>
      </c>
      <c r="E222" s="69">
        <v>0</v>
      </c>
      <c r="F222" s="166">
        <f t="shared" si="351"/>
        <v>0</v>
      </c>
      <c r="G222" s="69"/>
      <c r="H222" s="166">
        <f t="shared" si="352"/>
        <v>0</v>
      </c>
      <c r="I222" s="69">
        <v>265.80399999999997</v>
      </c>
      <c r="J222" s="166">
        <f t="shared" si="353"/>
        <v>0</v>
      </c>
      <c r="K222" s="69"/>
      <c r="L222" s="166">
        <f t="shared" si="344"/>
        <v>-1</v>
      </c>
      <c r="M222" s="163">
        <f t="shared" si="345"/>
        <v>265.80399999999997</v>
      </c>
      <c r="N222" s="164">
        <f t="shared" si="346"/>
        <v>0</v>
      </c>
      <c r="P222" s="168">
        <f>'Μέση ετήσια κατανάλωση'!$F177*Πελάτες!U217</f>
        <v>0</v>
      </c>
      <c r="Q222" s="69"/>
      <c r="R222" s="137">
        <f t="shared" si="354"/>
        <v>0</v>
      </c>
      <c r="S222" s="180">
        <f t="shared" si="355"/>
        <v>0</v>
      </c>
      <c r="T222" s="168">
        <f>'Μέση ετήσια κατανάλωση'!$F177*Πελάτες!X217</f>
        <v>0</v>
      </c>
      <c r="U222" s="137">
        <f>'Μέση ετήσια κατανάλωση'!$G177*(Πελάτες!V217-Πελάτες!$P217)</f>
        <v>0</v>
      </c>
      <c r="V222" s="137">
        <f t="shared" si="356"/>
        <v>0</v>
      </c>
      <c r="W222" s="69"/>
      <c r="X222" s="137">
        <f t="shared" si="357"/>
        <v>0</v>
      </c>
      <c r="Y222" s="166">
        <f t="shared" si="358"/>
        <v>0</v>
      </c>
      <c r="Z222" s="168">
        <f>'Μέση ετήσια κατανάλωση'!$F177*Πελάτες!AA217</f>
        <v>0</v>
      </c>
      <c r="AA222" s="137">
        <f>'Μέση ετήσια κατανάλωση'!$G177*(Πελάτες!Y217-Πελάτες!$P217)</f>
        <v>0</v>
      </c>
      <c r="AB222" s="137">
        <f t="shared" si="359"/>
        <v>0</v>
      </c>
      <c r="AC222" s="69"/>
      <c r="AD222" s="137">
        <f t="shared" si="360"/>
        <v>0</v>
      </c>
      <c r="AE222" s="166">
        <f t="shared" si="361"/>
        <v>0</v>
      </c>
      <c r="AF222" s="168">
        <f>'Μέση ετήσια κατανάλωση'!$F177*Πελάτες!AD217</f>
        <v>0</v>
      </c>
      <c r="AG222" s="137">
        <f>'Μέση ετήσια κατανάλωση'!$G177*(Πελάτες!AB217-Πελάτες!$P217)</f>
        <v>0</v>
      </c>
      <c r="AH222" s="137">
        <f t="shared" si="362"/>
        <v>0</v>
      </c>
      <c r="AI222" s="69"/>
      <c r="AJ222" s="137">
        <f t="shared" si="363"/>
        <v>0</v>
      </c>
      <c r="AK222" s="166">
        <f t="shared" si="364"/>
        <v>0</v>
      </c>
      <c r="AL222" s="168">
        <f>'Μέση ετήσια κατανάλωση'!$F177*Πελάτες!AG217</f>
        <v>0</v>
      </c>
      <c r="AM222" s="137">
        <f>'Μέση ετήσια κατανάλωση'!$G177*(Πελάτες!AE217-Πελάτες!$P217)</f>
        <v>0</v>
      </c>
      <c r="AN222" s="137">
        <f t="shared" si="365"/>
        <v>0</v>
      </c>
      <c r="AO222" s="69"/>
      <c r="AP222" s="137">
        <f t="shared" si="366"/>
        <v>0</v>
      </c>
      <c r="AQ222" s="166">
        <f t="shared" si="367"/>
        <v>0</v>
      </c>
      <c r="AR222" s="163">
        <f t="shared" si="368"/>
        <v>0</v>
      </c>
      <c r="AS222" s="164">
        <f t="shared" si="369"/>
        <v>0</v>
      </c>
    </row>
    <row r="223" spans="2:45" outlineLevel="1" x14ac:dyDescent="0.35">
      <c r="B223" s="230" t="s">
        <v>84</v>
      </c>
      <c r="C223" s="63" t="s">
        <v>114</v>
      </c>
      <c r="D223" s="83">
        <v>0</v>
      </c>
      <c r="E223" s="69">
        <v>0</v>
      </c>
      <c r="F223" s="166">
        <f t="shared" si="351"/>
        <v>0</v>
      </c>
      <c r="G223" s="69">
        <v>0</v>
      </c>
      <c r="H223" s="166">
        <f t="shared" si="352"/>
        <v>0</v>
      </c>
      <c r="I223" s="69"/>
      <c r="J223" s="166">
        <f t="shared" si="353"/>
        <v>0</v>
      </c>
      <c r="K223" s="69"/>
      <c r="L223" s="166">
        <f t="shared" si="344"/>
        <v>0</v>
      </c>
      <c r="M223" s="163">
        <f t="shared" si="345"/>
        <v>0</v>
      </c>
      <c r="N223" s="164">
        <f t="shared" si="346"/>
        <v>0</v>
      </c>
      <c r="P223" s="168">
        <f>'Μέση ετήσια κατανάλωση'!$F178*Πελάτες!U218</f>
        <v>700</v>
      </c>
      <c r="Q223" s="69"/>
      <c r="R223" s="137">
        <f t="shared" si="354"/>
        <v>700</v>
      </c>
      <c r="S223" s="180">
        <f t="shared" si="355"/>
        <v>0</v>
      </c>
      <c r="T223" s="168">
        <f>'Μέση ετήσια κατανάλωση'!$F178*Πελάτες!X218</f>
        <v>0</v>
      </c>
      <c r="U223" s="137">
        <f>'Μέση ετήσια κατανάλωση'!$G178*(Πελάτες!V218-Πελάτες!$P218)</f>
        <v>3500</v>
      </c>
      <c r="V223" s="137">
        <f t="shared" si="356"/>
        <v>3500</v>
      </c>
      <c r="W223" s="69"/>
      <c r="X223" s="137">
        <f t="shared" si="357"/>
        <v>3500</v>
      </c>
      <c r="Y223" s="166">
        <f t="shared" si="358"/>
        <v>4</v>
      </c>
      <c r="Z223" s="168">
        <f>'Μέση ετήσια κατανάλωση'!$F178*Πελάτες!AA218</f>
        <v>0</v>
      </c>
      <c r="AA223" s="137">
        <f>'Μέση ετήσια κατανάλωση'!$G178*(Πελάτες!Y218-Πελάτες!$P218)</f>
        <v>3500</v>
      </c>
      <c r="AB223" s="137">
        <f t="shared" si="359"/>
        <v>3500</v>
      </c>
      <c r="AC223" s="69"/>
      <c r="AD223" s="137">
        <f t="shared" si="360"/>
        <v>3500</v>
      </c>
      <c r="AE223" s="166">
        <f t="shared" si="361"/>
        <v>0</v>
      </c>
      <c r="AF223" s="168">
        <f>'Μέση ετήσια κατανάλωση'!$F178*Πελάτες!AD218</f>
        <v>0</v>
      </c>
      <c r="AG223" s="137">
        <f>'Μέση ετήσια κατανάλωση'!$G178*(Πελάτες!AB218-Πελάτες!$P218)</f>
        <v>3500</v>
      </c>
      <c r="AH223" s="137">
        <f t="shared" si="362"/>
        <v>3500</v>
      </c>
      <c r="AI223" s="69"/>
      <c r="AJ223" s="137">
        <f t="shared" si="363"/>
        <v>3500</v>
      </c>
      <c r="AK223" s="166">
        <f t="shared" si="364"/>
        <v>0</v>
      </c>
      <c r="AL223" s="168">
        <f>'Μέση ετήσια κατανάλωση'!$F178*Πελάτες!AG218</f>
        <v>0</v>
      </c>
      <c r="AM223" s="137">
        <f>'Μέση ετήσια κατανάλωση'!$G178*(Πελάτες!AE218-Πελάτες!$P218)</f>
        <v>3500</v>
      </c>
      <c r="AN223" s="137">
        <f t="shared" si="365"/>
        <v>3500</v>
      </c>
      <c r="AO223" s="69"/>
      <c r="AP223" s="137">
        <f t="shared" si="366"/>
        <v>3500</v>
      </c>
      <c r="AQ223" s="166">
        <f t="shared" si="367"/>
        <v>0</v>
      </c>
      <c r="AR223" s="163">
        <f t="shared" si="368"/>
        <v>14700</v>
      </c>
      <c r="AS223" s="164">
        <f t="shared" si="369"/>
        <v>0.4953487812212205</v>
      </c>
    </row>
    <row r="224" spans="2:45" outlineLevel="1" x14ac:dyDescent="0.35">
      <c r="B224" s="229" t="s">
        <v>85</v>
      </c>
      <c r="C224" s="63" t="s">
        <v>114</v>
      </c>
      <c r="D224" s="83">
        <v>0</v>
      </c>
      <c r="E224" s="69">
        <v>0</v>
      </c>
      <c r="F224" s="166">
        <f t="shared" si="351"/>
        <v>0</v>
      </c>
      <c r="G224" s="69">
        <v>5.7220000000000004</v>
      </c>
      <c r="H224" s="166">
        <f t="shared" si="352"/>
        <v>0</v>
      </c>
      <c r="I224" s="69"/>
      <c r="J224" s="166">
        <f t="shared" si="353"/>
        <v>-1</v>
      </c>
      <c r="K224" s="69"/>
      <c r="L224" s="166">
        <f t="shared" si="344"/>
        <v>0</v>
      </c>
      <c r="M224" s="163">
        <f t="shared" si="345"/>
        <v>5.7220000000000004</v>
      </c>
      <c r="N224" s="164">
        <f t="shared" si="346"/>
        <v>0</v>
      </c>
      <c r="P224" s="168">
        <f>'Μέση ετήσια κατανάλωση'!$F179*Πελάτες!U219</f>
        <v>0</v>
      </c>
      <c r="Q224" s="69"/>
      <c r="R224" s="137">
        <f t="shared" si="354"/>
        <v>0</v>
      </c>
      <c r="S224" s="180">
        <f t="shared" si="355"/>
        <v>0</v>
      </c>
      <c r="T224" s="168">
        <f>'Μέση ετήσια κατανάλωση'!$F179*Πελάτες!X219</f>
        <v>0</v>
      </c>
      <c r="U224" s="137">
        <f>'Μέση ετήσια κατανάλωση'!$G179*(Πελάτες!V219-Πελάτες!$P219)</f>
        <v>0</v>
      </c>
      <c r="V224" s="137">
        <f t="shared" si="356"/>
        <v>0</v>
      </c>
      <c r="W224" s="69"/>
      <c r="X224" s="137">
        <f t="shared" si="357"/>
        <v>0</v>
      </c>
      <c r="Y224" s="166">
        <f t="shared" si="358"/>
        <v>0</v>
      </c>
      <c r="Z224" s="168">
        <f>'Μέση ετήσια κατανάλωση'!$F179*Πελάτες!AA219</f>
        <v>0</v>
      </c>
      <c r="AA224" s="137">
        <f>'Μέση ετήσια κατανάλωση'!$G179*(Πελάτες!Y219-Πελάτες!$P219)</f>
        <v>0</v>
      </c>
      <c r="AB224" s="137">
        <f t="shared" si="359"/>
        <v>0</v>
      </c>
      <c r="AC224" s="69"/>
      <c r="AD224" s="137">
        <f t="shared" si="360"/>
        <v>0</v>
      </c>
      <c r="AE224" s="166">
        <f t="shared" si="361"/>
        <v>0</v>
      </c>
      <c r="AF224" s="168">
        <f>'Μέση ετήσια κατανάλωση'!$F179*Πελάτες!AD219</f>
        <v>0</v>
      </c>
      <c r="AG224" s="137">
        <f>'Μέση ετήσια κατανάλωση'!$G179*(Πελάτες!AB219-Πελάτες!$P219)</f>
        <v>0</v>
      </c>
      <c r="AH224" s="137">
        <f t="shared" si="362"/>
        <v>0</v>
      </c>
      <c r="AI224" s="69"/>
      <c r="AJ224" s="137">
        <f t="shared" si="363"/>
        <v>0</v>
      </c>
      <c r="AK224" s="166">
        <f t="shared" si="364"/>
        <v>0</v>
      </c>
      <c r="AL224" s="168">
        <f>'Μέση ετήσια κατανάλωση'!$F179*Πελάτες!AG219</f>
        <v>0</v>
      </c>
      <c r="AM224" s="137">
        <f>'Μέση ετήσια κατανάλωση'!$G179*(Πελάτες!AE219-Πελάτες!$P219)</f>
        <v>0</v>
      </c>
      <c r="AN224" s="137">
        <f t="shared" si="365"/>
        <v>0</v>
      </c>
      <c r="AO224" s="69"/>
      <c r="AP224" s="137">
        <f t="shared" si="366"/>
        <v>0</v>
      </c>
      <c r="AQ224" s="166">
        <f t="shared" si="367"/>
        <v>0</v>
      </c>
      <c r="AR224" s="163">
        <f t="shared" si="368"/>
        <v>0</v>
      </c>
      <c r="AS224" s="164">
        <f t="shared" si="369"/>
        <v>0</v>
      </c>
    </row>
    <row r="225" spans="2:45" outlineLevel="1" x14ac:dyDescent="0.35">
      <c r="B225" s="230" t="s">
        <v>86</v>
      </c>
      <c r="C225" s="63" t="s">
        <v>114</v>
      </c>
      <c r="D225" s="83">
        <v>0</v>
      </c>
      <c r="E225" s="69">
        <v>0</v>
      </c>
      <c r="F225" s="166">
        <f t="shared" si="351"/>
        <v>0</v>
      </c>
      <c r="G225" s="69">
        <v>0</v>
      </c>
      <c r="H225" s="166">
        <f t="shared" si="352"/>
        <v>0</v>
      </c>
      <c r="I225" s="69"/>
      <c r="J225" s="166">
        <f t="shared" si="353"/>
        <v>0</v>
      </c>
      <c r="K225" s="69"/>
      <c r="L225" s="166">
        <f t="shared" si="344"/>
        <v>0</v>
      </c>
      <c r="M225" s="163">
        <f t="shared" si="345"/>
        <v>0</v>
      </c>
      <c r="N225" s="164">
        <f t="shared" si="346"/>
        <v>0</v>
      </c>
      <c r="P225" s="168">
        <f>'Μέση ετήσια κατανάλωση'!$F180*Πελάτες!U220</f>
        <v>0</v>
      </c>
      <c r="Q225" s="69"/>
      <c r="R225" s="137">
        <f t="shared" si="354"/>
        <v>0</v>
      </c>
      <c r="S225" s="180">
        <f t="shared" si="355"/>
        <v>0</v>
      </c>
      <c r="T225" s="168">
        <f>'Μέση ετήσια κατανάλωση'!$F180*Πελάτες!X220</f>
        <v>0</v>
      </c>
      <c r="U225" s="137">
        <f>'Μέση ετήσια κατανάλωση'!$G180*(Πελάτες!V220-Πελάτες!$P220)</f>
        <v>0</v>
      </c>
      <c r="V225" s="137">
        <f t="shared" si="356"/>
        <v>0</v>
      </c>
      <c r="W225" s="69"/>
      <c r="X225" s="137">
        <f t="shared" si="357"/>
        <v>0</v>
      </c>
      <c r="Y225" s="166">
        <f t="shared" si="358"/>
        <v>0</v>
      </c>
      <c r="Z225" s="168">
        <f>'Μέση ετήσια κατανάλωση'!$F180*Πελάτες!AA220</f>
        <v>0</v>
      </c>
      <c r="AA225" s="137">
        <f>'Μέση ετήσια κατανάλωση'!$G180*(Πελάτες!Y220-Πελάτες!$P220)</f>
        <v>0</v>
      </c>
      <c r="AB225" s="137">
        <f t="shared" si="359"/>
        <v>0</v>
      </c>
      <c r="AC225" s="69"/>
      <c r="AD225" s="137">
        <f t="shared" si="360"/>
        <v>0</v>
      </c>
      <c r="AE225" s="166">
        <f t="shared" si="361"/>
        <v>0</v>
      </c>
      <c r="AF225" s="168">
        <f>'Μέση ετήσια κατανάλωση'!$F180*Πελάτες!AD220</f>
        <v>0</v>
      </c>
      <c r="AG225" s="137">
        <f>'Μέση ετήσια κατανάλωση'!$G180*(Πελάτες!AB220-Πελάτες!$P220)</f>
        <v>0</v>
      </c>
      <c r="AH225" s="137">
        <f t="shared" si="362"/>
        <v>0</v>
      </c>
      <c r="AI225" s="69"/>
      <c r="AJ225" s="137">
        <f t="shared" si="363"/>
        <v>0</v>
      </c>
      <c r="AK225" s="166">
        <f t="shared" si="364"/>
        <v>0</v>
      </c>
      <c r="AL225" s="168">
        <f>'Μέση ετήσια κατανάλωση'!$F180*Πελάτες!AG220</f>
        <v>0</v>
      </c>
      <c r="AM225" s="137">
        <f>'Μέση ετήσια κατανάλωση'!$G180*(Πελάτες!AE220-Πελάτες!$P220)</f>
        <v>0</v>
      </c>
      <c r="AN225" s="137">
        <f t="shared" si="365"/>
        <v>0</v>
      </c>
      <c r="AO225" s="69"/>
      <c r="AP225" s="137">
        <f t="shared" si="366"/>
        <v>0</v>
      </c>
      <c r="AQ225" s="166">
        <f t="shared" si="367"/>
        <v>0</v>
      </c>
      <c r="AR225" s="163">
        <f t="shared" si="368"/>
        <v>0</v>
      </c>
      <c r="AS225" s="164">
        <f t="shared" si="369"/>
        <v>0</v>
      </c>
    </row>
    <row r="226" spans="2:45" outlineLevel="1" x14ac:dyDescent="0.35">
      <c r="B226" s="230" t="s">
        <v>87</v>
      </c>
      <c r="C226" s="63" t="s">
        <v>114</v>
      </c>
      <c r="D226" s="83">
        <v>0</v>
      </c>
      <c r="E226" s="69">
        <v>0</v>
      </c>
      <c r="F226" s="166">
        <f t="shared" si="351"/>
        <v>0</v>
      </c>
      <c r="G226" s="69">
        <v>0</v>
      </c>
      <c r="H226" s="166">
        <f t="shared" si="352"/>
        <v>0</v>
      </c>
      <c r="I226" s="69"/>
      <c r="J226" s="166">
        <f t="shared" si="353"/>
        <v>0</v>
      </c>
      <c r="K226" s="69"/>
      <c r="L226" s="166">
        <f t="shared" si="344"/>
        <v>0</v>
      </c>
      <c r="M226" s="163">
        <f t="shared" si="345"/>
        <v>0</v>
      </c>
      <c r="N226" s="164">
        <f t="shared" si="346"/>
        <v>0</v>
      </c>
      <c r="P226" s="168">
        <f>'Μέση ετήσια κατανάλωση'!$F181*Πελάτες!U221</f>
        <v>0</v>
      </c>
      <c r="Q226" s="69"/>
      <c r="R226" s="137">
        <f t="shared" si="354"/>
        <v>0</v>
      </c>
      <c r="S226" s="180">
        <f t="shared" si="355"/>
        <v>0</v>
      </c>
      <c r="T226" s="168">
        <f>'Μέση ετήσια κατανάλωση'!$F181*Πελάτες!X221</f>
        <v>0</v>
      </c>
      <c r="U226" s="137">
        <f>'Μέση ετήσια κατανάλωση'!$G181*(Πελάτες!V221-Πελάτες!$P221)</f>
        <v>0</v>
      </c>
      <c r="V226" s="137">
        <f t="shared" si="356"/>
        <v>0</v>
      </c>
      <c r="W226" s="69"/>
      <c r="X226" s="137">
        <f t="shared" si="357"/>
        <v>0</v>
      </c>
      <c r="Y226" s="166">
        <f t="shared" si="358"/>
        <v>0</v>
      </c>
      <c r="Z226" s="168">
        <f>'Μέση ετήσια κατανάλωση'!$F181*Πελάτες!AA221</f>
        <v>0</v>
      </c>
      <c r="AA226" s="137">
        <f>'Μέση ετήσια κατανάλωση'!$G181*(Πελάτες!Y221-Πελάτες!$P221)</f>
        <v>0</v>
      </c>
      <c r="AB226" s="137">
        <f t="shared" si="359"/>
        <v>0</v>
      </c>
      <c r="AC226" s="69"/>
      <c r="AD226" s="137">
        <f t="shared" si="360"/>
        <v>0</v>
      </c>
      <c r="AE226" s="166">
        <f t="shared" si="361"/>
        <v>0</v>
      </c>
      <c r="AF226" s="168">
        <f>'Μέση ετήσια κατανάλωση'!$F181*Πελάτες!AD221</f>
        <v>0</v>
      </c>
      <c r="AG226" s="137">
        <f>'Μέση ετήσια κατανάλωση'!$G181*(Πελάτες!AB221-Πελάτες!$P221)</f>
        <v>0</v>
      </c>
      <c r="AH226" s="137">
        <f t="shared" si="362"/>
        <v>0</v>
      </c>
      <c r="AI226" s="69"/>
      <c r="AJ226" s="137">
        <f t="shared" si="363"/>
        <v>0</v>
      </c>
      <c r="AK226" s="166">
        <f t="shared" si="364"/>
        <v>0</v>
      </c>
      <c r="AL226" s="168">
        <f>'Μέση ετήσια κατανάλωση'!$F181*Πελάτες!AG221</f>
        <v>0</v>
      </c>
      <c r="AM226" s="137">
        <f>'Μέση ετήσια κατανάλωση'!$G181*(Πελάτες!AE221-Πελάτες!$P221)</f>
        <v>0</v>
      </c>
      <c r="AN226" s="137">
        <f t="shared" si="365"/>
        <v>0</v>
      </c>
      <c r="AO226" s="69"/>
      <c r="AP226" s="137">
        <f t="shared" si="366"/>
        <v>0</v>
      </c>
      <c r="AQ226" s="166">
        <f t="shared" si="367"/>
        <v>0</v>
      </c>
      <c r="AR226" s="163">
        <f t="shared" si="368"/>
        <v>0</v>
      </c>
      <c r="AS226" s="164">
        <f t="shared" si="369"/>
        <v>0</v>
      </c>
    </row>
    <row r="227" spans="2:45" outlineLevel="1" x14ac:dyDescent="0.35">
      <c r="B227" s="230" t="s">
        <v>88</v>
      </c>
      <c r="C227" s="63" t="s">
        <v>114</v>
      </c>
      <c r="D227" s="83">
        <v>0</v>
      </c>
      <c r="E227" s="69">
        <v>0</v>
      </c>
      <c r="F227" s="166">
        <f t="shared" si="351"/>
        <v>0</v>
      </c>
      <c r="G227" s="69">
        <v>0</v>
      </c>
      <c r="H227" s="166">
        <f t="shared" si="352"/>
        <v>0</v>
      </c>
      <c r="I227" s="69"/>
      <c r="J227" s="166">
        <f t="shared" si="353"/>
        <v>0</v>
      </c>
      <c r="K227" s="69"/>
      <c r="L227" s="166">
        <f t="shared" si="344"/>
        <v>0</v>
      </c>
      <c r="M227" s="163">
        <f t="shared" si="345"/>
        <v>0</v>
      </c>
      <c r="N227" s="164">
        <f t="shared" si="346"/>
        <v>0</v>
      </c>
      <c r="P227" s="168">
        <f>'Μέση ετήσια κατανάλωση'!$F182*Πελάτες!U222</f>
        <v>0</v>
      </c>
      <c r="Q227" s="69"/>
      <c r="R227" s="137">
        <f t="shared" si="354"/>
        <v>0</v>
      </c>
      <c r="S227" s="180">
        <f t="shared" si="355"/>
        <v>0</v>
      </c>
      <c r="T227" s="168">
        <f>'Μέση ετήσια κατανάλωση'!$F182*Πελάτες!X222</f>
        <v>0</v>
      </c>
      <c r="U227" s="137">
        <f>'Μέση ετήσια κατανάλωση'!$G182*(Πελάτες!V222-Πελάτες!$P222)</f>
        <v>0</v>
      </c>
      <c r="V227" s="137">
        <f t="shared" si="356"/>
        <v>0</v>
      </c>
      <c r="W227" s="69"/>
      <c r="X227" s="137">
        <f t="shared" si="357"/>
        <v>0</v>
      </c>
      <c r="Y227" s="166">
        <f t="shared" si="358"/>
        <v>0</v>
      </c>
      <c r="Z227" s="168">
        <f>'Μέση ετήσια κατανάλωση'!$F182*Πελάτες!AA222</f>
        <v>0</v>
      </c>
      <c r="AA227" s="137">
        <f>'Μέση ετήσια κατανάλωση'!$G182*(Πελάτες!Y222-Πελάτες!$P222)</f>
        <v>0</v>
      </c>
      <c r="AB227" s="137">
        <f t="shared" si="359"/>
        <v>0</v>
      </c>
      <c r="AC227" s="69"/>
      <c r="AD227" s="137">
        <f t="shared" si="360"/>
        <v>0</v>
      </c>
      <c r="AE227" s="166">
        <f t="shared" si="361"/>
        <v>0</v>
      </c>
      <c r="AF227" s="168">
        <f>'Μέση ετήσια κατανάλωση'!$F182*Πελάτες!AD222</f>
        <v>0</v>
      </c>
      <c r="AG227" s="137">
        <f>'Μέση ετήσια κατανάλωση'!$G182*(Πελάτες!AB222-Πελάτες!$P222)</f>
        <v>0</v>
      </c>
      <c r="AH227" s="137">
        <f t="shared" si="362"/>
        <v>0</v>
      </c>
      <c r="AI227" s="69"/>
      <c r="AJ227" s="137">
        <f t="shared" si="363"/>
        <v>0</v>
      </c>
      <c r="AK227" s="166">
        <f t="shared" si="364"/>
        <v>0</v>
      </c>
      <c r="AL227" s="168">
        <f>'Μέση ετήσια κατανάλωση'!$F182*Πελάτες!AG222</f>
        <v>0</v>
      </c>
      <c r="AM227" s="137">
        <f>'Μέση ετήσια κατανάλωση'!$G182*(Πελάτες!AE222-Πελάτες!$P222)</f>
        <v>0</v>
      </c>
      <c r="AN227" s="137">
        <f t="shared" si="365"/>
        <v>0</v>
      </c>
      <c r="AO227" s="69"/>
      <c r="AP227" s="137">
        <f t="shared" si="366"/>
        <v>0</v>
      </c>
      <c r="AQ227" s="166">
        <f t="shared" si="367"/>
        <v>0</v>
      </c>
      <c r="AR227" s="163">
        <f t="shared" si="368"/>
        <v>0</v>
      </c>
      <c r="AS227" s="164">
        <f t="shared" si="369"/>
        <v>0</v>
      </c>
    </row>
    <row r="228" spans="2:45" outlineLevel="1" x14ac:dyDescent="0.35">
      <c r="B228" s="230" t="s">
        <v>89</v>
      </c>
      <c r="C228" s="63" t="s">
        <v>114</v>
      </c>
      <c r="D228" s="83">
        <v>0</v>
      </c>
      <c r="E228" s="69">
        <v>0</v>
      </c>
      <c r="F228" s="166">
        <f t="shared" si="351"/>
        <v>0</v>
      </c>
      <c r="G228" s="69">
        <v>3.9319999999999999</v>
      </c>
      <c r="H228" s="166">
        <f t="shared" si="352"/>
        <v>0</v>
      </c>
      <c r="I228" s="69">
        <v>1311.8119999999999</v>
      </c>
      <c r="J228" s="166">
        <f t="shared" si="353"/>
        <v>332.62461851475075</v>
      </c>
      <c r="K228" s="69"/>
      <c r="L228" s="166">
        <f t="shared" si="344"/>
        <v>-1</v>
      </c>
      <c r="M228" s="163">
        <f t="shared" si="345"/>
        <v>1315.7439999999999</v>
      </c>
      <c r="N228" s="164">
        <f t="shared" si="346"/>
        <v>0</v>
      </c>
      <c r="P228" s="168">
        <f>'Μέση ετήσια κατανάλωση'!$F183*Πελάτες!U223</f>
        <v>0</v>
      </c>
      <c r="Q228" s="69"/>
      <c r="R228" s="137">
        <f t="shared" si="354"/>
        <v>0</v>
      </c>
      <c r="S228" s="180">
        <f t="shared" si="355"/>
        <v>0</v>
      </c>
      <c r="T228" s="168">
        <f>'Μέση ετήσια κατανάλωση'!$F183*Πελάτες!X223</f>
        <v>0</v>
      </c>
      <c r="U228" s="137">
        <f>'Μέση ετήσια κατανάλωση'!$G183*(Πελάτες!V223-Πελάτες!$P223)</f>
        <v>0</v>
      </c>
      <c r="V228" s="137">
        <f t="shared" si="356"/>
        <v>0</v>
      </c>
      <c r="W228" s="69"/>
      <c r="X228" s="137">
        <f t="shared" si="357"/>
        <v>0</v>
      </c>
      <c r="Y228" s="166">
        <f t="shared" si="358"/>
        <v>0</v>
      </c>
      <c r="Z228" s="168">
        <f>'Μέση ετήσια κατανάλωση'!$F183*Πελάτες!AA223</f>
        <v>0</v>
      </c>
      <c r="AA228" s="137">
        <f>'Μέση ετήσια κατανάλωση'!$G183*(Πελάτες!Y223-Πελάτες!$P223)</f>
        <v>0</v>
      </c>
      <c r="AB228" s="137">
        <f t="shared" si="359"/>
        <v>0</v>
      </c>
      <c r="AC228" s="69"/>
      <c r="AD228" s="137">
        <f t="shared" si="360"/>
        <v>0</v>
      </c>
      <c r="AE228" s="166">
        <f t="shared" si="361"/>
        <v>0</v>
      </c>
      <c r="AF228" s="168">
        <f>'Μέση ετήσια κατανάλωση'!$F183*Πελάτες!AD223</f>
        <v>0</v>
      </c>
      <c r="AG228" s="137">
        <f>'Μέση ετήσια κατανάλωση'!$G183*(Πελάτες!AB223-Πελάτες!$P223)</f>
        <v>0</v>
      </c>
      <c r="AH228" s="137">
        <f t="shared" si="362"/>
        <v>0</v>
      </c>
      <c r="AI228" s="69"/>
      <c r="AJ228" s="137">
        <f t="shared" si="363"/>
        <v>0</v>
      </c>
      <c r="AK228" s="166">
        <f t="shared" si="364"/>
        <v>0</v>
      </c>
      <c r="AL228" s="168">
        <f>'Μέση ετήσια κατανάλωση'!$F183*Πελάτες!AG223</f>
        <v>0</v>
      </c>
      <c r="AM228" s="137">
        <f>'Μέση ετήσια κατανάλωση'!$G183*(Πελάτες!AE223-Πελάτες!$P223)</f>
        <v>0</v>
      </c>
      <c r="AN228" s="137">
        <f t="shared" si="365"/>
        <v>0</v>
      </c>
      <c r="AO228" s="69"/>
      <c r="AP228" s="137">
        <f t="shared" si="366"/>
        <v>0</v>
      </c>
      <c r="AQ228" s="166">
        <f t="shared" si="367"/>
        <v>0</v>
      </c>
      <c r="AR228" s="163">
        <f t="shared" si="368"/>
        <v>0</v>
      </c>
      <c r="AS228" s="164">
        <f t="shared" si="369"/>
        <v>0</v>
      </c>
    </row>
    <row r="229" spans="2:45" outlineLevel="1" x14ac:dyDescent="0.35">
      <c r="B229" s="229" t="s">
        <v>90</v>
      </c>
      <c r="C229" s="63" t="s">
        <v>114</v>
      </c>
      <c r="D229" s="83"/>
      <c r="E229" s="69"/>
      <c r="F229" s="166">
        <f t="shared" si="351"/>
        <v>0</v>
      </c>
      <c r="G229" s="69"/>
      <c r="H229" s="166">
        <f t="shared" si="352"/>
        <v>0</v>
      </c>
      <c r="I229" s="69"/>
      <c r="J229" s="166">
        <f t="shared" si="353"/>
        <v>0</v>
      </c>
      <c r="K229" s="69"/>
      <c r="L229" s="166">
        <f t="shared" si="344"/>
        <v>0</v>
      </c>
      <c r="M229" s="163">
        <f t="shared" si="345"/>
        <v>0</v>
      </c>
      <c r="N229" s="164">
        <f t="shared" si="346"/>
        <v>0</v>
      </c>
      <c r="P229" s="168">
        <f>'Μέση ετήσια κατανάλωση'!$F184*Πελάτες!U224</f>
        <v>0</v>
      </c>
      <c r="Q229" s="69"/>
      <c r="R229" s="137">
        <f t="shared" si="354"/>
        <v>0</v>
      </c>
      <c r="S229" s="180">
        <f t="shared" si="355"/>
        <v>0</v>
      </c>
      <c r="T229" s="168">
        <f>'Μέση ετήσια κατανάλωση'!$F184*Πελάτες!X224</f>
        <v>0</v>
      </c>
      <c r="U229" s="137">
        <f>'Μέση ετήσια κατανάλωση'!$G184*(Πελάτες!V224-Πελάτες!$P224)</f>
        <v>0</v>
      </c>
      <c r="V229" s="137">
        <f t="shared" si="356"/>
        <v>0</v>
      </c>
      <c r="W229" s="69"/>
      <c r="X229" s="137">
        <f t="shared" si="357"/>
        <v>0</v>
      </c>
      <c r="Y229" s="166">
        <f t="shared" si="358"/>
        <v>0</v>
      </c>
      <c r="Z229" s="168">
        <f>'Μέση ετήσια κατανάλωση'!$F184*Πελάτες!AA224</f>
        <v>0</v>
      </c>
      <c r="AA229" s="137">
        <f>'Μέση ετήσια κατανάλωση'!$G184*(Πελάτες!Y224-Πελάτες!$P224)</f>
        <v>0</v>
      </c>
      <c r="AB229" s="137">
        <f t="shared" si="359"/>
        <v>0</v>
      </c>
      <c r="AC229" s="69"/>
      <c r="AD229" s="137">
        <f t="shared" si="360"/>
        <v>0</v>
      </c>
      <c r="AE229" s="166">
        <f t="shared" si="361"/>
        <v>0</v>
      </c>
      <c r="AF229" s="168">
        <f>'Μέση ετήσια κατανάλωση'!$F184*Πελάτες!AD224</f>
        <v>0</v>
      </c>
      <c r="AG229" s="137">
        <f>'Μέση ετήσια κατανάλωση'!$G184*(Πελάτες!AB224-Πελάτες!$P224)</f>
        <v>0</v>
      </c>
      <c r="AH229" s="137">
        <f t="shared" si="362"/>
        <v>0</v>
      </c>
      <c r="AI229" s="69"/>
      <c r="AJ229" s="137">
        <f t="shared" si="363"/>
        <v>0</v>
      </c>
      <c r="AK229" s="166">
        <f t="shared" si="364"/>
        <v>0</v>
      </c>
      <c r="AL229" s="168">
        <f>'Μέση ετήσια κατανάλωση'!$F184*Πελάτες!AG224</f>
        <v>0</v>
      </c>
      <c r="AM229" s="137">
        <f>'Μέση ετήσια κατανάλωση'!$G184*(Πελάτες!AE224-Πελάτες!$P224)</f>
        <v>0</v>
      </c>
      <c r="AN229" s="137">
        <f t="shared" si="365"/>
        <v>0</v>
      </c>
      <c r="AO229" s="69"/>
      <c r="AP229" s="137">
        <f t="shared" si="366"/>
        <v>0</v>
      </c>
      <c r="AQ229" s="166">
        <f t="shared" si="367"/>
        <v>0</v>
      </c>
      <c r="AR229" s="163">
        <f t="shared" si="368"/>
        <v>0</v>
      </c>
      <c r="AS229" s="164">
        <f t="shared" si="369"/>
        <v>0</v>
      </c>
    </row>
    <row r="230" spans="2:45" outlineLevel="1" x14ac:dyDescent="0.35">
      <c r="B230" s="230" t="s">
        <v>91</v>
      </c>
      <c r="C230" s="63" t="s">
        <v>114</v>
      </c>
      <c r="D230" s="83"/>
      <c r="E230" s="69"/>
      <c r="F230" s="166">
        <f t="shared" si="351"/>
        <v>0</v>
      </c>
      <c r="G230" s="69"/>
      <c r="H230" s="166">
        <f t="shared" si="352"/>
        <v>0</v>
      </c>
      <c r="I230" s="69"/>
      <c r="J230" s="166">
        <f t="shared" si="353"/>
        <v>0</v>
      </c>
      <c r="K230" s="69"/>
      <c r="L230" s="166">
        <f t="shared" si="344"/>
        <v>0</v>
      </c>
      <c r="M230" s="163">
        <f t="shared" si="345"/>
        <v>0</v>
      </c>
      <c r="N230" s="164">
        <f t="shared" si="346"/>
        <v>0</v>
      </c>
      <c r="P230" s="168">
        <f>'Μέση ετήσια κατανάλωση'!$F185*Πελάτες!U225</f>
        <v>0</v>
      </c>
      <c r="Q230" s="69"/>
      <c r="R230" s="137">
        <f t="shared" si="354"/>
        <v>0</v>
      </c>
      <c r="S230" s="180">
        <f t="shared" si="355"/>
        <v>0</v>
      </c>
      <c r="T230" s="168">
        <f>'Μέση ετήσια κατανάλωση'!$F185*Πελάτες!X225</f>
        <v>0</v>
      </c>
      <c r="U230" s="137">
        <f>'Μέση ετήσια κατανάλωση'!$G185*(Πελάτες!V225-Πελάτες!$P225)</f>
        <v>0</v>
      </c>
      <c r="V230" s="137">
        <f t="shared" si="356"/>
        <v>0</v>
      </c>
      <c r="W230" s="69"/>
      <c r="X230" s="137">
        <f t="shared" si="357"/>
        <v>0</v>
      </c>
      <c r="Y230" s="166">
        <f t="shared" si="358"/>
        <v>0</v>
      </c>
      <c r="Z230" s="168">
        <f>'Μέση ετήσια κατανάλωση'!$F185*Πελάτες!AA225</f>
        <v>0</v>
      </c>
      <c r="AA230" s="137">
        <f>'Μέση ετήσια κατανάλωση'!$G185*(Πελάτες!Y225-Πελάτες!$P225)</f>
        <v>0</v>
      </c>
      <c r="AB230" s="137">
        <f t="shared" si="359"/>
        <v>0</v>
      </c>
      <c r="AC230" s="69"/>
      <c r="AD230" s="137">
        <f t="shared" si="360"/>
        <v>0</v>
      </c>
      <c r="AE230" s="166">
        <f t="shared" si="361"/>
        <v>0</v>
      </c>
      <c r="AF230" s="168">
        <f>'Μέση ετήσια κατανάλωση'!$F185*Πελάτες!AD225</f>
        <v>0</v>
      </c>
      <c r="AG230" s="137">
        <f>'Μέση ετήσια κατανάλωση'!$G185*(Πελάτες!AB225-Πελάτες!$P225)</f>
        <v>0</v>
      </c>
      <c r="AH230" s="137">
        <f t="shared" si="362"/>
        <v>0</v>
      </c>
      <c r="AI230" s="69"/>
      <c r="AJ230" s="137">
        <f t="shared" si="363"/>
        <v>0</v>
      </c>
      <c r="AK230" s="166">
        <f t="shared" si="364"/>
        <v>0</v>
      </c>
      <c r="AL230" s="168">
        <f>'Μέση ετήσια κατανάλωση'!$F185*Πελάτες!AG225</f>
        <v>0</v>
      </c>
      <c r="AM230" s="137">
        <f>'Μέση ετήσια κατανάλωση'!$G185*(Πελάτες!AE225-Πελάτες!$P225)</f>
        <v>0</v>
      </c>
      <c r="AN230" s="137">
        <f t="shared" si="365"/>
        <v>0</v>
      </c>
      <c r="AO230" s="69"/>
      <c r="AP230" s="137">
        <f t="shared" si="366"/>
        <v>0</v>
      </c>
      <c r="AQ230" s="166">
        <f t="shared" si="367"/>
        <v>0</v>
      </c>
      <c r="AR230" s="163">
        <f t="shared" si="368"/>
        <v>0</v>
      </c>
      <c r="AS230" s="164">
        <f t="shared" si="369"/>
        <v>0</v>
      </c>
    </row>
    <row r="231" spans="2:45" outlineLevel="1" x14ac:dyDescent="0.35">
      <c r="B231" s="229" t="s">
        <v>92</v>
      </c>
      <c r="C231" s="63" t="s">
        <v>114</v>
      </c>
      <c r="D231" s="83"/>
      <c r="E231" s="69"/>
      <c r="F231" s="166">
        <f t="shared" si="351"/>
        <v>0</v>
      </c>
      <c r="G231" s="69"/>
      <c r="H231" s="166">
        <f t="shared" si="352"/>
        <v>0</v>
      </c>
      <c r="I231" s="69"/>
      <c r="J231" s="166">
        <f t="shared" si="353"/>
        <v>0</v>
      </c>
      <c r="K231" s="69"/>
      <c r="L231" s="166">
        <f t="shared" si="344"/>
        <v>0</v>
      </c>
      <c r="M231" s="163">
        <f t="shared" si="345"/>
        <v>0</v>
      </c>
      <c r="N231" s="164">
        <f t="shared" si="346"/>
        <v>0</v>
      </c>
      <c r="P231" s="168">
        <f>'Μέση ετήσια κατανάλωση'!$F186*Πελάτες!U226</f>
        <v>0</v>
      </c>
      <c r="Q231" s="69"/>
      <c r="R231" s="137">
        <f t="shared" si="354"/>
        <v>0</v>
      </c>
      <c r="S231" s="180">
        <f t="shared" si="355"/>
        <v>0</v>
      </c>
      <c r="T231" s="168">
        <f>'Μέση ετήσια κατανάλωση'!$F186*Πελάτες!X226</f>
        <v>0</v>
      </c>
      <c r="U231" s="137">
        <f>'Μέση ετήσια κατανάλωση'!$G186*(Πελάτες!V226-Πελάτες!$P226)</f>
        <v>0</v>
      </c>
      <c r="V231" s="137">
        <f t="shared" si="356"/>
        <v>0</v>
      </c>
      <c r="W231" s="69"/>
      <c r="X231" s="137">
        <f t="shared" si="357"/>
        <v>0</v>
      </c>
      <c r="Y231" s="166">
        <f t="shared" si="358"/>
        <v>0</v>
      </c>
      <c r="Z231" s="168">
        <f>'Μέση ετήσια κατανάλωση'!$F186*Πελάτες!AA226</f>
        <v>0</v>
      </c>
      <c r="AA231" s="137">
        <f>'Μέση ετήσια κατανάλωση'!$G186*(Πελάτες!Y226-Πελάτες!$P226)</f>
        <v>0</v>
      </c>
      <c r="AB231" s="137">
        <f t="shared" si="359"/>
        <v>0</v>
      </c>
      <c r="AC231" s="69"/>
      <c r="AD231" s="137">
        <f t="shared" si="360"/>
        <v>0</v>
      </c>
      <c r="AE231" s="166">
        <f t="shared" si="361"/>
        <v>0</v>
      </c>
      <c r="AF231" s="168">
        <f>'Μέση ετήσια κατανάλωση'!$F186*Πελάτες!AD226</f>
        <v>0</v>
      </c>
      <c r="AG231" s="137">
        <f>'Μέση ετήσια κατανάλωση'!$G186*(Πελάτες!AB226-Πελάτες!$P226)</f>
        <v>0</v>
      </c>
      <c r="AH231" s="137">
        <f t="shared" si="362"/>
        <v>0</v>
      </c>
      <c r="AI231" s="69"/>
      <c r="AJ231" s="137">
        <f t="shared" si="363"/>
        <v>0</v>
      </c>
      <c r="AK231" s="166">
        <f t="shared" si="364"/>
        <v>0</v>
      </c>
      <c r="AL231" s="168">
        <f>'Μέση ετήσια κατανάλωση'!$F186*Πελάτες!AG226</f>
        <v>0</v>
      </c>
      <c r="AM231" s="137">
        <f>'Μέση ετήσια κατανάλωση'!$G186*(Πελάτες!AE226-Πελάτες!$P226)</f>
        <v>0</v>
      </c>
      <c r="AN231" s="137">
        <f t="shared" si="365"/>
        <v>0</v>
      </c>
      <c r="AO231" s="69"/>
      <c r="AP231" s="137">
        <f t="shared" si="366"/>
        <v>0</v>
      </c>
      <c r="AQ231" s="166">
        <f t="shared" si="367"/>
        <v>0</v>
      </c>
      <c r="AR231" s="163">
        <f t="shared" si="368"/>
        <v>0</v>
      </c>
      <c r="AS231" s="164">
        <f t="shared" si="369"/>
        <v>0</v>
      </c>
    </row>
    <row r="232" spans="2:45" outlineLevel="1" x14ac:dyDescent="0.35">
      <c r="B232" s="230" t="s">
        <v>93</v>
      </c>
      <c r="C232" s="63" t="s">
        <v>114</v>
      </c>
      <c r="D232" s="83"/>
      <c r="E232" s="69"/>
      <c r="F232" s="166">
        <f t="shared" si="351"/>
        <v>0</v>
      </c>
      <c r="G232" s="69"/>
      <c r="H232" s="166">
        <f t="shared" si="352"/>
        <v>0</v>
      </c>
      <c r="I232" s="69"/>
      <c r="J232" s="166">
        <f t="shared" si="353"/>
        <v>0</v>
      </c>
      <c r="K232" s="69"/>
      <c r="L232" s="166">
        <f t="shared" si="344"/>
        <v>0</v>
      </c>
      <c r="M232" s="163">
        <f t="shared" si="345"/>
        <v>0</v>
      </c>
      <c r="N232" s="164">
        <f t="shared" si="346"/>
        <v>0</v>
      </c>
      <c r="P232" s="168">
        <f>'Μέση ετήσια κατανάλωση'!$F187*Πελάτες!U227</f>
        <v>0</v>
      </c>
      <c r="Q232" s="69"/>
      <c r="R232" s="137">
        <f t="shared" si="354"/>
        <v>0</v>
      </c>
      <c r="S232" s="180">
        <f t="shared" si="355"/>
        <v>0</v>
      </c>
      <c r="T232" s="168">
        <f>'Μέση ετήσια κατανάλωση'!$F187*Πελάτες!X227</f>
        <v>0</v>
      </c>
      <c r="U232" s="137">
        <f>'Μέση ετήσια κατανάλωση'!$G187*(Πελάτες!V227-Πελάτες!$P227)</f>
        <v>0</v>
      </c>
      <c r="V232" s="137">
        <f t="shared" si="356"/>
        <v>0</v>
      </c>
      <c r="W232" s="69"/>
      <c r="X232" s="137">
        <f t="shared" si="357"/>
        <v>0</v>
      </c>
      <c r="Y232" s="166">
        <f t="shared" si="358"/>
        <v>0</v>
      </c>
      <c r="Z232" s="168">
        <f>'Μέση ετήσια κατανάλωση'!$F187*Πελάτες!AA227</f>
        <v>0</v>
      </c>
      <c r="AA232" s="137">
        <f>'Μέση ετήσια κατανάλωση'!$G187*(Πελάτες!Y227-Πελάτες!$P227)</f>
        <v>0</v>
      </c>
      <c r="AB232" s="137">
        <f t="shared" si="359"/>
        <v>0</v>
      </c>
      <c r="AC232" s="69"/>
      <c r="AD232" s="137">
        <f t="shared" si="360"/>
        <v>0</v>
      </c>
      <c r="AE232" s="166">
        <f t="shared" si="361"/>
        <v>0</v>
      </c>
      <c r="AF232" s="168">
        <f>'Μέση ετήσια κατανάλωση'!$F187*Πελάτες!AD227</f>
        <v>0</v>
      </c>
      <c r="AG232" s="137">
        <f>'Μέση ετήσια κατανάλωση'!$G187*(Πελάτες!AB227-Πελάτες!$P227)</f>
        <v>0</v>
      </c>
      <c r="AH232" s="137">
        <f t="shared" si="362"/>
        <v>0</v>
      </c>
      <c r="AI232" s="69"/>
      <c r="AJ232" s="137">
        <f t="shared" si="363"/>
        <v>0</v>
      </c>
      <c r="AK232" s="166">
        <f t="shared" si="364"/>
        <v>0</v>
      </c>
      <c r="AL232" s="168">
        <f>'Μέση ετήσια κατανάλωση'!$F187*Πελάτες!AG227</f>
        <v>0</v>
      </c>
      <c r="AM232" s="137">
        <f>'Μέση ετήσια κατανάλωση'!$G187*(Πελάτες!AE227-Πελάτες!$P227)</f>
        <v>0</v>
      </c>
      <c r="AN232" s="137">
        <f t="shared" si="365"/>
        <v>0</v>
      </c>
      <c r="AO232" s="69"/>
      <c r="AP232" s="137">
        <f t="shared" si="366"/>
        <v>0</v>
      </c>
      <c r="AQ232" s="166">
        <f t="shared" si="367"/>
        <v>0</v>
      </c>
      <c r="AR232" s="163">
        <f t="shared" si="368"/>
        <v>0</v>
      </c>
      <c r="AS232" s="164">
        <f t="shared" si="369"/>
        <v>0</v>
      </c>
    </row>
    <row r="233" spans="2:45" outlineLevel="1" x14ac:dyDescent="0.35">
      <c r="B233" s="229" t="s">
        <v>94</v>
      </c>
      <c r="C233" s="63" t="s">
        <v>114</v>
      </c>
      <c r="D233" s="83"/>
      <c r="E233" s="69"/>
      <c r="F233" s="166">
        <f t="shared" si="351"/>
        <v>0</v>
      </c>
      <c r="G233" s="69"/>
      <c r="H233" s="166">
        <f t="shared" si="352"/>
        <v>0</v>
      </c>
      <c r="I233" s="69"/>
      <c r="J233" s="166">
        <f t="shared" si="353"/>
        <v>0</v>
      </c>
      <c r="K233" s="69"/>
      <c r="L233" s="166">
        <f t="shared" si="344"/>
        <v>0</v>
      </c>
      <c r="M233" s="163">
        <f t="shared" si="345"/>
        <v>0</v>
      </c>
      <c r="N233" s="164">
        <f t="shared" si="346"/>
        <v>0</v>
      </c>
      <c r="P233" s="168">
        <f>'Μέση ετήσια κατανάλωση'!$F188*Πελάτες!U228</f>
        <v>0</v>
      </c>
      <c r="Q233" s="69"/>
      <c r="R233" s="137">
        <f t="shared" si="354"/>
        <v>0</v>
      </c>
      <c r="S233" s="180">
        <f t="shared" si="355"/>
        <v>0</v>
      </c>
      <c r="T233" s="168">
        <f>'Μέση ετήσια κατανάλωση'!$F188*Πελάτες!X228</f>
        <v>0</v>
      </c>
      <c r="U233" s="137">
        <f>'Μέση ετήσια κατανάλωση'!$G188*(Πελάτες!V228-Πελάτες!$P228)</f>
        <v>0</v>
      </c>
      <c r="V233" s="137">
        <f t="shared" si="356"/>
        <v>0</v>
      </c>
      <c r="W233" s="69"/>
      <c r="X233" s="137">
        <f t="shared" si="357"/>
        <v>0</v>
      </c>
      <c r="Y233" s="166">
        <f t="shared" si="358"/>
        <v>0</v>
      </c>
      <c r="Z233" s="168">
        <f>'Μέση ετήσια κατανάλωση'!$F188*Πελάτες!AA228</f>
        <v>0</v>
      </c>
      <c r="AA233" s="137">
        <f>'Μέση ετήσια κατανάλωση'!$G188*(Πελάτες!Y228-Πελάτες!$P228)</f>
        <v>0</v>
      </c>
      <c r="AB233" s="137">
        <f t="shared" si="359"/>
        <v>0</v>
      </c>
      <c r="AC233" s="69"/>
      <c r="AD233" s="137">
        <f t="shared" si="360"/>
        <v>0</v>
      </c>
      <c r="AE233" s="166">
        <f t="shared" si="361"/>
        <v>0</v>
      </c>
      <c r="AF233" s="168">
        <f>'Μέση ετήσια κατανάλωση'!$F188*Πελάτες!AD228</f>
        <v>0</v>
      </c>
      <c r="AG233" s="137">
        <f>'Μέση ετήσια κατανάλωση'!$G188*(Πελάτες!AB228-Πελάτες!$P228)</f>
        <v>0</v>
      </c>
      <c r="AH233" s="137">
        <f t="shared" si="362"/>
        <v>0</v>
      </c>
      <c r="AI233" s="69"/>
      <c r="AJ233" s="137">
        <f t="shared" si="363"/>
        <v>0</v>
      </c>
      <c r="AK233" s="166">
        <f t="shared" si="364"/>
        <v>0</v>
      </c>
      <c r="AL233" s="168">
        <f>'Μέση ετήσια κατανάλωση'!$F188*Πελάτες!AG228</f>
        <v>0</v>
      </c>
      <c r="AM233" s="137">
        <f>'Μέση ετήσια κατανάλωση'!$G188*(Πελάτες!AE228-Πελάτες!$P228)</f>
        <v>0</v>
      </c>
      <c r="AN233" s="137">
        <f t="shared" si="365"/>
        <v>0</v>
      </c>
      <c r="AO233" s="69"/>
      <c r="AP233" s="137">
        <f t="shared" si="366"/>
        <v>0</v>
      </c>
      <c r="AQ233" s="166">
        <f t="shared" si="367"/>
        <v>0</v>
      </c>
      <c r="AR233" s="163">
        <f t="shared" si="368"/>
        <v>0</v>
      </c>
      <c r="AS233" s="164">
        <f t="shared" si="369"/>
        <v>0</v>
      </c>
    </row>
    <row r="234" spans="2:45" outlineLevel="1" x14ac:dyDescent="0.35">
      <c r="B234" s="230" t="s">
        <v>95</v>
      </c>
      <c r="C234" s="63" t="s">
        <v>114</v>
      </c>
      <c r="D234" s="83"/>
      <c r="E234" s="69"/>
      <c r="F234" s="166">
        <f t="shared" si="351"/>
        <v>0</v>
      </c>
      <c r="G234" s="69"/>
      <c r="H234" s="166">
        <f t="shared" si="352"/>
        <v>0</v>
      </c>
      <c r="I234" s="69"/>
      <c r="J234" s="166">
        <f t="shared" si="353"/>
        <v>0</v>
      </c>
      <c r="K234" s="69"/>
      <c r="L234" s="166">
        <f t="shared" si="344"/>
        <v>0</v>
      </c>
      <c r="M234" s="163">
        <f t="shared" si="345"/>
        <v>0</v>
      </c>
      <c r="N234" s="164">
        <f t="shared" si="346"/>
        <v>0</v>
      </c>
      <c r="P234" s="168">
        <f>'Μέση ετήσια κατανάλωση'!$F189*Πελάτες!U229</f>
        <v>0</v>
      </c>
      <c r="Q234" s="69"/>
      <c r="R234" s="137">
        <f t="shared" si="354"/>
        <v>0</v>
      </c>
      <c r="S234" s="180">
        <f t="shared" si="355"/>
        <v>0</v>
      </c>
      <c r="T234" s="168">
        <f>'Μέση ετήσια κατανάλωση'!$F189*Πελάτες!X229</f>
        <v>0</v>
      </c>
      <c r="U234" s="137">
        <f>'Μέση ετήσια κατανάλωση'!$G189*(Πελάτες!V229-Πελάτες!$P229)</f>
        <v>0</v>
      </c>
      <c r="V234" s="137">
        <f t="shared" si="356"/>
        <v>0</v>
      </c>
      <c r="W234" s="69"/>
      <c r="X234" s="137">
        <f t="shared" si="357"/>
        <v>0</v>
      </c>
      <c r="Y234" s="166">
        <f t="shared" si="358"/>
        <v>0</v>
      </c>
      <c r="Z234" s="168">
        <f>'Μέση ετήσια κατανάλωση'!$F189*Πελάτες!AA229</f>
        <v>0</v>
      </c>
      <c r="AA234" s="137">
        <f>'Μέση ετήσια κατανάλωση'!$G189*(Πελάτες!Y229-Πελάτες!$P229)</f>
        <v>0</v>
      </c>
      <c r="AB234" s="137">
        <f t="shared" si="359"/>
        <v>0</v>
      </c>
      <c r="AC234" s="69"/>
      <c r="AD234" s="137">
        <f t="shared" si="360"/>
        <v>0</v>
      </c>
      <c r="AE234" s="166">
        <f t="shared" si="361"/>
        <v>0</v>
      </c>
      <c r="AF234" s="168">
        <f>'Μέση ετήσια κατανάλωση'!$F189*Πελάτες!AD229</f>
        <v>0</v>
      </c>
      <c r="AG234" s="137">
        <f>'Μέση ετήσια κατανάλωση'!$G189*(Πελάτες!AB229-Πελάτες!$P229)</f>
        <v>0</v>
      </c>
      <c r="AH234" s="137">
        <f t="shared" si="362"/>
        <v>0</v>
      </c>
      <c r="AI234" s="69"/>
      <c r="AJ234" s="137">
        <f t="shared" si="363"/>
        <v>0</v>
      </c>
      <c r="AK234" s="166">
        <f t="shared" si="364"/>
        <v>0</v>
      </c>
      <c r="AL234" s="168">
        <f>'Μέση ετήσια κατανάλωση'!$F189*Πελάτες!AG229</f>
        <v>0</v>
      </c>
      <c r="AM234" s="137">
        <f>'Μέση ετήσια κατανάλωση'!$G189*(Πελάτες!AE229-Πελάτες!$P229)</f>
        <v>0</v>
      </c>
      <c r="AN234" s="137">
        <f t="shared" si="365"/>
        <v>0</v>
      </c>
      <c r="AO234" s="69"/>
      <c r="AP234" s="137">
        <f t="shared" si="366"/>
        <v>0</v>
      </c>
      <c r="AQ234" s="166">
        <f t="shared" si="367"/>
        <v>0</v>
      </c>
      <c r="AR234" s="163">
        <f t="shared" si="368"/>
        <v>0</v>
      </c>
      <c r="AS234" s="164">
        <f t="shared" si="369"/>
        <v>0</v>
      </c>
    </row>
    <row r="235" spans="2:45" outlineLevel="1" x14ac:dyDescent="0.35">
      <c r="B235" s="229" t="s">
        <v>96</v>
      </c>
      <c r="C235" s="63" t="s">
        <v>114</v>
      </c>
      <c r="D235" s="83"/>
      <c r="E235" s="69"/>
      <c r="F235" s="166">
        <f t="shared" ref="F235:F238" si="370">IFERROR((E235-D235)/D235,0)</f>
        <v>0</v>
      </c>
      <c r="G235" s="69"/>
      <c r="H235" s="166">
        <f t="shared" ref="H235:H239" si="371">IFERROR((G235-E235)/E235,0)</f>
        <v>0</v>
      </c>
      <c r="I235" s="69"/>
      <c r="J235" s="166">
        <f t="shared" ref="J235:J239" si="372">IFERROR((I235-G235)/G235,0)</f>
        <v>0</v>
      </c>
      <c r="K235" s="69"/>
      <c r="L235" s="166">
        <f t="shared" si="344"/>
        <v>0</v>
      </c>
      <c r="M235" s="163">
        <f t="shared" si="345"/>
        <v>0</v>
      </c>
      <c r="N235" s="164">
        <f t="shared" si="346"/>
        <v>0</v>
      </c>
      <c r="P235" s="168">
        <f>'Μέση ετήσια κατανάλωση'!$F190*Πελάτες!U230</f>
        <v>0</v>
      </c>
      <c r="Q235" s="69"/>
      <c r="R235" s="137">
        <f t="shared" ref="R235:R238" si="373">P235+Q235</f>
        <v>0</v>
      </c>
      <c r="S235" s="180">
        <f t="shared" ref="S235:S238" si="374">IFERROR((R235-K235)/K235,0)</f>
        <v>0</v>
      </c>
      <c r="T235" s="168">
        <f>'Μέση ετήσια κατανάλωση'!$F190*Πελάτες!X230</f>
        <v>0</v>
      </c>
      <c r="U235" s="137">
        <f>'Μέση ετήσια κατανάλωση'!$G190*(Πελάτες!V230-Πελάτες!$P230)</f>
        <v>0</v>
      </c>
      <c r="V235" s="137">
        <f t="shared" ref="V235:V238" si="375">T235+U235</f>
        <v>0</v>
      </c>
      <c r="W235" s="69"/>
      <c r="X235" s="137">
        <f t="shared" ref="X235:X238" si="376">V235+W235</f>
        <v>0</v>
      </c>
      <c r="Y235" s="166">
        <f t="shared" ref="Y235:Y238" si="377">IFERROR((X235-R235)/R235,0)</f>
        <v>0</v>
      </c>
      <c r="Z235" s="168">
        <f>'Μέση ετήσια κατανάλωση'!$F190*Πελάτες!AA230</f>
        <v>0</v>
      </c>
      <c r="AA235" s="137">
        <f>'Μέση ετήσια κατανάλωση'!$G190*(Πελάτες!Y230-Πελάτες!$P230)</f>
        <v>0</v>
      </c>
      <c r="AB235" s="137">
        <f t="shared" ref="AB235:AB238" si="378">Z235+AA235</f>
        <v>0</v>
      </c>
      <c r="AC235" s="69"/>
      <c r="AD235" s="137">
        <f t="shared" ref="AD235:AD238" si="379">AB235+AC235</f>
        <v>0</v>
      </c>
      <c r="AE235" s="166">
        <f t="shared" ref="AE235:AE238" si="380">IFERROR((AD235-X235)/X235,0)</f>
        <v>0</v>
      </c>
      <c r="AF235" s="168">
        <f>'Μέση ετήσια κατανάλωση'!$F190*Πελάτες!AD230</f>
        <v>0</v>
      </c>
      <c r="AG235" s="137">
        <f>'Μέση ετήσια κατανάλωση'!$G190*(Πελάτες!AB230-Πελάτες!$P230)</f>
        <v>0</v>
      </c>
      <c r="AH235" s="137">
        <f t="shared" ref="AH235:AH238" si="381">AF235+AG235</f>
        <v>0</v>
      </c>
      <c r="AI235" s="69"/>
      <c r="AJ235" s="137">
        <f t="shared" ref="AJ235:AJ238" si="382">AH235+AI235</f>
        <v>0</v>
      </c>
      <c r="AK235" s="166">
        <f t="shared" ref="AK235:AK239" si="383">IFERROR((AJ235-AD235)/AD235,0)</f>
        <v>0</v>
      </c>
      <c r="AL235" s="168">
        <f>'Μέση ετήσια κατανάλωση'!$F190*Πελάτες!AG230</f>
        <v>0</v>
      </c>
      <c r="AM235" s="137">
        <f>'Μέση ετήσια κατανάλωση'!$G190*(Πελάτες!AE230-Πελάτες!$P230)</f>
        <v>0</v>
      </c>
      <c r="AN235" s="137">
        <f t="shared" ref="AN235:AN238" si="384">AL235+AM235</f>
        <v>0</v>
      </c>
      <c r="AO235" s="69"/>
      <c r="AP235" s="137">
        <f t="shared" ref="AP235:AP238" si="385">AN235+AO235</f>
        <v>0</v>
      </c>
      <c r="AQ235" s="166">
        <f t="shared" ref="AQ235:AQ238" si="386">IFERROR((AP235-AJ235)/AJ235,0)</f>
        <v>0</v>
      </c>
      <c r="AR235" s="163">
        <f t="shared" ref="AR235:AR238" si="387">R235+X235+AD235+AJ235+AP235</f>
        <v>0</v>
      </c>
      <c r="AS235" s="164">
        <f t="shared" ref="AS235:AS238" si="388">IFERROR((AP235/R235)^(1/4)-1,0)</f>
        <v>0</v>
      </c>
    </row>
    <row r="236" spans="2:45" outlineLevel="1" x14ac:dyDescent="0.35">
      <c r="B236" s="230" t="s">
        <v>97</v>
      </c>
      <c r="C236" s="63" t="s">
        <v>114</v>
      </c>
      <c r="D236" s="83"/>
      <c r="E236" s="69"/>
      <c r="F236" s="166">
        <f t="shared" si="370"/>
        <v>0</v>
      </c>
      <c r="G236" s="69"/>
      <c r="H236" s="166">
        <f t="shared" si="371"/>
        <v>0</v>
      </c>
      <c r="I236" s="69"/>
      <c r="J236" s="166">
        <f t="shared" si="372"/>
        <v>0</v>
      </c>
      <c r="K236" s="69"/>
      <c r="L236" s="166">
        <f t="shared" si="344"/>
        <v>0</v>
      </c>
      <c r="M236" s="163">
        <f t="shared" si="345"/>
        <v>0</v>
      </c>
      <c r="N236" s="164">
        <f t="shared" si="346"/>
        <v>0</v>
      </c>
      <c r="P236" s="168">
        <f>'Μέση ετήσια κατανάλωση'!$F191*Πελάτες!U231</f>
        <v>0</v>
      </c>
      <c r="Q236" s="69"/>
      <c r="R236" s="137">
        <f t="shared" si="373"/>
        <v>0</v>
      </c>
      <c r="S236" s="180">
        <f t="shared" si="374"/>
        <v>0</v>
      </c>
      <c r="T236" s="168">
        <f>'Μέση ετήσια κατανάλωση'!$F191*Πελάτες!X231</f>
        <v>0</v>
      </c>
      <c r="U236" s="137">
        <f>'Μέση ετήσια κατανάλωση'!$G191*(Πελάτες!V231-Πελάτες!$P231)</f>
        <v>0</v>
      </c>
      <c r="V236" s="137">
        <f t="shared" si="375"/>
        <v>0</v>
      </c>
      <c r="W236" s="69"/>
      <c r="X236" s="137">
        <f t="shared" si="376"/>
        <v>0</v>
      </c>
      <c r="Y236" s="166">
        <f t="shared" si="377"/>
        <v>0</v>
      </c>
      <c r="Z236" s="168">
        <f>'Μέση ετήσια κατανάλωση'!$F191*Πελάτες!AA231</f>
        <v>0</v>
      </c>
      <c r="AA236" s="137">
        <f>'Μέση ετήσια κατανάλωση'!$G191*(Πελάτες!Y231-Πελάτες!$P231)</f>
        <v>0</v>
      </c>
      <c r="AB236" s="137">
        <f t="shared" si="378"/>
        <v>0</v>
      </c>
      <c r="AC236" s="69"/>
      <c r="AD236" s="137">
        <f t="shared" si="379"/>
        <v>0</v>
      </c>
      <c r="AE236" s="166">
        <f t="shared" si="380"/>
        <v>0</v>
      </c>
      <c r="AF236" s="168">
        <f>'Μέση ετήσια κατανάλωση'!$F191*Πελάτες!AD231</f>
        <v>0</v>
      </c>
      <c r="AG236" s="137">
        <f>'Μέση ετήσια κατανάλωση'!$G191*(Πελάτες!AB231-Πελάτες!$P231)</f>
        <v>0</v>
      </c>
      <c r="AH236" s="137">
        <f t="shared" si="381"/>
        <v>0</v>
      </c>
      <c r="AI236" s="69"/>
      <c r="AJ236" s="137">
        <f t="shared" si="382"/>
        <v>0</v>
      </c>
      <c r="AK236" s="166">
        <f t="shared" si="383"/>
        <v>0</v>
      </c>
      <c r="AL236" s="168">
        <f>'Μέση ετήσια κατανάλωση'!$F191*Πελάτες!AG231</f>
        <v>0</v>
      </c>
      <c r="AM236" s="137">
        <f>'Μέση ετήσια κατανάλωση'!$G191*(Πελάτες!AE231-Πελάτες!$P231)</f>
        <v>0</v>
      </c>
      <c r="AN236" s="137">
        <f t="shared" si="384"/>
        <v>0</v>
      </c>
      <c r="AO236" s="69"/>
      <c r="AP236" s="137">
        <f t="shared" si="385"/>
        <v>0</v>
      </c>
      <c r="AQ236" s="166">
        <f t="shared" si="386"/>
        <v>0</v>
      </c>
      <c r="AR236" s="163">
        <f t="shared" si="387"/>
        <v>0</v>
      </c>
      <c r="AS236" s="164">
        <f t="shared" si="388"/>
        <v>0</v>
      </c>
    </row>
    <row r="237" spans="2:45" outlineLevel="1" x14ac:dyDescent="0.35">
      <c r="B237" s="230" t="s">
        <v>98</v>
      </c>
      <c r="C237" s="63" t="s">
        <v>114</v>
      </c>
      <c r="D237" s="83"/>
      <c r="E237" s="69"/>
      <c r="F237" s="166">
        <f t="shared" si="370"/>
        <v>0</v>
      </c>
      <c r="G237" s="69"/>
      <c r="H237" s="166">
        <f t="shared" si="371"/>
        <v>0</v>
      </c>
      <c r="I237" s="69"/>
      <c r="J237" s="166">
        <f t="shared" si="372"/>
        <v>0</v>
      </c>
      <c r="K237" s="69"/>
      <c r="L237" s="166">
        <f t="shared" si="344"/>
        <v>0</v>
      </c>
      <c r="M237" s="163">
        <f t="shared" si="345"/>
        <v>0</v>
      </c>
      <c r="N237" s="164">
        <f t="shared" si="346"/>
        <v>0</v>
      </c>
      <c r="P237" s="168">
        <f>'Μέση ετήσια κατανάλωση'!$F192*Πελάτες!U232</f>
        <v>0</v>
      </c>
      <c r="Q237" s="69"/>
      <c r="R237" s="137">
        <f t="shared" si="373"/>
        <v>0</v>
      </c>
      <c r="S237" s="180">
        <f t="shared" si="374"/>
        <v>0</v>
      </c>
      <c r="T237" s="168">
        <f>'Μέση ετήσια κατανάλωση'!$F192*Πελάτες!X232</f>
        <v>0</v>
      </c>
      <c r="U237" s="137">
        <f>'Μέση ετήσια κατανάλωση'!$G192*(Πελάτες!V232-Πελάτες!$P232)</f>
        <v>0</v>
      </c>
      <c r="V237" s="137">
        <f t="shared" si="375"/>
        <v>0</v>
      </c>
      <c r="W237" s="69"/>
      <c r="X237" s="137">
        <f t="shared" si="376"/>
        <v>0</v>
      </c>
      <c r="Y237" s="166">
        <f t="shared" si="377"/>
        <v>0</v>
      </c>
      <c r="Z237" s="168">
        <f>'Μέση ετήσια κατανάλωση'!$F192*Πελάτες!AA232</f>
        <v>0</v>
      </c>
      <c r="AA237" s="137">
        <f>'Μέση ετήσια κατανάλωση'!$G192*(Πελάτες!Y232-Πελάτες!$P232)</f>
        <v>0</v>
      </c>
      <c r="AB237" s="137">
        <f t="shared" si="378"/>
        <v>0</v>
      </c>
      <c r="AC237" s="69"/>
      <c r="AD237" s="137">
        <f t="shared" si="379"/>
        <v>0</v>
      </c>
      <c r="AE237" s="166">
        <f t="shared" si="380"/>
        <v>0</v>
      </c>
      <c r="AF237" s="168">
        <f>'Μέση ετήσια κατανάλωση'!$F192*Πελάτες!AD232</f>
        <v>0</v>
      </c>
      <c r="AG237" s="137">
        <f>'Μέση ετήσια κατανάλωση'!$G192*(Πελάτες!AB232-Πελάτες!$P232)</f>
        <v>0</v>
      </c>
      <c r="AH237" s="137">
        <f t="shared" si="381"/>
        <v>0</v>
      </c>
      <c r="AI237" s="69"/>
      <c r="AJ237" s="137">
        <f t="shared" si="382"/>
        <v>0</v>
      </c>
      <c r="AK237" s="166">
        <f t="shared" si="383"/>
        <v>0</v>
      </c>
      <c r="AL237" s="168">
        <f>'Μέση ετήσια κατανάλωση'!$F192*Πελάτες!AG232</f>
        <v>0</v>
      </c>
      <c r="AM237" s="137">
        <f>'Μέση ετήσια κατανάλωση'!$G192*(Πελάτες!AE232-Πελάτες!$P232)</f>
        <v>0</v>
      </c>
      <c r="AN237" s="137">
        <f t="shared" si="384"/>
        <v>0</v>
      </c>
      <c r="AO237" s="69"/>
      <c r="AP237" s="137">
        <f t="shared" si="385"/>
        <v>0</v>
      </c>
      <c r="AQ237" s="166">
        <f t="shared" si="386"/>
        <v>0</v>
      </c>
      <c r="AR237" s="163">
        <f t="shared" si="387"/>
        <v>0</v>
      </c>
      <c r="AS237" s="164">
        <f t="shared" si="388"/>
        <v>0</v>
      </c>
    </row>
    <row r="238" spans="2:45" outlineLevel="1" x14ac:dyDescent="0.35">
      <c r="B238" s="230" t="s">
        <v>99</v>
      </c>
      <c r="C238" s="63" t="s">
        <v>114</v>
      </c>
      <c r="D238" s="83"/>
      <c r="E238" s="69"/>
      <c r="F238" s="166">
        <f t="shared" si="370"/>
        <v>0</v>
      </c>
      <c r="G238" s="69"/>
      <c r="H238" s="166">
        <f t="shared" si="371"/>
        <v>0</v>
      </c>
      <c r="I238" s="69"/>
      <c r="J238" s="166">
        <f t="shared" si="372"/>
        <v>0</v>
      </c>
      <c r="K238" s="69"/>
      <c r="L238" s="166">
        <f t="shared" si="344"/>
        <v>0</v>
      </c>
      <c r="M238" s="163">
        <f t="shared" si="345"/>
        <v>0</v>
      </c>
      <c r="N238" s="164">
        <f t="shared" si="346"/>
        <v>0</v>
      </c>
      <c r="P238" s="168">
        <f>'Μέση ετήσια κατανάλωση'!$F193*Πελάτες!U233</f>
        <v>0</v>
      </c>
      <c r="Q238" s="69"/>
      <c r="R238" s="137">
        <f t="shared" si="373"/>
        <v>0</v>
      </c>
      <c r="S238" s="180">
        <f t="shared" si="374"/>
        <v>0</v>
      </c>
      <c r="T238" s="168">
        <f>'Μέση ετήσια κατανάλωση'!$F193*Πελάτες!X233</f>
        <v>0</v>
      </c>
      <c r="U238" s="137">
        <f>'Μέση ετήσια κατανάλωση'!$G193*(Πελάτες!V233-Πελάτες!$P233)</f>
        <v>0</v>
      </c>
      <c r="V238" s="137">
        <f t="shared" si="375"/>
        <v>0</v>
      </c>
      <c r="W238" s="69"/>
      <c r="X238" s="137">
        <f t="shared" si="376"/>
        <v>0</v>
      </c>
      <c r="Y238" s="166">
        <f t="shared" si="377"/>
        <v>0</v>
      </c>
      <c r="Z238" s="168">
        <f>'Μέση ετήσια κατανάλωση'!$F193*Πελάτες!AA233</f>
        <v>0</v>
      </c>
      <c r="AA238" s="137">
        <f>'Μέση ετήσια κατανάλωση'!$G193*(Πελάτες!Y233-Πελάτες!$P233)</f>
        <v>0</v>
      </c>
      <c r="AB238" s="137">
        <f t="shared" si="378"/>
        <v>0</v>
      </c>
      <c r="AC238" s="69"/>
      <c r="AD238" s="137">
        <f t="shared" si="379"/>
        <v>0</v>
      </c>
      <c r="AE238" s="166">
        <f t="shared" si="380"/>
        <v>0</v>
      </c>
      <c r="AF238" s="168">
        <f>'Μέση ετήσια κατανάλωση'!$F193*Πελάτες!AD233</f>
        <v>0</v>
      </c>
      <c r="AG238" s="137">
        <f>'Μέση ετήσια κατανάλωση'!$G193*(Πελάτες!AB233-Πελάτες!$P233)</f>
        <v>0</v>
      </c>
      <c r="AH238" s="137">
        <f t="shared" si="381"/>
        <v>0</v>
      </c>
      <c r="AI238" s="69"/>
      <c r="AJ238" s="137">
        <f t="shared" si="382"/>
        <v>0</v>
      </c>
      <c r="AK238" s="166">
        <f t="shared" si="383"/>
        <v>0</v>
      </c>
      <c r="AL238" s="168">
        <f>'Μέση ετήσια κατανάλωση'!$F193*Πελάτες!AG233</f>
        <v>0</v>
      </c>
      <c r="AM238" s="137">
        <f>'Μέση ετήσια κατανάλωση'!$G193*(Πελάτες!AE233-Πελάτες!$P233)</f>
        <v>0</v>
      </c>
      <c r="AN238" s="137">
        <f t="shared" si="384"/>
        <v>0</v>
      </c>
      <c r="AO238" s="69"/>
      <c r="AP238" s="137">
        <f t="shared" si="385"/>
        <v>0</v>
      </c>
      <c r="AQ238" s="166">
        <f t="shared" si="386"/>
        <v>0</v>
      </c>
      <c r="AR238" s="163">
        <f t="shared" si="387"/>
        <v>0</v>
      </c>
      <c r="AS238" s="164">
        <f t="shared" si="388"/>
        <v>0</v>
      </c>
    </row>
    <row r="239" spans="2:45" ht="15" customHeight="1" outlineLevel="1" x14ac:dyDescent="0.35">
      <c r="B239" s="50" t="s">
        <v>138</v>
      </c>
      <c r="C239" s="47" t="s">
        <v>114</v>
      </c>
      <c r="D239" s="182">
        <f>SUM(D214:D238)</f>
        <v>3112.4209999999998</v>
      </c>
      <c r="E239" s="182">
        <f>SUM(E214:E238)</f>
        <v>5170.6689999999999</v>
      </c>
      <c r="F239" s="181">
        <f>IFERROR((E239-D239)/D239,0)</f>
        <v>0.66130128282774092</v>
      </c>
      <c r="G239" s="182">
        <f>SUM(G214:G238)</f>
        <v>7103.4489999999996</v>
      </c>
      <c r="H239" s="181">
        <f t="shared" si="371"/>
        <v>0.37379689165947383</v>
      </c>
      <c r="I239" s="182">
        <f>SUM(I214:I238)</f>
        <v>7704.4506666666666</v>
      </c>
      <c r="J239" s="181">
        <f t="shared" si="372"/>
        <v>8.4607022119348924E-2</v>
      </c>
      <c r="K239" s="182">
        <f>SUM(K214:K238)</f>
        <v>0</v>
      </c>
      <c r="L239" s="181">
        <f t="shared" si="344"/>
        <v>-1</v>
      </c>
      <c r="M239" s="182">
        <f>SUM(M214:M238)</f>
        <v>23090.989666666668</v>
      </c>
      <c r="N239" s="176">
        <f t="shared" si="346"/>
        <v>-1</v>
      </c>
      <c r="P239" s="182">
        <f>SUM(P214:P238)</f>
        <v>700</v>
      </c>
      <c r="Q239" s="182">
        <f>SUM(Q214:Q238)</f>
        <v>0</v>
      </c>
      <c r="R239" s="182">
        <f>SUM(R214:R238)</f>
        <v>700</v>
      </c>
      <c r="S239" s="165">
        <f>IFERROR((R239-K239)/K239,0)</f>
        <v>0</v>
      </c>
      <c r="T239" s="182">
        <f>SUM(T214:T238)</f>
        <v>0</v>
      </c>
      <c r="U239" s="182">
        <f>SUM(U214:U238)</f>
        <v>3500</v>
      </c>
      <c r="V239" s="182">
        <f t="shared" ref="V239" si="389">SUM(V214:V238)</f>
        <v>3500</v>
      </c>
      <c r="W239" s="182">
        <f t="shared" ref="W239" si="390">SUM(W214:W238)</f>
        <v>0</v>
      </c>
      <c r="X239" s="182">
        <f t="shared" ref="X239" si="391">SUM(X214:X238)</f>
        <v>3500</v>
      </c>
      <c r="Y239" s="181">
        <f>IFERROR((X239-R239)/R239,0)</f>
        <v>4</v>
      </c>
      <c r="Z239" s="182">
        <f>SUM(Z214:Z238)</f>
        <v>0</v>
      </c>
      <c r="AA239" s="182">
        <f>SUM(AA214:AA238)</f>
        <v>3500</v>
      </c>
      <c r="AB239" s="182">
        <f>SUM(AB214:AB238)</f>
        <v>3500</v>
      </c>
      <c r="AC239" s="182">
        <f>SUM(AC214:AC238)</f>
        <v>0</v>
      </c>
      <c r="AD239" s="182">
        <f>SUM(AD214:AD238)</f>
        <v>3500</v>
      </c>
      <c r="AE239" s="165">
        <f>IFERROR((AD239-X239)/X239,0)</f>
        <v>0</v>
      </c>
      <c r="AF239" s="182">
        <f>SUM(AF214:AF238)</f>
        <v>0</v>
      </c>
      <c r="AG239" s="182">
        <f>SUM(AG214:AG238)</f>
        <v>3500</v>
      </c>
      <c r="AH239" s="182">
        <f>SUM(AH214:AH238)</f>
        <v>3500</v>
      </c>
      <c r="AI239" s="182">
        <f>SUM(AI214:AI238)</f>
        <v>0</v>
      </c>
      <c r="AJ239" s="182">
        <f>SUM(AJ214:AJ238)</f>
        <v>3500</v>
      </c>
      <c r="AK239" s="165">
        <f t="shared" si="383"/>
        <v>0</v>
      </c>
      <c r="AL239" s="182">
        <f>SUM(AL214:AL238)</f>
        <v>0</v>
      </c>
      <c r="AM239" s="182">
        <f>SUM(AM214:AM238)</f>
        <v>3500</v>
      </c>
      <c r="AN239" s="182">
        <f>SUM(AN214:AN238)</f>
        <v>3500</v>
      </c>
      <c r="AO239" s="182">
        <f>SUM(AO214:AO238)</f>
        <v>0</v>
      </c>
      <c r="AP239" s="182">
        <f>SUM(AP214:AP238)</f>
        <v>3500</v>
      </c>
      <c r="AQ239" s="165">
        <f>IFERROR((AP239-AJ239)/AJ239,0)</f>
        <v>0</v>
      </c>
      <c r="AR239" s="182">
        <f>SUM(AR214:AR238)</f>
        <v>14700</v>
      </c>
      <c r="AS239" s="164">
        <f>IFERROR((AP239/R239)^(1/4)-1,0)</f>
        <v>0.4953487812212205</v>
      </c>
    </row>
    <row r="240" spans="2:45" x14ac:dyDescent="0.35">
      <c r="Z240" s="233">
        <f>Z239+T239*10*0.9</f>
        <v>0</v>
      </c>
      <c r="AF240" s="233">
        <f>AF239+Z239*10*0.9</f>
        <v>0</v>
      </c>
    </row>
  </sheetData>
  <mergeCells count="345">
    <mergeCell ref="I211:J211"/>
    <mergeCell ref="P211:S211"/>
    <mergeCell ref="H146:H147"/>
    <mergeCell ref="I146:I147"/>
    <mergeCell ref="J146:J147"/>
    <mergeCell ref="K146:K147"/>
    <mergeCell ref="L146:L147"/>
    <mergeCell ref="G178:H178"/>
    <mergeCell ref="I178:J178"/>
    <mergeCell ref="P178:S178"/>
    <mergeCell ref="M177:N178"/>
    <mergeCell ref="K178:L178"/>
    <mergeCell ref="P210:AS210"/>
    <mergeCell ref="T211:Y211"/>
    <mergeCell ref="Z211:AE211"/>
    <mergeCell ref="AF211:AK211"/>
    <mergeCell ref="AL211:AQ211"/>
    <mergeCell ref="K211:L211"/>
    <mergeCell ref="M210:N211"/>
    <mergeCell ref="T178:Y178"/>
    <mergeCell ref="AR211:AS211"/>
    <mergeCell ref="Z178:AE178"/>
    <mergeCell ref="X179:X180"/>
    <mergeCell ref="Y179:Y180"/>
    <mergeCell ref="M78:N79"/>
    <mergeCell ref="P78:AS78"/>
    <mergeCell ref="E79:F79"/>
    <mergeCell ref="E46:F46"/>
    <mergeCell ref="G46:H46"/>
    <mergeCell ref="I46:J46"/>
    <mergeCell ref="AC47:AC48"/>
    <mergeCell ref="AD47:AD48"/>
    <mergeCell ref="AF46:AK46"/>
    <mergeCell ref="AL46:AQ46"/>
    <mergeCell ref="AF47:AH47"/>
    <mergeCell ref="P79:S79"/>
    <mergeCell ref="T79:Y79"/>
    <mergeCell ref="Z79:AE79"/>
    <mergeCell ref="AI47:AI48"/>
    <mergeCell ref="AJ47:AJ48"/>
    <mergeCell ref="AK47:AK48"/>
    <mergeCell ref="AL47:AN47"/>
    <mergeCell ref="AP47:AP48"/>
    <mergeCell ref="I79:J79"/>
    <mergeCell ref="X47:X48"/>
    <mergeCell ref="AQ47:AQ48"/>
    <mergeCell ref="F47:F48"/>
    <mergeCell ref="AF79:AK79"/>
    <mergeCell ref="I212:I213"/>
    <mergeCell ref="J212:J213"/>
    <mergeCell ref="H212:H213"/>
    <mergeCell ref="E145:F145"/>
    <mergeCell ref="G145:H145"/>
    <mergeCell ref="I179:I180"/>
    <mergeCell ref="J179:J180"/>
    <mergeCell ref="B175:AS175"/>
    <mergeCell ref="B177:B180"/>
    <mergeCell ref="AR145:AS145"/>
    <mergeCell ref="M144:N145"/>
    <mergeCell ref="K145:L145"/>
    <mergeCell ref="S212:S213"/>
    <mergeCell ref="T179:V179"/>
    <mergeCell ref="W179:W180"/>
    <mergeCell ref="Z212:AB212"/>
    <mergeCell ref="N212:N213"/>
    <mergeCell ref="P212:P213"/>
    <mergeCell ref="Q212:Q213"/>
    <mergeCell ref="R212:R213"/>
    <mergeCell ref="AF179:AH179"/>
    <mergeCell ref="AO146:AO147"/>
    <mergeCell ref="I145:J145"/>
    <mergeCell ref="AF145:AK145"/>
    <mergeCell ref="AP179:AP180"/>
    <mergeCell ref="AJ179:AJ180"/>
    <mergeCell ref="AK179:AK180"/>
    <mergeCell ref="AL179:AN179"/>
    <mergeCell ref="M179:M180"/>
    <mergeCell ref="N179:N180"/>
    <mergeCell ref="P179:P180"/>
    <mergeCell ref="Q179:Q180"/>
    <mergeCell ref="M146:M147"/>
    <mergeCell ref="N146:N147"/>
    <mergeCell ref="AF178:AK178"/>
    <mergeCell ref="Z179:AB179"/>
    <mergeCell ref="AC179:AC180"/>
    <mergeCell ref="AD179:AD180"/>
    <mergeCell ref="AI179:AI180"/>
    <mergeCell ref="AE179:AE180"/>
    <mergeCell ref="AL178:AQ178"/>
    <mergeCell ref="AQ146:AQ147"/>
    <mergeCell ref="R179:R180"/>
    <mergeCell ref="S179:S180"/>
    <mergeCell ref="AR212:AR213"/>
    <mergeCell ref="D13:D14"/>
    <mergeCell ref="P45:AS45"/>
    <mergeCell ref="K46:L46"/>
    <mergeCell ref="I13:I14"/>
    <mergeCell ref="J13:J14"/>
    <mergeCell ref="Q13:Q14"/>
    <mergeCell ref="AR12:AS12"/>
    <mergeCell ref="P11:AS11"/>
    <mergeCell ref="N13:N14"/>
    <mergeCell ref="AR13:AR14"/>
    <mergeCell ref="AS13:AS14"/>
    <mergeCell ref="AK13:AK14"/>
    <mergeCell ref="AL13:AN13"/>
    <mergeCell ref="AO13:AO14"/>
    <mergeCell ref="AP13:AP14"/>
    <mergeCell ref="AR46:AS46"/>
    <mergeCell ref="M45:N46"/>
    <mergeCell ref="B43:AV43"/>
    <mergeCell ref="E12:F12"/>
    <mergeCell ref="G12:H12"/>
    <mergeCell ref="I12:J12"/>
    <mergeCell ref="D11:L11"/>
    <mergeCell ref="D45:L45"/>
    <mergeCell ref="AL212:AN212"/>
    <mergeCell ref="AO212:AO213"/>
    <mergeCell ref="AP212:AP213"/>
    <mergeCell ref="AC212:AC213"/>
    <mergeCell ref="AD212:AD213"/>
    <mergeCell ref="AE212:AE213"/>
    <mergeCell ref="AF212:AH212"/>
    <mergeCell ref="AI212:AI213"/>
    <mergeCell ref="AQ212:AQ213"/>
    <mergeCell ref="AL79:AQ79"/>
    <mergeCell ref="AO47:AO48"/>
    <mergeCell ref="Q47:Q48"/>
    <mergeCell ref="AR112:AS112"/>
    <mergeCell ref="AR146:AR147"/>
    <mergeCell ref="AP146:AP147"/>
    <mergeCell ref="P177:AS177"/>
    <mergeCell ref="R146:R147"/>
    <mergeCell ref="S146:S147"/>
    <mergeCell ref="T146:V146"/>
    <mergeCell ref="W146:W147"/>
    <mergeCell ref="X146:X147"/>
    <mergeCell ref="Y146:Y147"/>
    <mergeCell ref="Z146:AB146"/>
    <mergeCell ref="P146:P147"/>
    <mergeCell ref="Q146:Q147"/>
    <mergeCell ref="AJ146:AJ147"/>
    <mergeCell ref="AK146:AK147"/>
    <mergeCell ref="AL146:AN146"/>
    <mergeCell ref="AD146:AD147"/>
    <mergeCell ref="AR79:AS79"/>
    <mergeCell ref="T145:Y145"/>
    <mergeCell ref="Z145:AE145"/>
    <mergeCell ref="AL112:AQ112"/>
    <mergeCell ref="AO80:AO81"/>
    <mergeCell ref="Z80:AB80"/>
    <mergeCell ref="AJ80:AJ81"/>
    <mergeCell ref="AK80:AK81"/>
    <mergeCell ref="Y80:Y81"/>
    <mergeCell ref="P144:AS144"/>
    <mergeCell ref="T80:V80"/>
    <mergeCell ref="W80:W81"/>
    <mergeCell ref="X80:X81"/>
    <mergeCell ref="AE113:AE114"/>
    <mergeCell ref="AF113:AH113"/>
    <mergeCell ref="AI113:AI114"/>
    <mergeCell ref="P113:P114"/>
    <mergeCell ref="X113:X114"/>
    <mergeCell ref="Y113:Y114"/>
    <mergeCell ref="AL145:AQ145"/>
    <mergeCell ref="AC146:AC147"/>
    <mergeCell ref="F80:F81"/>
    <mergeCell ref="G80:G81"/>
    <mergeCell ref="W113:W114"/>
    <mergeCell ref="R80:R81"/>
    <mergeCell ref="P111:AS111"/>
    <mergeCell ref="P112:S112"/>
    <mergeCell ref="T112:Y112"/>
    <mergeCell ref="Z112:AE112"/>
    <mergeCell ref="AF112:AK112"/>
    <mergeCell ref="AR113:AR114"/>
    <mergeCell ref="Z113:AB113"/>
    <mergeCell ref="AS113:AS114"/>
    <mergeCell ref="AC113:AC114"/>
    <mergeCell ref="AL80:AN80"/>
    <mergeCell ref="AI80:AI81"/>
    <mergeCell ref="AL113:AN113"/>
    <mergeCell ref="AO113:AO114"/>
    <mergeCell ref="AP113:AP114"/>
    <mergeCell ref="AQ113:AQ114"/>
    <mergeCell ref="K112:L112"/>
    <mergeCell ref="S80:S81"/>
    <mergeCell ref="P145:S145"/>
    <mergeCell ref="K80:K81"/>
    <mergeCell ref="R47:R48"/>
    <mergeCell ref="S47:S48"/>
    <mergeCell ref="K79:L79"/>
    <mergeCell ref="AE80:AE81"/>
    <mergeCell ref="M111:N112"/>
    <mergeCell ref="E47:E48"/>
    <mergeCell ref="B76:AV76"/>
    <mergeCell ref="AP80:AP81"/>
    <mergeCell ref="AQ80:AQ81"/>
    <mergeCell ref="AR80:AR81"/>
    <mergeCell ref="G79:H79"/>
    <mergeCell ref="AC80:AC81"/>
    <mergeCell ref="AD80:AD81"/>
    <mergeCell ref="B45:B48"/>
    <mergeCell ref="C45:C48"/>
    <mergeCell ref="G47:G48"/>
    <mergeCell ref="H47:H48"/>
    <mergeCell ref="I47:I48"/>
    <mergeCell ref="AR47:AR48"/>
    <mergeCell ref="AS47:AS48"/>
    <mergeCell ref="H80:H81"/>
    <mergeCell ref="J80:J81"/>
    <mergeCell ref="C78:C81"/>
    <mergeCell ref="N47:N48"/>
    <mergeCell ref="B78:B81"/>
    <mergeCell ref="D80:D81"/>
    <mergeCell ref="AF80:AH80"/>
    <mergeCell ref="B5:I5"/>
    <mergeCell ref="B9:AS9"/>
    <mergeCell ref="K12:L12"/>
    <mergeCell ref="P12:S12"/>
    <mergeCell ref="T12:Y12"/>
    <mergeCell ref="Z12:AE12"/>
    <mergeCell ref="P13:P14"/>
    <mergeCell ref="AQ13:AQ14"/>
    <mergeCell ref="S13:S14"/>
    <mergeCell ref="T13:V13"/>
    <mergeCell ref="R13:R14"/>
    <mergeCell ref="W13:W14"/>
    <mergeCell ref="X13:X14"/>
    <mergeCell ref="AJ13:AJ14"/>
    <mergeCell ref="C11:C14"/>
    <mergeCell ref="B11:B14"/>
    <mergeCell ref="AF12:AK12"/>
    <mergeCell ref="AL12:AQ12"/>
    <mergeCell ref="L13:L14"/>
    <mergeCell ref="AS80:AS81"/>
    <mergeCell ref="L80:L81"/>
    <mergeCell ref="M13:M14"/>
    <mergeCell ref="M11:N12"/>
    <mergeCell ref="C2:G2"/>
    <mergeCell ref="H13:H14"/>
    <mergeCell ref="AF13:AH13"/>
    <mergeCell ref="AI13:AI14"/>
    <mergeCell ref="K13:K14"/>
    <mergeCell ref="M47:M48"/>
    <mergeCell ref="J47:J48"/>
    <mergeCell ref="K47:K48"/>
    <mergeCell ref="L47:L48"/>
    <mergeCell ref="Z13:AB13"/>
    <mergeCell ref="AC13:AC14"/>
    <mergeCell ref="AD13:AD14"/>
    <mergeCell ref="AE13:AE14"/>
    <mergeCell ref="AE47:AE48"/>
    <mergeCell ref="Y47:Y48"/>
    <mergeCell ref="P47:P48"/>
    <mergeCell ref="P46:S46"/>
    <mergeCell ref="T46:Y46"/>
    <mergeCell ref="Z46:AE46"/>
    <mergeCell ref="E13:E14"/>
    <mergeCell ref="D47:D48"/>
    <mergeCell ref="Z47:AB47"/>
    <mergeCell ref="E112:F112"/>
    <mergeCell ref="G112:H112"/>
    <mergeCell ref="I112:J112"/>
    <mergeCell ref="C144:C147"/>
    <mergeCell ref="F13:F14"/>
    <mergeCell ref="G13:G14"/>
    <mergeCell ref="Y13:Y14"/>
    <mergeCell ref="T47:V47"/>
    <mergeCell ref="W47:W48"/>
    <mergeCell ref="M80:M81"/>
    <mergeCell ref="N80:N81"/>
    <mergeCell ref="Q113:Q114"/>
    <mergeCell ref="R113:R114"/>
    <mergeCell ref="S113:S114"/>
    <mergeCell ref="P80:P81"/>
    <mergeCell ref="Q80:Q81"/>
    <mergeCell ref="M113:M114"/>
    <mergeCell ref="N113:N114"/>
    <mergeCell ref="B109:AV109"/>
    <mergeCell ref="T113:V113"/>
    <mergeCell ref="AD113:AD114"/>
    <mergeCell ref="AJ113:AJ114"/>
    <mergeCell ref="AK113:AK114"/>
    <mergeCell ref="M212:M213"/>
    <mergeCell ref="T212:V212"/>
    <mergeCell ref="W212:W213"/>
    <mergeCell ref="X212:X213"/>
    <mergeCell ref="AE146:AE147"/>
    <mergeCell ref="AF146:AH146"/>
    <mergeCell ref="AI146:AI147"/>
    <mergeCell ref="B208:AS208"/>
    <mergeCell ref="AO179:AO180"/>
    <mergeCell ref="D179:D180"/>
    <mergeCell ref="E179:E180"/>
    <mergeCell ref="F179:F180"/>
    <mergeCell ref="G179:G180"/>
    <mergeCell ref="H179:H180"/>
    <mergeCell ref="K179:K180"/>
    <mergeCell ref="L179:L180"/>
    <mergeCell ref="Y212:Y213"/>
    <mergeCell ref="AS146:AS147"/>
    <mergeCell ref="AS179:AS180"/>
    <mergeCell ref="AQ179:AQ180"/>
    <mergeCell ref="AR179:AR180"/>
    <mergeCell ref="AS212:AS213"/>
    <mergeCell ref="AJ212:AJ213"/>
    <mergeCell ref="AK212:AK213"/>
    <mergeCell ref="D78:L78"/>
    <mergeCell ref="D111:L111"/>
    <mergeCell ref="D144:L144"/>
    <mergeCell ref="D177:L177"/>
    <mergeCell ref="D210:L210"/>
    <mergeCell ref="I80:I81"/>
    <mergeCell ref="H113:H114"/>
    <mergeCell ref="K212:K213"/>
    <mergeCell ref="L212:L213"/>
    <mergeCell ref="E80:E81"/>
    <mergeCell ref="F212:F213"/>
    <mergeCell ref="G212:G213"/>
    <mergeCell ref="B142:AV142"/>
    <mergeCell ref="AR178:AS178"/>
    <mergeCell ref="B144:B147"/>
    <mergeCell ref="D113:D114"/>
    <mergeCell ref="E113:E114"/>
    <mergeCell ref="I113:I114"/>
    <mergeCell ref="J113:J114"/>
    <mergeCell ref="K113:K114"/>
    <mergeCell ref="L113:L114"/>
    <mergeCell ref="B210:B213"/>
    <mergeCell ref="C210:C213"/>
    <mergeCell ref="C177:C180"/>
    <mergeCell ref="C111:C114"/>
    <mergeCell ref="B111:B114"/>
    <mergeCell ref="D146:D147"/>
    <mergeCell ref="E146:E147"/>
    <mergeCell ref="F146:F147"/>
    <mergeCell ref="G146:G147"/>
    <mergeCell ref="F113:F114"/>
    <mergeCell ref="G113:G114"/>
    <mergeCell ref="D212:D213"/>
    <mergeCell ref="E212:E213"/>
    <mergeCell ref="E211:F211"/>
    <mergeCell ref="G211:H211"/>
    <mergeCell ref="E178:F178"/>
  </mergeCells>
  <hyperlinks>
    <hyperlink ref="J2" location="'Αρχική σελίδα'!A1" display="Πίσω στην αρχική σελίδα" xr:uid="{E13B5BF1-7FCE-4663-BF50-BCBC86A3AFA6}"/>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239"/>
  <sheetViews>
    <sheetView showGridLines="0" topLeftCell="A46" zoomScaleNormal="100" workbookViewId="0">
      <selection activeCell="D157" sqref="D157"/>
    </sheetView>
  </sheetViews>
  <sheetFormatPr defaultColWidth="8.81640625" defaultRowHeight="14.5" outlineLevelRow="1" x14ac:dyDescent="0.35"/>
  <cols>
    <col min="1" max="1" width="2.81640625" customWidth="1"/>
    <col min="2" max="2" width="36.453125" customWidth="1"/>
    <col min="3" max="3" width="13.54296875" customWidth="1"/>
    <col min="4" max="4" width="17.54296875" customWidth="1"/>
    <col min="5" max="9" width="13.54296875" customWidth="1"/>
    <col min="10" max="10" width="9.453125" bestFit="1" customWidth="1"/>
  </cols>
  <sheetData>
    <row r="2" spans="2:37" ht="18.5" x14ac:dyDescent="0.45">
      <c r="B2" s="1" t="s">
        <v>0</v>
      </c>
      <c r="C2" s="297" t="str">
        <f>'Αρχική σελίδα'!C3</f>
        <v>Στερεάς Ελλάδας</v>
      </c>
      <c r="D2" s="297"/>
      <c r="E2" s="297"/>
      <c r="F2" s="297"/>
      <c r="G2" s="297"/>
      <c r="H2" s="97"/>
      <c r="J2" s="298" t="s">
        <v>59</v>
      </c>
      <c r="K2" s="298"/>
      <c r="L2" s="298"/>
    </row>
    <row r="3" spans="2:37" ht="18.5" x14ac:dyDescent="0.45">
      <c r="B3" s="2" t="s">
        <v>2</v>
      </c>
      <c r="C3" s="98">
        <f>'Αρχική σελίδα'!C4</f>
        <v>2024</v>
      </c>
      <c r="D3" s="46" t="s">
        <v>3</v>
      </c>
      <c r="E3" s="46">
        <f>C3+4</f>
        <v>2028</v>
      </c>
    </row>
    <row r="4" spans="2:37" ht="14.5" customHeight="1" x14ac:dyDescent="0.45">
      <c r="C4" s="2"/>
      <c r="D4" s="46"/>
      <c r="E4" s="46"/>
    </row>
    <row r="5" spans="2:37" ht="44.5" customHeight="1" x14ac:dyDescent="0.35">
      <c r="B5" s="299" t="s">
        <v>170</v>
      </c>
      <c r="C5" s="299"/>
      <c r="D5" s="299"/>
      <c r="E5" s="299"/>
      <c r="F5" s="299"/>
      <c r="G5" s="299"/>
      <c r="H5" s="299"/>
      <c r="I5" s="299"/>
    </row>
    <row r="6" spans="2:37" x14ac:dyDescent="0.35">
      <c r="B6" s="220"/>
      <c r="C6" s="220"/>
      <c r="D6" s="220"/>
      <c r="E6" s="220"/>
      <c r="F6" s="220"/>
      <c r="G6" s="220"/>
      <c r="H6" s="220"/>
    </row>
    <row r="7" spans="2:37" ht="18.5" x14ac:dyDescent="0.45">
      <c r="B7" s="99" t="s">
        <v>171</v>
      </c>
      <c r="C7" s="100"/>
      <c r="D7" s="100"/>
      <c r="E7" s="100"/>
      <c r="F7" s="100"/>
      <c r="G7" s="100"/>
      <c r="H7" s="97"/>
      <c r="I7" s="97"/>
    </row>
    <row r="8" spans="2:37" ht="18.5" x14ac:dyDescent="0.45">
      <c r="C8" s="2"/>
      <c r="D8" s="46"/>
      <c r="E8" s="46"/>
      <c r="F8" s="46"/>
    </row>
    <row r="9" spans="2:37" ht="15.5" x14ac:dyDescent="0.35">
      <c r="B9" s="296" t="s">
        <v>147</v>
      </c>
      <c r="C9" s="296"/>
      <c r="D9" s="296"/>
      <c r="E9" s="296"/>
      <c r="F9" s="296"/>
      <c r="G9" s="296"/>
      <c r="H9" s="296"/>
      <c r="I9" s="29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43.5" outlineLevel="1" x14ac:dyDescent="0.35">
      <c r="B11" s="77"/>
      <c r="C11" s="62" t="s">
        <v>105</v>
      </c>
      <c r="D11" s="90" t="str">
        <f>"Μέσο μοναδιαίο κόστος υποδομής "&amp;($C$3-5)&amp;" - "&amp;(($C$3-1))</f>
        <v>Μέσο μοναδιαίο κόστος υποδομής 2019 - 2023</v>
      </c>
      <c r="E11" s="81">
        <f>$C$3</f>
        <v>2024</v>
      </c>
      <c r="F11" s="81">
        <f>$C$3+1</f>
        <v>2025</v>
      </c>
      <c r="G11" s="81">
        <f>$C$3+2</f>
        <v>2026</v>
      </c>
      <c r="H11" s="81">
        <f>$C$3+3</f>
        <v>2027</v>
      </c>
      <c r="I11" s="81">
        <f>$C$3+4</f>
        <v>2028</v>
      </c>
    </row>
    <row r="12" spans="2:37" outlineLevel="1" x14ac:dyDescent="0.35">
      <c r="B12" s="229" t="s">
        <v>75</v>
      </c>
      <c r="C12" s="47" t="s">
        <v>172</v>
      </c>
      <c r="D12" s="82"/>
      <c r="E12" s="82"/>
      <c r="F12" s="82"/>
      <c r="G12" s="82"/>
      <c r="H12" s="82"/>
      <c r="I12" s="82"/>
    </row>
    <row r="13" spans="2:37" outlineLevel="1" x14ac:dyDescent="0.35">
      <c r="B13" s="230" t="s">
        <v>76</v>
      </c>
      <c r="C13" s="47" t="s">
        <v>172</v>
      </c>
      <c r="D13" s="231">
        <v>275.31703060000001</v>
      </c>
      <c r="E13" s="231">
        <v>292.39105788688192</v>
      </c>
      <c r="F13" s="231">
        <v>370.88452672804294</v>
      </c>
      <c r="G13" s="231">
        <v>370.88452672804294</v>
      </c>
      <c r="H13" s="231">
        <v>370.88452672804294</v>
      </c>
      <c r="I13" s="231">
        <v>370.88452672804294</v>
      </c>
    </row>
    <row r="14" spans="2:37" outlineLevel="1" x14ac:dyDescent="0.35">
      <c r="B14" s="229" t="s">
        <v>77</v>
      </c>
      <c r="C14" s="47" t="s">
        <v>172</v>
      </c>
      <c r="D14" s="231"/>
      <c r="E14" s="231"/>
      <c r="F14" s="231"/>
      <c r="G14" s="231"/>
      <c r="H14" s="231"/>
      <c r="I14" s="231"/>
    </row>
    <row r="15" spans="2:37" outlineLevel="1" x14ac:dyDescent="0.35">
      <c r="B15" s="230" t="s">
        <v>78</v>
      </c>
      <c r="C15" s="47" t="s">
        <v>172</v>
      </c>
      <c r="D15" s="231">
        <v>275.31703060000001</v>
      </c>
      <c r="E15" s="231">
        <v>292.39105788688192</v>
      </c>
      <c r="F15" s="231">
        <v>370.88452672804294</v>
      </c>
      <c r="G15" s="231">
        <v>370.88452672804294</v>
      </c>
      <c r="H15" s="231">
        <v>370.88452672804294</v>
      </c>
      <c r="I15" s="231">
        <v>370.88452672804294</v>
      </c>
    </row>
    <row r="16" spans="2:37" outlineLevel="1" x14ac:dyDescent="0.35">
      <c r="B16" s="229" t="s">
        <v>79</v>
      </c>
      <c r="C16" s="47" t="s">
        <v>172</v>
      </c>
      <c r="D16" s="231"/>
      <c r="E16" s="231"/>
      <c r="F16" s="231"/>
      <c r="G16" s="231"/>
      <c r="H16" s="231"/>
      <c r="I16" s="231"/>
    </row>
    <row r="17" spans="2:10" outlineLevel="1" x14ac:dyDescent="0.35">
      <c r="B17" s="230" t="s">
        <v>80</v>
      </c>
      <c r="C17" s="47" t="s">
        <v>172</v>
      </c>
      <c r="D17" s="231">
        <v>275.31703060000001</v>
      </c>
      <c r="E17" s="231">
        <v>292.39105788688192</v>
      </c>
      <c r="F17" s="231">
        <v>370.88452672804294</v>
      </c>
      <c r="G17" s="231">
        <v>370.88452672804294</v>
      </c>
      <c r="H17" s="231">
        <v>370.88452672804294</v>
      </c>
      <c r="I17" s="231">
        <v>370.88452672804294</v>
      </c>
      <c r="J17" s="264"/>
    </row>
    <row r="18" spans="2:10" outlineLevel="1" x14ac:dyDescent="0.35">
      <c r="B18" s="229" t="s">
        <v>81</v>
      </c>
      <c r="C18" s="47" t="s">
        <v>172</v>
      </c>
      <c r="D18" s="231"/>
      <c r="E18" s="231"/>
      <c r="F18" s="231"/>
      <c r="G18" s="231"/>
      <c r="H18" s="231"/>
      <c r="I18" s="231"/>
    </row>
    <row r="19" spans="2:10" outlineLevel="1" x14ac:dyDescent="0.35">
      <c r="B19" s="230" t="s">
        <v>82</v>
      </c>
      <c r="C19" s="47" t="s">
        <v>172</v>
      </c>
      <c r="D19" s="231">
        <v>275.31703060000001</v>
      </c>
      <c r="E19" s="231">
        <v>292.39105788688192</v>
      </c>
      <c r="F19" s="231">
        <v>370.88452672804294</v>
      </c>
      <c r="G19" s="231">
        <v>370.88452672804294</v>
      </c>
      <c r="H19" s="231">
        <v>370.88452672804294</v>
      </c>
      <c r="I19" s="231">
        <v>370.88452672804294</v>
      </c>
    </row>
    <row r="20" spans="2:10" outlineLevel="1" x14ac:dyDescent="0.35">
      <c r="B20" s="230" t="s">
        <v>83</v>
      </c>
      <c r="C20" s="47" t="s">
        <v>172</v>
      </c>
      <c r="D20" s="231">
        <v>275.31703060000001</v>
      </c>
      <c r="E20" s="231">
        <v>292.39105788688192</v>
      </c>
      <c r="F20" s="231">
        <v>370.88452672804294</v>
      </c>
      <c r="G20" s="231">
        <v>370.88452672804294</v>
      </c>
      <c r="H20" s="231">
        <v>370.88452672804294</v>
      </c>
      <c r="I20" s="231">
        <v>370.88452672804294</v>
      </c>
    </row>
    <row r="21" spans="2:10" outlineLevel="1" x14ac:dyDescent="0.35">
      <c r="B21" s="230" t="s">
        <v>84</v>
      </c>
      <c r="C21" s="47" t="s">
        <v>172</v>
      </c>
      <c r="D21" s="231">
        <v>275.31703060000001</v>
      </c>
      <c r="E21" s="231">
        <v>292.39105788688192</v>
      </c>
      <c r="F21" s="231">
        <v>370.88452672804294</v>
      </c>
      <c r="G21" s="231">
        <v>370.88452672804294</v>
      </c>
      <c r="H21" s="231">
        <v>370.88452672804294</v>
      </c>
      <c r="I21" s="231">
        <v>370.88452672804294</v>
      </c>
    </row>
    <row r="22" spans="2:10" outlineLevel="1" x14ac:dyDescent="0.35">
      <c r="B22" s="229" t="s">
        <v>85</v>
      </c>
      <c r="C22" s="47" t="s">
        <v>172</v>
      </c>
      <c r="D22" s="231"/>
      <c r="E22" s="231"/>
      <c r="F22" s="231"/>
      <c r="G22" s="231"/>
      <c r="H22" s="231"/>
      <c r="I22" s="231"/>
    </row>
    <row r="23" spans="2:10" outlineLevel="1" x14ac:dyDescent="0.35">
      <c r="B23" s="230" t="s">
        <v>86</v>
      </c>
      <c r="C23" s="47" t="s">
        <v>172</v>
      </c>
      <c r="D23" s="231">
        <v>275.31703060000001</v>
      </c>
      <c r="E23" s="231">
        <v>292.39105788688192</v>
      </c>
      <c r="F23" s="231">
        <v>370.88452672804294</v>
      </c>
      <c r="G23" s="231">
        <v>370.88452672804294</v>
      </c>
      <c r="H23" s="231">
        <v>370.88452672804294</v>
      </c>
      <c r="I23" s="231">
        <v>370.88452672804294</v>
      </c>
    </row>
    <row r="24" spans="2:10" outlineLevel="1" x14ac:dyDescent="0.35">
      <c r="B24" s="230" t="s">
        <v>87</v>
      </c>
      <c r="C24" s="47" t="s">
        <v>172</v>
      </c>
      <c r="D24" s="231">
        <v>275.31703060000001</v>
      </c>
      <c r="E24" s="231">
        <v>292.39105788688192</v>
      </c>
      <c r="F24" s="231">
        <v>370.88452672804294</v>
      </c>
      <c r="G24" s="231">
        <v>370.88452672804294</v>
      </c>
      <c r="H24" s="231">
        <v>370.88452672804294</v>
      </c>
      <c r="I24" s="231">
        <v>370.88452672804294</v>
      </c>
    </row>
    <row r="25" spans="2:10" outlineLevel="1" x14ac:dyDescent="0.35">
      <c r="B25" s="230" t="s">
        <v>88</v>
      </c>
      <c r="C25" s="47" t="s">
        <v>172</v>
      </c>
      <c r="D25" s="231">
        <v>275.31703060000001</v>
      </c>
      <c r="E25" s="231">
        <v>292.39105788688192</v>
      </c>
      <c r="F25" s="231">
        <v>370.88452672804294</v>
      </c>
      <c r="G25" s="231">
        <v>370.88452672804294</v>
      </c>
      <c r="H25" s="231">
        <v>370.88452672804294</v>
      </c>
      <c r="I25" s="231">
        <v>370.88452672804294</v>
      </c>
    </row>
    <row r="26" spans="2:10" outlineLevel="1" x14ac:dyDescent="0.35">
      <c r="B26" s="230" t="s">
        <v>89</v>
      </c>
      <c r="C26" s="47" t="s">
        <v>172</v>
      </c>
      <c r="D26" s="231">
        <v>275.31703060000001</v>
      </c>
      <c r="E26" s="231">
        <v>292.39105788688192</v>
      </c>
      <c r="F26" s="231">
        <v>370.88452672804294</v>
      </c>
      <c r="G26" s="231">
        <v>370.88452672804294</v>
      </c>
      <c r="H26" s="231">
        <v>370.88452672804294</v>
      </c>
      <c r="I26" s="231">
        <v>370.88452672804294</v>
      </c>
    </row>
    <row r="27" spans="2:10" outlineLevel="1" x14ac:dyDescent="0.35">
      <c r="B27" s="229" t="s">
        <v>90</v>
      </c>
      <c r="C27" s="47" t="s">
        <v>172</v>
      </c>
      <c r="D27" s="231"/>
      <c r="E27" s="231"/>
      <c r="F27" s="231"/>
      <c r="G27" s="231"/>
      <c r="H27" s="231"/>
      <c r="I27" s="231"/>
    </row>
    <row r="28" spans="2:10" outlineLevel="1" x14ac:dyDescent="0.35">
      <c r="B28" s="230" t="s">
        <v>91</v>
      </c>
      <c r="C28" s="47" t="s">
        <v>172</v>
      </c>
      <c r="D28" s="231">
        <v>275.31703060000001</v>
      </c>
      <c r="E28" s="231">
        <v>292.39105788688192</v>
      </c>
      <c r="F28" s="231">
        <v>370.88452672804294</v>
      </c>
      <c r="G28" s="231">
        <v>370.88452672804294</v>
      </c>
      <c r="H28" s="231">
        <v>370.88452672804294</v>
      </c>
      <c r="I28" s="231">
        <v>370.88452672804294</v>
      </c>
    </row>
    <row r="29" spans="2:10" outlineLevel="1" x14ac:dyDescent="0.35">
      <c r="B29" s="229" t="s">
        <v>92</v>
      </c>
      <c r="C29" s="47" t="s">
        <v>172</v>
      </c>
      <c r="D29" s="231"/>
      <c r="E29" s="231"/>
      <c r="F29" s="231"/>
      <c r="G29" s="231"/>
      <c r="H29" s="231"/>
      <c r="I29" s="231"/>
    </row>
    <row r="30" spans="2:10" outlineLevel="1" x14ac:dyDescent="0.35">
      <c r="B30" s="230" t="s">
        <v>93</v>
      </c>
      <c r="C30" s="47" t="s">
        <v>172</v>
      </c>
      <c r="D30" s="231">
        <v>275.31703060000001</v>
      </c>
      <c r="E30" s="231">
        <v>292.39105788688192</v>
      </c>
      <c r="F30" s="231">
        <v>370.88452672804294</v>
      </c>
      <c r="G30" s="231">
        <v>370.88452672804294</v>
      </c>
      <c r="H30" s="231">
        <v>370.88452672804294</v>
      </c>
      <c r="I30" s="231">
        <v>370.88452672804294</v>
      </c>
    </row>
    <row r="31" spans="2:10" outlineLevel="1" x14ac:dyDescent="0.35">
      <c r="B31" s="229" t="s">
        <v>94</v>
      </c>
      <c r="C31" s="47" t="s">
        <v>172</v>
      </c>
      <c r="D31" s="231"/>
      <c r="E31" s="231"/>
      <c r="F31" s="231"/>
      <c r="G31" s="231"/>
      <c r="H31" s="231"/>
      <c r="I31" s="231"/>
    </row>
    <row r="32" spans="2:10" outlineLevel="1" x14ac:dyDescent="0.35">
      <c r="B32" s="230" t="s">
        <v>95</v>
      </c>
      <c r="C32" s="47" t="s">
        <v>172</v>
      </c>
      <c r="D32" s="231">
        <v>275.31703060000001</v>
      </c>
      <c r="E32" s="231">
        <v>292.39105788688192</v>
      </c>
      <c r="F32" s="231">
        <v>370.88452672804294</v>
      </c>
      <c r="G32" s="231">
        <v>370.88452672804294</v>
      </c>
      <c r="H32" s="231">
        <v>370.88452672804294</v>
      </c>
      <c r="I32" s="231">
        <v>370.88452672804294</v>
      </c>
    </row>
    <row r="33" spans="2:37" outlineLevel="1" x14ac:dyDescent="0.35">
      <c r="B33" s="229" t="s">
        <v>96</v>
      </c>
      <c r="C33" s="47" t="s">
        <v>172</v>
      </c>
      <c r="D33" s="231"/>
      <c r="E33" s="231"/>
      <c r="F33" s="231"/>
      <c r="G33" s="231"/>
      <c r="H33" s="231"/>
      <c r="I33" s="231"/>
    </row>
    <row r="34" spans="2:37" outlineLevel="1" x14ac:dyDescent="0.35">
      <c r="B34" s="230" t="s">
        <v>97</v>
      </c>
      <c r="C34" s="47" t="s">
        <v>172</v>
      </c>
      <c r="D34" s="231">
        <v>275.31703060000001</v>
      </c>
      <c r="E34" s="231">
        <v>292.39105788688192</v>
      </c>
      <c r="F34" s="231">
        <v>370.88452672804294</v>
      </c>
      <c r="G34" s="231">
        <v>370.88452672804294</v>
      </c>
      <c r="H34" s="231">
        <v>370.88452672804294</v>
      </c>
      <c r="I34" s="231">
        <v>370.88452672804294</v>
      </c>
    </row>
    <row r="35" spans="2:37" outlineLevel="1" x14ac:dyDescent="0.35">
      <c r="B35" s="230" t="s">
        <v>98</v>
      </c>
      <c r="C35" s="47" t="s">
        <v>172</v>
      </c>
      <c r="D35" s="231">
        <v>275.31703060000001</v>
      </c>
      <c r="E35" s="231">
        <v>292.39105788688192</v>
      </c>
      <c r="F35" s="231">
        <v>370.88452672804294</v>
      </c>
      <c r="G35" s="231">
        <v>370.88452672804294</v>
      </c>
      <c r="H35" s="231">
        <v>370.88452672804294</v>
      </c>
      <c r="I35" s="231">
        <v>370.88452672804294</v>
      </c>
    </row>
    <row r="36" spans="2:37" outlineLevel="1" x14ac:dyDescent="0.35">
      <c r="B36" s="230" t="s">
        <v>99</v>
      </c>
      <c r="C36" s="47" t="s">
        <v>172</v>
      </c>
      <c r="D36" s="231">
        <v>275.31703060000001</v>
      </c>
      <c r="E36" s="231">
        <v>292.39105788688192</v>
      </c>
      <c r="F36" s="231">
        <v>370.88452672804294</v>
      </c>
      <c r="G36" s="231">
        <v>370.88452672804294</v>
      </c>
      <c r="H36" s="231">
        <v>370.88452672804294</v>
      </c>
      <c r="I36" s="231">
        <v>370.88452672804294</v>
      </c>
    </row>
    <row r="38" spans="2:37" ht="15.5" x14ac:dyDescent="0.35">
      <c r="B38" s="296" t="s">
        <v>151</v>
      </c>
      <c r="C38" s="296"/>
      <c r="D38" s="296"/>
      <c r="E38" s="296"/>
      <c r="F38" s="296"/>
      <c r="G38" s="296"/>
      <c r="H38" s="296"/>
      <c r="I38" s="296"/>
    </row>
    <row r="39" spans="2:37" ht="5.5" customHeight="1" outlineLevel="1" x14ac:dyDescent="0.35">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2:37" ht="43.5" outlineLevel="1" x14ac:dyDescent="0.35">
      <c r="B40" s="77"/>
      <c r="C40" s="62" t="s">
        <v>105</v>
      </c>
      <c r="D40" s="90" t="str">
        <f>"Μέσο μοναδιαίο κόστος υποδομής "&amp;($C$3-5)&amp;" - "&amp;(($C$3-1))</f>
        <v>Μέσο μοναδιαίο κόστος υποδομής 2019 - 2023</v>
      </c>
      <c r="E40" s="81">
        <f>$C$3</f>
        <v>2024</v>
      </c>
      <c r="F40" s="81">
        <f>$C$3+1</f>
        <v>2025</v>
      </c>
      <c r="G40" s="81">
        <f>$C$3+2</f>
        <v>2026</v>
      </c>
      <c r="H40" s="81">
        <f>$C$3+3</f>
        <v>2027</v>
      </c>
      <c r="I40" s="81">
        <f>$C$3+4</f>
        <v>2028</v>
      </c>
    </row>
    <row r="41" spans="2:37" outlineLevel="1" x14ac:dyDescent="0.35">
      <c r="B41" s="229" t="s">
        <v>75</v>
      </c>
      <c r="C41" s="47" t="s">
        <v>172</v>
      </c>
      <c r="D41" s="82"/>
      <c r="E41" s="82"/>
      <c r="F41" s="82"/>
      <c r="G41" s="82"/>
      <c r="H41" s="82"/>
      <c r="I41" s="82"/>
    </row>
    <row r="42" spans="2:37" outlineLevel="1" x14ac:dyDescent="0.35">
      <c r="B42" s="230" t="s">
        <v>76</v>
      </c>
      <c r="C42" s="47" t="s">
        <v>172</v>
      </c>
      <c r="D42" s="234">
        <v>79.75</v>
      </c>
      <c r="E42" s="234">
        <v>84.69618899989419</v>
      </c>
      <c r="F42" s="234">
        <v>88.409321355143888</v>
      </c>
      <c r="G42" s="234">
        <v>96.834949258347535</v>
      </c>
      <c r="H42" s="234">
        <v>89.176743912903959</v>
      </c>
      <c r="I42" s="234">
        <v>90.691977565023933</v>
      </c>
    </row>
    <row r="43" spans="2:37" outlineLevel="1" x14ac:dyDescent="0.35">
      <c r="B43" s="229" t="s">
        <v>77</v>
      </c>
      <c r="C43" s="47" t="s">
        <v>172</v>
      </c>
      <c r="D43" s="82"/>
      <c r="E43" s="82"/>
      <c r="F43" s="82"/>
      <c r="G43" s="82"/>
      <c r="H43" s="82"/>
      <c r="I43" s="82"/>
    </row>
    <row r="44" spans="2:37" outlineLevel="1" x14ac:dyDescent="0.35">
      <c r="B44" s="230" t="s">
        <v>78</v>
      </c>
      <c r="C44" s="47" t="s">
        <v>172</v>
      </c>
      <c r="D44" s="234">
        <v>79.750398070000003</v>
      </c>
      <c r="E44" s="234">
        <v>84.69618899989419</v>
      </c>
      <c r="F44" s="234">
        <v>88.409321355143888</v>
      </c>
      <c r="G44" s="234">
        <v>96.834949258347535</v>
      </c>
      <c r="H44" s="234">
        <v>89.176743912903959</v>
      </c>
      <c r="I44" s="234">
        <v>90.691977565023933</v>
      </c>
    </row>
    <row r="45" spans="2:37" outlineLevel="1" x14ac:dyDescent="0.35">
      <c r="B45" s="229" t="s">
        <v>79</v>
      </c>
      <c r="C45" s="47" t="s">
        <v>172</v>
      </c>
      <c r="D45" s="82"/>
      <c r="E45" s="82"/>
      <c r="F45" s="82"/>
      <c r="G45" s="82"/>
      <c r="H45" s="82"/>
      <c r="I45" s="82"/>
    </row>
    <row r="46" spans="2:37" outlineLevel="1" x14ac:dyDescent="0.35">
      <c r="B46" s="230" t="s">
        <v>80</v>
      </c>
      <c r="C46" s="47" t="s">
        <v>172</v>
      </c>
      <c r="D46" s="234">
        <v>79.750398070000003</v>
      </c>
      <c r="E46" s="234">
        <v>84.69618899989419</v>
      </c>
      <c r="F46" s="234">
        <v>88.409321355143888</v>
      </c>
      <c r="G46" s="234">
        <v>96.834949258347535</v>
      </c>
      <c r="H46" s="234">
        <v>89.176743912903959</v>
      </c>
      <c r="I46" s="234">
        <v>90.691977565023933</v>
      </c>
    </row>
    <row r="47" spans="2:37" outlineLevel="1" x14ac:dyDescent="0.35">
      <c r="B47" s="229" t="s">
        <v>81</v>
      </c>
      <c r="C47" s="47" t="s">
        <v>172</v>
      </c>
      <c r="D47" s="82"/>
      <c r="E47" s="82"/>
      <c r="F47" s="82"/>
      <c r="G47" s="82"/>
      <c r="H47" s="82"/>
      <c r="I47" s="82"/>
    </row>
    <row r="48" spans="2:37" outlineLevel="1" x14ac:dyDescent="0.35">
      <c r="B48" s="230" t="s">
        <v>82</v>
      </c>
      <c r="C48" s="47" t="s">
        <v>172</v>
      </c>
      <c r="D48" s="234">
        <v>79.75</v>
      </c>
      <c r="E48" s="234">
        <v>84.69618899989419</v>
      </c>
      <c r="F48" s="234">
        <v>88.409321355143888</v>
      </c>
      <c r="G48" s="234">
        <v>96.834949258347535</v>
      </c>
      <c r="H48" s="234">
        <v>89.176743912903959</v>
      </c>
      <c r="I48" s="234">
        <v>90.691977565023933</v>
      </c>
    </row>
    <row r="49" spans="2:9" outlineLevel="1" x14ac:dyDescent="0.35">
      <c r="B49" s="230" t="s">
        <v>83</v>
      </c>
      <c r="C49" s="47" t="s">
        <v>172</v>
      </c>
      <c r="D49" s="234">
        <v>79.75</v>
      </c>
      <c r="E49" s="234">
        <v>84.69618899989419</v>
      </c>
      <c r="F49" s="234">
        <v>88.409321355143888</v>
      </c>
      <c r="G49" s="234">
        <v>96.834949258347535</v>
      </c>
      <c r="H49" s="234">
        <v>89.176743912903959</v>
      </c>
      <c r="I49" s="234">
        <v>90.691977565023933</v>
      </c>
    </row>
    <row r="50" spans="2:9" outlineLevel="1" x14ac:dyDescent="0.35">
      <c r="B50" s="230" t="s">
        <v>84</v>
      </c>
      <c r="C50" s="47" t="s">
        <v>172</v>
      </c>
      <c r="D50" s="234">
        <v>79.750398070000003</v>
      </c>
      <c r="E50" s="234">
        <v>84.69618899989419</v>
      </c>
      <c r="F50" s="234">
        <v>88.409321355143888</v>
      </c>
      <c r="G50" s="234">
        <v>96.834949258347535</v>
      </c>
      <c r="H50" s="234">
        <v>89.176743912903959</v>
      </c>
      <c r="I50" s="234">
        <v>90.691977565023933</v>
      </c>
    </row>
    <row r="51" spans="2:9" outlineLevel="1" x14ac:dyDescent="0.35">
      <c r="B51" s="229" t="s">
        <v>85</v>
      </c>
      <c r="C51" s="47" t="s">
        <v>172</v>
      </c>
      <c r="D51" s="82"/>
      <c r="E51" s="82"/>
      <c r="F51" s="82"/>
      <c r="G51" s="82"/>
      <c r="H51" s="82"/>
      <c r="I51" s="82"/>
    </row>
    <row r="52" spans="2:9" outlineLevel="1" x14ac:dyDescent="0.35">
      <c r="B52" s="230" t="s">
        <v>86</v>
      </c>
      <c r="C52" s="47" t="s">
        <v>172</v>
      </c>
      <c r="D52" s="234">
        <v>79.75</v>
      </c>
      <c r="E52" s="234">
        <v>84.69618899989419</v>
      </c>
      <c r="F52" s="234">
        <v>88.409321355143888</v>
      </c>
      <c r="G52" s="234">
        <v>96.834949258347535</v>
      </c>
      <c r="H52" s="234">
        <v>89.176743912903959</v>
      </c>
      <c r="I52" s="234">
        <v>90.691977565023933</v>
      </c>
    </row>
    <row r="53" spans="2:9" outlineLevel="1" x14ac:dyDescent="0.35">
      <c r="B53" s="230" t="s">
        <v>87</v>
      </c>
      <c r="C53" s="47" t="s">
        <v>172</v>
      </c>
      <c r="D53" s="234">
        <v>79.75</v>
      </c>
      <c r="E53" s="234">
        <v>84.69618899989419</v>
      </c>
      <c r="F53" s="234">
        <v>88.409321355143888</v>
      </c>
      <c r="G53" s="234">
        <v>96.834949258347535</v>
      </c>
      <c r="H53" s="234">
        <v>89.176743912903959</v>
      </c>
      <c r="I53" s="234">
        <v>90.691977565023933</v>
      </c>
    </row>
    <row r="54" spans="2:9" outlineLevel="1" x14ac:dyDescent="0.35">
      <c r="B54" s="230" t="s">
        <v>88</v>
      </c>
      <c r="C54" s="47" t="s">
        <v>172</v>
      </c>
      <c r="D54" s="234">
        <v>79.75</v>
      </c>
      <c r="E54" s="234">
        <v>84.69618899989419</v>
      </c>
      <c r="F54" s="234">
        <v>88.409321355143888</v>
      </c>
      <c r="G54" s="234">
        <v>96.834949258347535</v>
      </c>
      <c r="H54" s="234">
        <v>89.176743912903959</v>
      </c>
      <c r="I54" s="234">
        <v>90.691977565023933</v>
      </c>
    </row>
    <row r="55" spans="2:9" outlineLevel="1" x14ac:dyDescent="0.35">
      <c r="B55" s="230" t="s">
        <v>89</v>
      </c>
      <c r="C55" s="47" t="s">
        <v>172</v>
      </c>
      <c r="D55" s="234">
        <v>79.750398070000003</v>
      </c>
      <c r="E55" s="234">
        <v>84.69618899989419</v>
      </c>
      <c r="F55" s="234">
        <v>88.409321355143888</v>
      </c>
      <c r="G55" s="234">
        <v>96.834949258347535</v>
      </c>
      <c r="H55" s="234">
        <v>89.176743912903959</v>
      </c>
      <c r="I55" s="234">
        <v>90.691977565023933</v>
      </c>
    </row>
    <row r="56" spans="2:9" outlineLevel="1" x14ac:dyDescent="0.35">
      <c r="B56" s="229" t="s">
        <v>90</v>
      </c>
      <c r="C56" s="47" t="s">
        <v>172</v>
      </c>
      <c r="D56" s="82"/>
      <c r="E56" s="82"/>
      <c r="F56" s="82"/>
      <c r="G56" s="82"/>
      <c r="H56" s="82"/>
      <c r="I56" s="82"/>
    </row>
    <row r="57" spans="2:9" outlineLevel="1" x14ac:dyDescent="0.35">
      <c r="B57" s="230" t="s">
        <v>91</v>
      </c>
      <c r="C57" s="47" t="s">
        <v>172</v>
      </c>
      <c r="D57" s="234">
        <v>79.750398070000003</v>
      </c>
      <c r="E57" s="234">
        <v>84.69618899989419</v>
      </c>
      <c r="F57" s="234">
        <v>88.409321355143888</v>
      </c>
      <c r="G57" s="234">
        <v>96.834949258347535</v>
      </c>
      <c r="H57" s="234">
        <v>89.176743912903959</v>
      </c>
      <c r="I57" s="234">
        <v>90.691977565023933</v>
      </c>
    </row>
    <row r="58" spans="2:9" outlineLevel="1" x14ac:dyDescent="0.35">
      <c r="B58" s="229" t="s">
        <v>92</v>
      </c>
      <c r="C58" s="47" t="s">
        <v>172</v>
      </c>
      <c r="D58" s="82"/>
      <c r="E58" s="82"/>
      <c r="F58" s="82"/>
      <c r="G58" s="82"/>
      <c r="H58" s="82"/>
      <c r="I58" s="82"/>
    </row>
    <row r="59" spans="2:9" outlineLevel="1" x14ac:dyDescent="0.35">
      <c r="B59" s="230" t="s">
        <v>93</v>
      </c>
      <c r="C59" s="47" t="s">
        <v>172</v>
      </c>
      <c r="D59" s="234">
        <v>79.750398070000003</v>
      </c>
      <c r="E59" s="234">
        <v>84.69618899989419</v>
      </c>
      <c r="F59" s="234">
        <v>88.409321355143888</v>
      </c>
      <c r="G59" s="234">
        <v>96.834949258347535</v>
      </c>
      <c r="H59" s="234">
        <v>89.176743912903959</v>
      </c>
      <c r="I59" s="234">
        <v>90.691977565023933</v>
      </c>
    </row>
    <row r="60" spans="2:9" outlineLevel="1" x14ac:dyDescent="0.35">
      <c r="B60" s="229" t="s">
        <v>94</v>
      </c>
      <c r="C60" s="47" t="s">
        <v>172</v>
      </c>
      <c r="D60" s="82"/>
      <c r="E60" s="82"/>
      <c r="F60" s="82"/>
      <c r="G60" s="82"/>
      <c r="H60" s="82"/>
      <c r="I60" s="82"/>
    </row>
    <row r="61" spans="2:9" outlineLevel="1" x14ac:dyDescent="0.35">
      <c r="B61" s="230" t="s">
        <v>95</v>
      </c>
      <c r="C61" s="47" t="s">
        <v>172</v>
      </c>
      <c r="D61" s="234">
        <v>79.750398070000003</v>
      </c>
      <c r="E61" s="234">
        <v>84.69618899989419</v>
      </c>
      <c r="F61" s="234">
        <v>88.409321355143888</v>
      </c>
      <c r="G61" s="234">
        <v>96.834949258347535</v>
      </c>
      <c r="H61" s="234">
        <v>89.176743912903959</v>
      </c>
      <c r="I61" s="234">
        <v>90.691977565023933</v>
      </c>
    </row>
    <row r="62" spans="2:9" outlineLevel="1" x14ac:dyDescent="0.35">
      <c r="B62" s="229" t="s">
        <v>96</v>
      </c>
      <c r="C62" s="47" t="s">
        <v>172</v>
      </c>
      <c r="D62" s="82"/>
      <c r="E62" s="82"/>
      <c r="F62" s="82"/>
      <c r="G62" s="82"/>
      <c r="H62" s="82"/>
      <c r="I62" s="82"/>
    </row>
    <row r="63" spans="2:9" outlineLevel="1" x14ac:dyDescent="0.35">
      <c r="B63" s="230" t="s">
        <v>97</v>
      </c>
      <c r="C63" s="47" t="s">
        <v>172</v>
      </c>
      <c r="D63" s="234">
        <v>79.75</v>
      </c>
      <c r="E63" s="234">
        <v>84.69618899989419</v>
      </c>
      <c r="F63" s="234">
        <v>88.409321355143888</v>
      </c>
      <c r="G63" s="234">
        <v>96.834949258347535</v>
      </c>
      <c r="H63" s="234">
        <v>89.176743912903959</v>
      </c>
      <c r="I63" s="234">
        <v>90.691977565023933</v>
      </c>
    </row>
    <row r="64" spans="2:9" outlineLevel="1" x14ac:dyDescent="0.35">
      <c r="B64" s="230" t="s">
        <v>98</v>
      </c>
      <c r="C64" s="47" t="s">
        <v>172</v>
      </c>
      <c r="D64" s="234">
        <v>79.75</v>
      </c>
      <c r="E64" s="234">
        <v>84.69618899989419</v>
      </c>
      <c r="F64" s="234">
        <v>88.409321355143888</v>
      </c>
      <c r="G64" s="234">
        <v>96.834949258347535</v>
      </c>
      <c r="H64" s="234">
        <v>89.176743912903959</v>
      </c>
      <c r="I64" s="234">
        <v>90.691977565023933</v>
      </c>
    </row>
    <row r="65" spans="2:37" outlineLevel="1" x14ac:dyDescent="0.35">
      <c r="B65" s="230" t="s">
        <v>99</v>
      </c>
      <c r="C65" s="47" t="s">
        <v>172</v>
      </c>
      <c r="D65" s="234">
        <v>79.75</v>
      </c>
      <c r="E65" s="234">
        <v>84.69618899989419</v>
      </c>
      <c r="F65" s="234">
        <v>88.409321355143888</v>
      </c>
      <c r="G65" s="234">
        <v>96.834949258347535</v>
      </c>
      <c r="H65" s="234">
        <v>89.176743912903959</v>
      </c>
      <c r="I65" s="234">
        <v>90.691977565023933</v>
      </c>
    </row>
    <row r="67" spans="2:37" ht="15.5" x14ac:dyDescent="0.35">
      <c r="B67" s="296" t="s">
        <v>152</v>
      </c>
      <c r="C67" s="296"/>
      <c r="D67" s="296"/>
      <c r="E67" s="296"/>
      <c r="F67" s="296"/>
      <c r="G67" s="296"/>
      <c r="H67" s="296"/>
      <c r="I67" s="296"/>
    </row>
    <row r="68" spans="2:37" ht="5.5" customHeight="1" outlineLevel="1" x14ac:dyDescent="0.35">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row>
    <row r="69" spans="2:37" ht="43.5" outlineLevel="1" x14ac:dyDescent="0.35">
      <c r="B69" s="77"/>
      <c r="C69" s="62" t="s">
        <v>105</v>
      </c>
      <c r="D69" s="90" t="str">
        <f>"Μέσο μοναδιαίο κόστος υποδομής "&amp;($C$3-5)&amp;" - "&amp;(($C$3-1))</f>
        <v>Μέσο μοναδιαίο κόστος υποδομής 2019 - 2023</v>
      </c>
      <c r="E69" s="81">
        <f>$C$3</f>
        <v>2024</v>
      </c>
      <c r="F69" s="81">
        <f>$C$3+1</f>
        <v>2025</v>
      </c>
      <c r="G69" s="81">
        <f>$C$3+2</f>
        <v>2026</v>
      </c>
      <c r="H69" s="81">
        <f>$C$3+3</f>
        <v>2027</v>
      </c>
      <c r="I69" s="81">
        <f>$C$3+4</f>
        <v>2028</v>
      </c>
    </row>
    <row r="70" spans="2:37" outlineLevel="1" x14ac:dyDescent="0.35">
      <c r="B70" s="229" t="s">
        <v>75</v>
      </c>
      <c r="C70" s="47" t="s">
        <v>173</v>
      </c>
      <c r="D70" s="82"/>
      <c r="E70" s="82"/>
      <c r="F70" s="82"/>
      <c r="G70" s="82"/>
      <c r="H70" s="82"/>
      <c r="I70" s="82"/>
    </row>
    <row r="71" spans="2:37" outlineLevel="1" x14ac:dyDescent="0.35">
      <c r="B71" s="230" t="s">
        <v>76</v>
      </c>
      <c r="C71" s="47" t="s">
        <v>173</v>
      </c>
      <c r="D71" s="82"/>
      <c r="E71" s="82">
        <v>1552.3308408716534</v>
      </c>
      <c r="F71" s="82">
        <v>1039.3732454382023</v>
      </c>
      <c r="G71" s="82">
        <v>1140.0906303749537</v>
      </c>
      <c r="H71" s="82">
        <v>1206.1469901395901</v>
      </c>
      <c r="I71" s="82">
        <v>1234.0204837123538</v>
      </c>
    </row>
    <row r="72" spans="2:37" outlineLevel="1" x14ac:dyDescent="0.35">
      <c r="B72" s="229" t="s">
        <v>77</v>
      </c>
      <c r="C72" s="47" t="s">
        <v>173</v>
      </c>
      <c r="D72" s="82"/>
      <c r="E72" s="82"/>
      <c r="F72" s="82"/>
      <c r="G72" s="82"/>
      <c r="H72" s="82"/>
      <c r="I72" s="82"/>
    </row>
    <row r="73" spans="2:37" outlineLevel="1" x14ac:dyDescent="0.35">
      <c r="B73" s="230" t="s">
        <v>78</v>
      </c>
      <c r="C73" s="47" t="s">
        <v>173</v>
      </c>
      <c r="D73" s="82">
        <v>1473.3804789999999</v>
      </c>
      <c r="E73" s="82">
        <v>1552.3308408716534</v>
      </c>
      <c r="F73" s="82">
        <v>1039.3732454382023</v>
      </c>
      <c r="G73" s="82">
        <v>1140.0906303749537</v>
      </c>
      <c r="H73" s="82">
        <v>1206.1469901395901</v>
      </c>
      <c r="I73" s="82">
        <v>1234.0204837123538</v>
      </c>
    </row>
    <row r="74" spans="2:37" outlineLevel="1" x14ac:dyDescent="0.35">
      <c r="B74" s="229" t="s">
        <v>79</v>
      </c>
      <c r="C74" s="47" t="s">
        <v>173</v>
      </c>
      <c r="D74" s="82"/>
      <c r="E74" s="82"/>
      <c r="F74" s="82"/>
      <c r="G74" s="82"/>
      <c r="H74" s="82"/>
      <c r="I74" s="82"/>
    </row>
    <row r="75" spans="2:37" outlineLevel="1" x14ac:dyDescent="0.35">
      <c r="B75" s="230" t="s">
        <v>80</v>
      </c>
      <c r="C75" s="47" t="s">
        <v>173</v>
      </c>
      <c r="D75" s="82">
        <v>1468.0878720000001</v>
      </c>
      <c r="E75" s="82">
        <v>1552.3308408716534</v>
      </c>
      <c r="F75" s="82">
        <v>1039.3732454382023</v>
      </c>
      <c r="G75" s="82">
        <v>1140.0906303749537</v>
      </c>
      <c r="H75" s="82">
        <v>1206.1469901395901</v>
      </c>
      <c r="I75" s="82">
        <v>1234.0204837123538</v>
      </c>
    </row>
    <row r="76" spans="2:37" outlineLevel="1" x14ac:dyDescent="0.35">
      <c r="B76" s="229" t="s">
        <v>81</v>
      </c>
      <c r="C76" s="47" t="s">
        <v>173</v>
      </c>
      <c r="D76" s="82"/>
      <c r="E76" s="82"/>
      <c r="F76" s="82"/>
      <c r="G76" s="82"/>
      <c r="H76" s="82"/>
      <c r="I76" s="82"/>
    </row>
    <row r="77" spans="2:37" outlineLevel="1" x14ac:dyDescent="0.35">
      <c r="B77" s="230" t="s">
        <v>82</v>
      </c>
      <c r="C77" s="47" t="s">
        <v>173</v>
      </c>
      <c r="D77" s="82"/>
      <c r="E77" s="82">
        <v>1552.3308408716534</v>
      </c>
      <c r="F77" s="82">
        <v>1039.3732454382023</v>
      </c>
      <c r="G77" s="82">
        <v>1140.0906303749537</v>
      </c>
      <c r="H77" s="82">
        <v>1206.1469901395901</v>
      </c>
      <c r="I77" s="82">
        <v>1234.0204837123538</v>
      </c>
    </row>
    <row r="78" spans="2:37" outlineLevel="1" x14ac:dyDescent="0.35">
      <c r="B78" s="230" t="s">
        <v>83</v>
      </c>
      <c r="C78" s="47" t="s">
        <v>173</v>
      </c>
      <c r="D78" s="82"/>
      <c r="E78" s="82">
        <v>1552.3308408716534</v>
      </c>
      <c r="F78" s="82">
        <v>1039.3732454382023</v>
      </c>
      <c r="G78" s="82">
        <v>1140.0906303749537</v>
      </c>
      <c r="H78" s="82">
        <v>1206.1469901395901</v>
      </c>
      <c r="I78" s="82">
        <v>1234.0204837123538</v>
      </c>
    </row>
    <row r="79" spans="2:37" outlineLevel="1" x14ac:dyDescent="0.35">
      <c r="B79" s="230" t="s">
        <v>84</v>
      </c>
      <c r="C79" s="47" t="s">
        <v>173</v>
      </c>
      <c r="D79" s="82"/>
      <c r="E79" s="82">
        <v>1552.3308408716534</v>
      </c>
      <c r="F79" s="82">
        <v>1039.3732454382023</v>
      </c>
      <c r="G79" s="82">
        <v>1140.0906303749537</v>
      </c>
      <c r="H79" s="82">
        <v>1206.1469901395901</v>
      </c>
      <c r="I79" s="82">
        <v>1234.0204837123538</v>
      </c>
    </row>
    <row r="80" spans="2:37" outlineLevel="1" x14ac:dyDescent="0.35">
      <c r="B80" s="229" t="s">
        <v>85</v>
      </c>
      <c r="C80" s="47" t="s">
        <v>173</v>
      </c>
      <c r="D80" s="82"/>
      <c r="E80" s="82"/>
      <c r="F80" s="82"/>
      <c r="G80" s="82"/>
      <c r="H80" s="82"/>
      <c r="I80" s="82"/>
    </row>
    <row r="81" spans="2:9" outlineLevel="1" x14ac:dyDescent="0.35">
      <c r="B81" s="230" t="s">
        <v>86</v>
      </c>
      <c r="C81" s="47" t="s">
        <v>173</v>
      </c>
      <c r="D81" s="82"/>
      <c r="E81" s="82">
        <v>1552.3308408716534</v>
      </c>
      <c r="F81" s="82">
        <v>1039.3732454382023</v>
      </c>
      <c r="G81" s="82">
        <v>1140.0906303749537</v>
      </c>
      <c r="H81" s="82">
        <v>1206.1469901395901</v>
      </c>
      <c r="I81" s="82">
        <v>1234.0204837123538</v>
      </c>
    </row>
    <row r="82" spans="2:9" outlineLevel="1" x14ac:dyDescent="0.35">
      <c r="B82" s="230" t="s">
        <v>87</v>
      </c>
      <c r="C82" s="47" t="s">
        <v>173</v>
      </c>
      <c r="D82" s="82"/>
      <c r="E82" s="82">
        <v>1552.3308408716534</v>
      </c>
      <c r="F82" s="82">
        <v>1039.3732454382023</v>
      </c>
      <c r="G82" s="82">
        <v>1140.0906303749537</v>
      </c>
      <c r="H82" s="82">
        <v>1206.1469901395901</v>
      </c>
      <c r="I82" s="82">
        <v>1234.0204837123538</v>
      </c>
    </row>
    <row r="83" spans="2:9" outlineLevel="1" x14ac:dyDescent="0.35">
      <c r="B83" s="230" t="s">
        <v>88</v>
      </c>
      <c r="C83" s="47" t="s">
        <v>173</v>
      </c>
      <c r="D83" s="82"/>
      <c r="E83" s="82">
        <v>1552.3308408716534</v>
      </c>
      <c r="F83" s="82">
        <v>1039.3732454382023</v>
      </c>
      <c r="G83" s="82">
        <v>1140.0906303749537</v>
      </c>
      <c r="H83" s="82">
        <v>1206.1469901395901</v>
      </c>
      <c r="I83" s="82">
        <v>1234.0204837123538</v>
      </c>
    </row>
    <row r="84" spans="2:9" outlineLevel="1" x14ac:dyDescent="0.35">
      <c r="B84" s="230" t="s">
        <v>89</v>
      </c>
      <c r="C84" s="47" t="s">
        <v>173</v>
      </c>
      <c r="D84" s="82">
        <v>1474.4324429999999</v>
      </c>
      <c r="E84" s="82">
        <v>1552.3308408716534</v>
      </c>
      <c r="F84" s="82">
        <v>1039.3732454382023</v>
      </c>
      <c r="G84" s="82">
        <v>1140.0906303749537</v>
      </c>
      <c r="H84" s="82">
        <v>1206.1469901395901</v>
      </c>
      <c r="I84" s="82">
        <v>1234.0204837123538</v>
      </c>
    </row>
    <row r="85" spans="2:9" outlineLevel="1" x14ac:dyDescent="0.35">
      <c r="B85" s="229" t="s">
        <v>90</v>
      </c>
      <c r="C85" s="47" t="s">
        <v>173</v>
      </c>
      <c r="D85" s="82"/>
      <c r="E85" s="82"/>
      <c r="F85" s="82"/>
      <c r="G85" s="82"/>
      <c r="H85" s="82"/>
      <c r="I85" s="82"/>
    </row>
    <row r="86" spans="2:9" outlineLevel="1" x14ac:dyDescent="0.35">
      <c r="B86" s="230" t="s">
        <v>91</v>
      </c>
      <c r="C86" s="47" t="s">
        <v>173</v>
      </c>
      <c r="D86" s="82">
        <v>1462.7365629999999</v>
      </c>
      <c r="E86" s="82">
        <v>1552.3308408716534</v>
      </c>
      <c r="F86" s="82">
        <v>1039.3732454382023</v>
      </c>
      <c r="G86" s="82">
        <v>1140.0906303749537</v>
      </c>
      <c r="H86" s="82">
        <v>1206.1469901395901</v>
      </c>
      <c r="I86" s="82">
        <v>1234.0204837123538</v>
      </c>
    </row>
    <row r="87" spans="2:9" outlineLevel="1" x14ac:dyDescent="0.35">
      <c r="B87" s="229" t="s">
        <v>92</v>
      </c>
      <c r="C87" s="47" t="s">
        <v>173</v>
      </c>
      <c r="D87" s="82"/>
      <c r="E87" s="82"/>
      <c r="F87" s="82"/>
      <c r="G87" s="82"/>
      <c r="H87" s="82"/>
      <c r="I87" s="82"/>
    </row>
    <row r="88" spans="2:9" outlineLevel="1" x14ac:dyDescent="0.35">
      <c r="B88" s="230" t="s">
        <v>93</v>
      </c>
      <c r="C88" s="47" t="s">
        <v>173</v>
      </c>
      <c r="D88" s="82">
        <v>1462.638678</v>
      </c>
      <c r="E88" s="82">
        <v>1552.3308408716534</v>
      </c>
      <c r="F88" s="82">
        <v>1039.3732454382023</v>
      </c>
      <c r="G88" s="82">
        <v>1140.0906303749537</v>
      </c>
      <c r="H88" s="82">
        <v>1206.1469901395901</v>
      </c>
      <c r="I88" s="82">
        <v>1234.0204837123538</v>
      </c>
    </row>
    <row r="89" spans="2:9" outlineLevel="1" x14ac:dyDescent="0.35">
      <c r="B89" s="229" t="s">
        <v>94</v>
      </c>
      <c r="C89" s="47" t="s">
        <v>173</v>
      </c>
      <c r="D89" s="82"/>
      <c r="E89" s="82"/>
      <c r="F89" s="82"/>
      <c r="G89" s="82"/>
      <c r="H89" s="82"/>
      <c r="I89" s="82"/>
    </row>
    <row r="90" spans="2:9" outlineLevel="1" x14ac:dyDescent="0.35">
      <c r="B90" s="230" t="s">
        <v>95</v>
      </c>
      <c r="C90" s="47" t="s">
        <v>173</v>
      </c>
      <c r="D90" s="82">
        <v>1471.5364489999999</v>
      </c>
      <c r="E90" s="82">
        <v>1552.3308408716534</v>
      </c>
      <c r="F90" s="82">
        <v>1039.3732454382023</v>
      </c>
      <c r="G90" s="82">
        <v>1140.0906303749537</v>
      </c>
      <c r="H90" s="82">
        <v>1206.1469901395901</v>
      </c>
      <c r="I90" s="82">
        <v>1234.0204837123538</v>
      </c>
    </row>
    <row r="91" spans="2:9" outlineLevel="1" x14ac:dyDescent="0.35">
      <c r="B91" s="229" t="s">
        <v>96</v>
      </c>
      <c r="C91" s="47" t="s">
        <v>173</v>
      </c>
      <c r="D91" s="82"/>
      <c r="E91" s="82"/>
      <c r="F91" s="82"/>
      <c r="G91" s="82"/>
      <c r="H91" s="82"/>
      <c r="I91" s="82"/>
    </row>
    <row r="92" spans="2:9" outlineLevel="1" x14ac:dyDescent="0.35">
      <c r="B92" s="230" t="s">
        <v>97</v>
      </c>
      <c r="C92" s="47" t="s">
        <v>173</v>
      </c>
      <c r="D92" s="82"/>
      <c r="E92" s="82">
        <v>1552.3308408716534</v>
      </c>
      <c r="F92" s="82">
        <v>1039.3732454382023</v>
      </c>
      <c r="G92" s="82">
        <v>1140.0906303749537</v>
      </c>
      <c r="H92" s="82">
        <v>1206.1469901395901</v>
      </c>
      <c r="I92" s="82">
        <v>1234.0204837123538</v>
      </c>
    </row>
    <row r="93" spans="2:9" outlineLevel="1" x14ac:dyDescent="0.35">
      <c r="B93" s="230" t="s">
        <v>98</v>
      </c>
      <c r="C93" s="47" t="s">
        <v>173</v>
      </c>
      <c r="D93" s="82"/>
      <c r="E93" s="82">
        <v>1552.3308408716534</v>
      </c>
      <c r="F93" s="82">
        <v>1039.3732454382023</v>
      </c>
      <c r="G93" s="82">
        <v>1140.0906303749537</v>
      </c>
      <c r="H93" s="82">
        <v>1206.1469901395901</v>
      </c>
      <c r="I93" s="82">
        <v>1234.0204837123538</v>
      </c>
    </row>
    <row r="94" spans="2:9" outlineLevel="1" x14ac:dyDescent="0.35">
      <c r="B94" s="230" t="s">
        <v>99</v>
      </c>
      <c r="C94" s="47" t="s">
        <v>173</v>
      </c>
      <c r="D94" s="82"/>
      <c r="E94" s="82">
        <v>1552.3308408716534</v>
      </c>
      <c r="F94" s="82">
        <v>1039.3732454382023</v>
      </c>
      <c r="G94" s="82">
        <v>1140.0906303749537</v>
      </c>
      <c r="H94" s="82">
        <v>1206.1469901395901</v>
      </c>
      <c r="I94" s="82">
        <v>1234.0204837123538</v>
      </c>
    </row>
    <row r="96" spans="2:9" ht="15.5" x14ac:dyDescent="0.35">
      <c r="B96" s="296" t="s">
        <v>155</v>
      </c>
      <c r="C96" s="296"/>
      <c r="D96" s="296"/>
      <c r="E96" s="296"/>
      <c r="F96" s="296"/>
      <c r="G96" s="296"/>
      <c r="H96" s="296"/>
      <c r="I96" s="296"/>
    </row>
    <row r="97" spans="2:37" ht="5.5" customHeight="1" outlineLevel="1" x14ac:dyDescent="0.35">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row>
    <row r="98" spans="2:37" ht="43.5" outlineLevel="1" x14ac:dyDescent="0.35">
      <c r="B98" s="77"/>
      <c r="C98" s="62" t="s">
        <v>105</v>
      </c>
      <c r="D98" s="90" t="str">
        <f>"Μέσο μοναδιαίο κόστος υποδομής "&amp;($C$3-5)&amp;" - "&amp;(($C$3-1))</f>
        <v>Μέσο μοναδιαίο κόστος υποδομής 2019 - 2023</v>
      </c>
      <c r="E98" s="81">
        <f>$C$3</f>
        <v>2024</v>
      </c>
      <c r="F98" s="81">
        <f>$C$3+1</f>
        <v>2025</v>
      </c>
      <c r="G98" s="81">
        <f>$C$3+2</f>
        <v>2026</v>
      </c>
      <c r="H98" s="81">
        <f>$C$3+3</f>
        <v>2027</v>
      </c>
      <c r="I98" s="81">
        <f>$C$3+4</f>
        <v>2028</v>
      </c>
    </row>
    <row r="99" spans="2:37" outlineLevel="1" x14ac:dyDescent="0.35">
      <c r="B99" s="229" t="s">
        <v>75</v>
      </c>
      <c r="C99" s="47" t="s">
        <v>173</v>
      </c>
      <c r="D99" s="82"/>
      <c r="E99" s="82"/>
      <c r="F99" s="82"/>
      <c r="G99" s="82"/>
      <c r="H99" s="82"/>
      <c r="I99" s="82"/>
    </row>
    <row r="100" spans="2:37" outlineLevel="1" x14ac:dyDescent="0.35">
      <c r="B100" s="230" t="s">
        <v>76</v>
      </c>
      <c r="C100" s="47" t="s">
        <v>173</v>
      </c>
      <c r="D100" s="82"/>
      <c r="E100" s="269">
        <v>458.83160534895313</v>
      </c>
      <c r="F100" s="270">
        <v>361.72278002649421</v>
      </c>
      <c r="G100" s="270">
        <v>411.2796835746945</v>
      </c>
      <c r="H100" s="270">
        <v>433.99702667939533</v>
      </c>
      <c r="I100" s="270">
        <v>407.06263450082338</v>
      </c>
    </row>
    <row r="101" spans="2:37" outlineLevel="1" x14ac:dyDescent="0.35">
      <c r="B101" s="229" t="s">
        <v>77</v>
      </c>
      <c r="C101" s="47" t="s">
        <v>173</v>
      </c>
      <c r="D101" s="82"/>
      <c r="E101" s="82"/>
      <c r="F101" s="82"/>
      <c r="G101" s="82"/>
      <c r="H101" s="82"/>
      <c r="I101" s="82"/>
    </row>
    <row r="102" spans="2:37" outlineLevel="1" x14ac:dyDescent="0.35">
      <c r="B102" s="230" t="s">
        <v>78</v>
      </c>
      <c r="C102" s="47" t="s">
        <v>173</v>
      </c>
      <c r="D102" s="269">
        <v>330.75232920000002</v>
      </c>
      <c r="E102" s="269">
        <v>458.83160534895313</v>
      </c>
      <c r="F102" s="270">
        <v>361.72278002649421</v>
      </c>
      <c r="G102" s="270">
        <v>411.2796835746945</v>
      </c>
      <c r="H102" s="270">
        <v>433.99702667939533</v>
      </c>
      <c r="I102" s="270">
        <v>407.06263450082338</v>
      </c>
      <c r="J102" s="130"/>
    </row>
    <row r="103" spans="2:37" outlineLevel="1" x14ac:dyDescent="0.35">
      <c r="B103" s="229" t="s">
        <v>79</v>
      </c>
      <c r="C103" s="47" t="s">
        <v>173</v>
      </c>
      <c r="D103" s="269"/>
      <c r="E103" s="269"/>
      <c r="F103" s="270"/>
      <c r="G103" s="270"/>
      <c r="H103" s="270"/>
      <c r="I103" s="270"/>
    </row>
    <row r="104" spans="2:37" outlineLevel="1" x14ac:dyDescent="0.35">
      <c r="B104" s="230" t="s">
        <v>80</v>
      </c>
      <c r="C104" s="47" t="s">
        <v>173</v>
      </c>
      <c r="D104" s="269">
        <v>351.41440790000001</v>
      </c>
      <c r="E104" s="269">
        <v>458.83160534895313</v>
      </c>
      <c r="F104" s="270">
        <v>361.72278002649421</v>
      </c>
      <c r="G104" s="270">
        <v>411.2796835746945</v>
      </c>
      <c r="H104" s="270">
        <v>433.99702667939533</v>
      </c>
      <c r="I104" s="270">
        <v>407.06263450082338</v>
      </c>
    </row>
    <row r="105" spans="2:37" outlineLevel="1" x14ac:dyDescent="0.35">
      <c r="B105" s="229" t="s">
        <v>81</v>
      </c>
      <c r="C105" s="47" t="s">
        <v>173</v>
      </c>
      <c r="D105" s="269"/>
      <c r="E105" s="269"/>
      <c r="F105" s="270"/>
      <c r="G105" s="270"/>
      <c r="H105" s="270"/>
      <c r="I105" s="270"/>
    </row>
    <row r="106" spans="2:37" outlineLevel="1" x14ac:dyDescent="0.35">
      <c r="B106" s="230" t="s">
        <v>82</v>
      </c>
      <c r="C106" s="47" t="s">
        <v>173</v>
      </c>
      <c r="D106" s="269">
        <v>20890.10745</v>
      </c>
      <c r="E106" s="269">
        <v>458.83160534895313</v>
      </c>
      <c r="F106" s="270">
        <v>361.72278002649421</v>
      </c>
      <c r="G106" s="270">
        <v>411.2796835746945</v>
      </c>
      <c r="H106" s="270">
        <v>433.99702667939533</v>
      </c>
      <c r="I106" s="270">
        <v>407.06263450082338</v>
      </c>
    </row>
    <row r="107" spans="2:37" outlineLevel="1" x14ac:dyDescent="0.35">
      <c r="B107" s="230" t="s">
        <v>83</v>
      </c>
      <c r="C107" s="47" t="s">
        <v>173</v>
      </c>
      <c r="D107" s="269"/>
      <c r="E107" s="269">
        <v>458.83160534895313</v>
      </c>
      <c r="F107" s="270">
        <v>361.72278002649421</v>
      </c>
      <c r="G107" s="270">
        <v>411.2796835746945</v>
      </c>
      <c r="H107" s="270">
        <v>433.99702667939533</v>
      </c>
      <c r="I107" s="270">
        <v>407.06263450082338</v>
      </c>
    </row>
    <row r="108" spans="2:37" outlineLevel="1" x14ac:dyDescent="0.35">
      <c r="B108" s="230" t="s">
        <v>84</v>
      </c>
      <c r="C108" s="47" t="s">
        <v>173</v>
      </c>
      <c r="D108" s="269"/>
      <c r="E108" s="269">
        <v>458.83160534895313</v>
      </c>
      <c r="F108" s="270">
        <v>361.72278002649421</v>
      </c>
      <c r="G108" s="270">
        <v>411.2796835746945</v>
      </c>
      <c r="H108" s="270">
        <v>433.99702667939533</v>
      </c>
      <c r="I108" s="270">
        <v>407.06263450082338</v>
      </c>
    </row>
    <row r="109" spans="2:37" outlineLevel="1" x14ac:dyDescent="0.35">
      <c r="B109" s="229" t="s">
        <v>85</v>
      </c>
      <c r="C109" s="47" t="s">
        <v>173</v>
      </c>
      <c r="D109" s="269"/>
      <c r="E109" s="269"/>
      <c r="F109" s="270"/>
      <c r="G109" s="270"/>
      <c r="H109" s="270"/>
      <c r="I109" s="270"/>
    </row>
    <row r="110" spans="2:37" outlineLevel="1" x14ac:dyDescent="0.35">
      <c r="B110" s="230" t="s">
        <v>86</v>
      </c>
      <c r="C110" s="47" t="s">
        <v>173</v>
      </c>
      <c r="D110" s="269"/>
      <c r="E110" s="269">
        <v>458.83160534895313</v>
      </c>
      <c r="F110" s="270">
        <v>361.72278002649421</v>
      </c>
      <c r="G110" s="270">
        <v>411.2796835746945</v>
      </c>
      <c r="H110" s="270">
        <v>433.99702667939533</v>
      </c>
      <c r="I110" s="270">
        <v>407.06263450082338</v>
      </c>
    </row>
    <row r="111" spans="2:37" outlineLevel="1" x14ac:dyDescent="0.35">
      <c r="B111" s="230" t="s">
        <v>87</v>
      </c>
      <c r="C111" s="47" t="s">
        <v>173</v>
      </c>
      <c r="D111" s="269"/>
      <c r="E111" s="269">
        <v>458.83160534895313</v>
      </c>
      <c r="F111" s="270">
        <v>361.72278002649421</v>
      </c>
      <c r="G111" s="270">
        <v>411.2796835746945</v>
      </c>
      <c r="H111" s="270">
        <v>433.99702667939533</v>
      </c>
      <c r="I111" s="270">
        <v>407.06263450082338</v>
      </c>
    </row>
    <row r="112" spans="2:37" outlineLevel="1" x14ac:dyDescent="0.35">
      <c r="B112" s="230" t="s">
        <v>88</v>
      </c>
      <c r="C112" s="47" t="s">
        <v>173</v>
      </c>
      <c r="D112" s="269"/>
      <c r="E112" s="269">
        <v>458.83160534895313</v>
      </c>
      <c r="F112" s="270">
        <v>361.72278002649421</v>
      </c>
      <c r="G112" s="270">
        <v>411.2796835746945</v>
      </c>
      <c r="H112" s="270">
        <v>433.99702667939533</v>
      </c>
      <c r="I112" s="270">
        <v>407.06263450082338</v>
      </c>
    </row>
    <row r="113" spans="2:37" outlineLevel="1" x14ac:dyDescent="0.35">
      <c r="B113" s="230" t="s">
        <v>89</v>
      </c>
      <c r="C113" s="47" t="s">
        <v>173</v>
      </c>
      <c r="D113" s="269">
        <v>425.83859890000002</v>
      </c>
      <c r="E113" s="269">
        <v>458.83160534895313</v>
      </c>
      <c r="F113" s="270">
        <v>361.72278002649421</v>
      </c>
      <c r="G113" s="270">
        <v>411.2796835746945</v>
      </c>
      <c r="H113" s="270">
        <v>433.99702667939533</v>
      </c>
      <c r="I113" s="270">
        <v>407.06263450082338</v>
      </c>
    </row>
    <row r="114" spans="2:37" outlineLevel="1" x14ac:dyDescent="0.35">
      <c r="B114" s="229" t="s">
        <v>90</v>
      </c>
      <c r="C114" s="47" t="s">
        <v>173</v>
      </c>
      <c r="D114" s="270"/>
      <c r="E114" s="270"/>
      <c r="F114" s="270"/>
      <c r="G114" s="270"/>
      <c r="H114" s="270"/>
      <c r="I114" s="270"/>
    </row>
    <row r="115" spans="2:37" outlineLevel="1" x14ac:dyDescent="0.35">
      <c r="B115" s="230" t="s">
        <v>91</v>
      </c>
      <c r="C115" s="47" t="s">
        <v>173</v>
      </c>
      <c r="D115" s="270">
        <v>372.70238970000003</v>
      </c>
      <c r="E115" s="269">
        <v>458.83160534895313</v>
      </c>
      <c r="F115" s="270">
        <v>361.72278002649421</v>
      </c>
      <c r="G115" s="270">
        <v>411.2796835746945</v>
      </c>
      <c r="H115" s="270">
        <v>433.99702667939533</v>
      </c>
      <c r="I115" s="270">
        <v>407.06263450082338</v>
      </c>
    </row>
    <row r="116" spans="2:37" outlineLevel="1" x14ac:dyDescent="0.35">
      <c r="B116" s="229" t="s">
        <v>92</v>
      </c>
      <c r="C116" s="47" t="s">
        <v>173</v>
      </c>
      <c r="D116" s="270"/>
      <c r="E116" s="270"/>
      <c r="F116" s="270"/>
      <c r="G116" s="270"/>
      <c r="H116" s="270"/>
      <c r="I116" s="270"/>
    </row>
    <row r="117" spans="2:37" outlineLevel="1" x14ac:dyDescent="0.35">
      <c r="B117" s="230" t="s">
        <v>93</v>
      </c>
      <c r="C117" s="47" t="s">
        <v>173</v>
      </c>
      <c r="D117" s="270">
        <v>372.70238970000003</v>
      </c>
      <c r="E117" s="269">
        <v>458.83160534895313</v>
      </c>
      <c r="F117" s="270">
        <v>361.72278002649421</v>
      </c>
      <c r="G117" s="270">
        <v>411.2796835746945</v>
      </c>
      <c r="H117" s="270">
        <v>433.99702667939533</v>
      </c>
      <c r="I117" s="270">
        <v>407.06263450082338</v>
      </c>
    </row>
    <row r="118" spans="2:37" outlineLevel="1" x14ac:dyDescent="0.35">
      <c r="B118" s="229" t="s">
        <v>94</v>
      </c>
      <c r="C118" s="47" t="s">
        <v>173</v>
      </c>
      <c r="D118" s="270"/>
      <c r="E118" s="270"/>
      <c r="F118" s="270"/>
      <c r="G118" s="270"/>
      <c r="H118" s="270"/>
      <c r="I118" s="270"/>
    </row>
    <row r="119" spans="2:37" outlineLevel="1" x14ac:dyDescent="0.35">
      <c r="B119" s="230" t="s">
        <v>95</v>
      </c>
      <c r="C119" s="47" t="s">
        <v>173</v>
      </c>
      <c r="D119" s="270">
        <v>338.1590941</v>
      </c>
      <c r="E119" s="269">
        <v>458.83160534895313</v>
      </c>
      <c r="F119" s="270">
        <v>361.72278002649421</v>
      </c>
      <c r="G119" s="270">
        <v>411.2796835746945</v>
      </c>
      <c r="H119" s="270">
        <v>433.99702667939533</v>
      </c>
      <c r="I119" s="270">
        <v>407.06263450082338</v>
      </c>
    </row>
    <row r="120" spans="2:37" outlineLevel="1" x14ac:dyDescent="0.35">
      <c r="B120" s="229" t="s">
        <v>96</v>
      </c>
      <c r="C120" s="47" t="s">
        <v>173</v>
      </c>
      <c r="D120" s="270"/>
      <c r="E120" s="270"/>
      <c r="F120" s="270"/>
      <c r="G120" s="270"/>
      <c r="H120" s="270"/>
      <c r="I120" s="270"/>
    </row>
    <row r="121" spans="2:37" outlineLevel="1" x14ac:dyDescent="0.35">
      <c r="B121" s="230" t="s">
        <v>97</v>
      </c>
      <c r="C121" s="47" t="s">
        <v>173</v>
      </c>
      <c r="D121" s="270"/>
      <c r="E121" s="269">
        <v>458.83160534895313</v>
      </c>
      <c r="F121" s="270">
        <v>361.72278002649421</v>
      </c>
      <c r="G121" s="270">
        <v>411.2796835746945</v>
      </c>
      <c r="H121" s="270">
        <v>433.99702667939533</v>
      </c>
      <c r="I121" s="270">
        <v>407.06263450082338</v>
      </c>
    </row>
    <row r="122" spans="2:37" outlineLevel="1" x14ac:dyDescent="0.35">
      <c r="B122" s="230" t="s">
        <v>98</v>
      </c>
      <c r="C122" s="47" t="s">
        <v>173</v>
      </c>
      <c r="D122" s="82"/>
      <c r="E122" s="269">
        <v>458.83160534895313</v>
      </c>
      <c r="F122" s="270">
        <v>361.72278002649421</v>
      </c>
      <c r="G122" s="270">
        <v>411.2796835746945</v>
      </c>
      <c r="H122" s="270">
        <v>433.99702667939533</v>
      </c>
      <c r="I122" s="270">
        <v>407.06263450082338</v>
      </c>
    </row>
    <row r="123" spans="2:37" outlineLevel="1" x14ac:dyDescent="0.35">
      <c r="B123" s="230" t="s">
        <v>99</v>
      </c>
      <c r="C123" s="47" t="s">
        <v>173</v>
      </c>
      <c r="D123" s="82"/>
      <c r="E123" s="269">
        <v>458.83160534895313</v>
      </c>
      <c r="F123" s="270">
        <v>361.72278002649421</v>
      </c>
      <c r="G123" s="270">
        <v>411.2796835746945</v>
      </c>
      <c r="H123" s="270">
        <v>433.99702667939533</v>
      </c>
      <c r="I123" s="270">
        <v>407.06263450082338</v>
      </c>
    </row>
    <row r="125" spans="2:37" ht="15.5" x14ac:dyDescent="0.35">
      <c r="B125" s="296" t="s">
        <v>156</v>
      </c>
      <c r="C125" s="296"/>
      <c r="D125" s="296"/>
      <c r="E125" s="296"/>
      <c r="F125" s="296"/>
      <c r="G125" s="296"/>
      <c r="H125" s="296"/>
      <c r="I125" s="296"/>
    </row>
    <row r="126" spans="2:37" ht="5.5" customHeight="1" outlineLevel="1" x14ac:dyDescent="0.35">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row>
    <row r="127" spans="2:37" ht="43.5" outlineLevel="1" x14ac:dyDescent="0.35">
      <c r="B127" s="77"/>
      <c r="C127" s="62" t="s">
        <v>105</v>
      </c>
      <c r="D127" s="90" t="str">
        <f>"Μέσο μοναδιαίο κόστος υποδομής "&amp;($C$3-5)&amp;" - "&amp;(($C$3-1))</f>
        <v>Μέσο μοναδιαίο κόστος υποδομής 2019 - 2023</v>
      </c>
      <c r="E127" s="81">
        <f>$C$3</f>
        <v>2024</v>
      </c>
      <c r="F127" s="81">
        <f>$C$3+1</f>
        <v>2025</v>
      </c>
      <c r="G127" s="81">
        <f>$C$3+2</f>
        <v>2026</v>
      </c>
      <c r="H127" s="81">
        <f>$C$3+3</f>
        <v>2027</v>
      </c>
      <c r="I127" s="81">
        <f>$C$3+4</f>
        <v>2028</v>
      </c>
    </row>
    <row r="128" spans="2:37" outlineLevel="1" x14ac:dyDescent="0.35">
      <c r="B128" s="229" t="s">
        <v>75</v>
      </c>
      <c r="C128" s="47" t="s">
        <v>173</v>
      </c>
      <c r="D128" s="82"/>
      <c r="E128" s="82"/>
      <c r="F128" s="82"/>
      <c r="G128" s="82"/>
      <c r="H128" s="82"/>
      <c r="I128" s="82"/>
    </row>
    <row r="129" spans="2:9" outlineLevel="1" x14ac:dyDescent="0.35">
      <c r="B129" s="230" t="s">
        <v>76</v>
      </c>
      <c r="C129" s="47" t="s">
        <v>173</v>
      </c>
      <c r="D129" s="231">
        <v>50630</v>
      </c>
      <c r="E129" s="231">
        <v>53769.863885829778</v>
      </c>
      <c r="F129" s="231">
        <v>53663.872714168574</v>
      </c>
      <c r="G129" s="231">
        <v>53663.872714168574</v>
      </c>
      <c r="H129" s="231">
        <v>53663.872714168574</v>
      </c>
      <c r="I129" s="231">
        <v>53663.872714168574</v>
      </c>
    </row>
    <row r="130" spans="2:9" outlineLevel="1" x14ac:dyDescent="0.35">
      <c r="B130" s="229" t="s">
        <v>77</v>
      </c>
      <c r="C130" s="47" t="s">
        <v>173</v>
      </c>
      <c r="D130" s="82"/>
      <c r="E130" s="82"/>
      <c r="F130" s="82"/>
      <c r="G130" s="82"/>
      <c r="H130" s="82"/>
      <c r="I130" s="82"/>
    </row>
    <row r="131" spans="2:9" outlineLevel="1" x14ac:dyDescent="0.35">
      <c r="B131" s="230" t="s">
        <v>78</v>
      </c>
      <c r="C131" s="47" t="s">
        <v>173</v>
      </c>
      <c r="D131" s="231">
        <v>50630</v>
      </c>
      <c r="E131" s="231">
        <v>53769.863885829778</v>
      </c>
      <c r="F131" s="231">
        <v>53663.872714168574</v>
      </c>
      <c r="G131" s="231">
        <v>53663.872714168574</v>
      </c>
      <c r="H131" s="231">
        <v>53663.872714168574</v>
      </c>
      <c r="I131" s="231">
        <v>53663.872714168574</v>
      </c>
    </row>
    <row r="132" spans="2:9" outlineLevel="1" x14ac:dyDescent="0.35">
      <c r="B132" s="229" t="s">
        <v>79</v>
      </c>
      <c r="C132" s="47" t="s">
        <v>173</v>
      </c>
      <c r="D132" s="82"/>
      <c r="E132" s="82"/>
      <c r="F132" s="82"/>
      <c r="G132" s="82"/>
      <c r="H132" s="82"/>
      <c r="I132" s="82"/>
    </row>
    <row r="133" spans="2:9" outlineLevel="1" x14ac:dyDescent="0.35">
      <c r="B133" s="230" t="s">
        <v>80</v>
      </c>
      <c r="C133" s="47" t="s">
        <v>173</v>
      </c>
      <c r="D133" s="231">
        <v>50630</v>
      </c>
      <c r="E133" s="231">
        <v>53769.863885829778</v>
      </c>
      <c r="F133" s="231">
        <v>53663.872714168574</v>
      </c>
      <c r="G133" s="231">
        <v>53663.872714168574</v>
      </c>
      <c r="H133" s="231">
        <v>53663.872714168574</v>
      </c>
      <c r="I133" s="231">
        <v>53663.872714168574</v>
      </c>
    </row>
    <row r="134" spans="2:9" outlineLevel="1" x14ac:dyDescent="0.35">
      <c r="B134" s="229" t="s">
        <v>81</v>
      </c>
      <c r="C134" s="47" t="s">
        <v>173</v>
      </c>
      <c r="D134" s="82"/>
      <c r="E134" s="82"/>
      <c r="F134" s="82"/>
      <c r="G134" s="82"/>
      <c r="H134" s="82"/>
      <c r="I134" s="82"/>
    </row>
    <row r="135" spans="2:9" outlineLevel="1" x14ac:dyDescent="0.35">
      <c r="B135" s="230" t="s">
        <v>82</v>
      </c>
      <c r="C135" s="47" t="s">
        <v>173</v>
      </c>
      <c r="D135" s="231">
        <v>50630</v>
      </c>
      <c r="E135" s="231">
        <v>53769.863885829778</v>
      </c>
      <c r="F135" s="231">
        <v>53663.872714168574</v>
      </c>
      <c r="G135" s="231">
        <v>53663.872714168574</v>
      </c>
      <c r="H135" s="231">
        <v>53663.872714168574</v>
      </c>
      <c r="I135" s="231">
        <v>53663.872714168574</v>
      </c>
    </row>
    <row r="136" spans="2:9" outlineLevel="1" x14ac:dyDescent="0.35">
      <c r="B136" s="230" t="s">
        <v>83</v>
      </c>
      <c r="C136" s="47" t="s">
        <v>173</v>
      </c>
      <c r="D136" s="231">
        <v>50630</v>
      </c>
      <c r="E136" s="231">
        <v>53769.863885829778</v>
      </c>
      <c r="F136" s="231">
        <v>53663.872714168574</v>
      </c>
      <c r="G136" s="231">
        <v>53663.872714168574</v>
      </c>
      <c r="H136" s="231">
        <v>53663.872714168574</v>
      </c>
      <c r="I136" s="231">
        <v>53663.872714168574</v>
      </c>
    </row>
    <row r="137" spans="2:9" outlineLevel="1" x14ac:dyDescent="0.35">
      <c r="B137" s="230" t="s">
        <v>84</v>
      </c>
      <c r="C137" s="47" t="s">
        <v>173</v>
      </c>
      <c r="D137" s="231">
        <v>50630</v>
      </c>
      <c r="E137" s="231">
        <v>53769.863885829778</v>
      </c>
      <c r="F137" s="231">
        <v>53663.872714168574</v>
      </c>
      <c r="G137" s="231">
        <v>53663.872714168574</v>
      </c>
      <c r="H137" s="231">
        <v>53663.872714168574</v>
      </c>
      <c r="I137" s="231">
        <v>53663.872714168574</v>
      </c>
    </row>
    <row r="138" spans="2:9" outlineLevel="1" x14ac:dyDescent="0.35">
      <c r="B138" s="229" t="s">
        <v>85</v>
      </c>
      <c r="C138" s="47" t="s">
        <v>173</v>
      </c>
      <c r="D138" s="82"/>
      <c r="E138" s="82"/>
      <c r="F138" s="82"/>
      <c r="G138" s="82"/>
      <c r="H138" s="82"/>
      <c r="I138" s="82"/>
    </row>
    <row r="139" spans="2:9" outlineLevel="1" x14ac:dyDescent="0.35">
      <c r="B139" s="230" t="s">
        <v>86</v>
      </c>
      <c r="C139" s="47" t="s">
        <v>173</v>
      </c>
      <c r="D139" s="231">
        <v>50630</v>
      </c>
      <c r="E139" s="231">
        <v>53769.863885829778</v>
      </c>
      <c r="F139" s="231">
        <v>53663.872714168574</v>
      </c>
      <c r="G139" s="231">
        <v>53663.872714168574</v>
      </c>
      <c r="H139" s="231">
        <v>53663.872714168574</v>
      </c>
      <c r="I139" s="231">
        <v>53663.872714168574</v>
      </c>
    </row>
    <row r="140" spans="2:9" outlineLevel="1" x14ac:dyDescent="0.35">
      <c r="B140" s="230" t="s">
        <v>87</v>
      </c>
      <c r="C140" s="47" t="s">
        <v>173</v>
      </c>
      <c r="D140" s="231">
        <v>50630</v>
      </c>
      <c r="E140" s="231">
        <v>53769.863885829778</v>
      </c>
      <c r="F140" s="231">
        <v>53663.872714168574</v>
      </c>
      <c r="G140" s="231">
        <v>53663.872714168574</v>
      </c>
      <c r="H140" s="231">
        <v>53663.872714168574</v>
      </c>
      <c r="I140" s="231">
        <v>53663.872714168574</v>
      </c>
    </row>
    <row r="141" spans="2:9" outlineLevel="1" x14ac:dyDescent="0.35">
      <c r="B141" s="230" t="s">
        <v>88</v>
      </c>
      <c r="C141" s="47" t="s">
        <v>173</v>
      </c>
      <c r="D141" s="231">
        <v>50630</v>
      </c>
      <c r="E141" s="231">
        <v>53769.863885829778</v>
      </c>
      <c r="F141" s="231">
        <v>53663.872714168574</v>
      </c>
      <c r="G141" s="231">
        <v>53663.872714168574</v>
      </c>
      <c r="H141" s="231">
        <v>53663.872714168574</v>
      </c>
      <c r="I141" s="231">
        <v>53663.872714168574</v>
      </c>
    </row>
    <row r="142" spans="2:9" outlineLevel="1" x14ac:dyDescent="0.35">
      <c r="B142" s="230" t="s">
        <v>89</v>
      </c>
      <c r="C142" s="47" t="s">
        <v>173</v>
      </c>
      <c r="D142" s="231">
        <v>50630</v>
      </c>
      <c r="E142" s="231">
        <v>53769.863885829778</v>
      </c>
      <c r="F142" s="231">
        <v>53663.872714168574</v>
      </c>
      <c r="G142" s="231">
        <v>53663.872714168574</v>
      </c>
      <c r="H142" s="231">
        <v>53663.872714168574</v>
      </c>
      <c r="I142" s="231">
        <v>53663.872714168574</v>
      </c>
    </row>
    <row r="143" spans="2:9" outlineLevel="1" x14ac:dyDescent="0.35">
      <c r="B143" s="229" t="s">
        <v>90</v>
      </c>
      <c r="C143" s="47" t="s">
        <v>173</v>
      </c>
      <c r="D143" s="82"/>
      <c r="E143" s="82"/>
      <c r="F143" s="82"/>
      <c r="G143" s="82"/>
      <c r="H143" s="82"/>
      <c r="I143" s="82"/>
    </row>
    <row r="144" spans="2:9" outlineLevel="1" x14ac:dyDescent="0.35">
      <c r="B144" s="230" t="s">
        <v>91</v>
      </c>
      <c r="C144" s="47" t="s">
        <v>173</v>
      </c>
      <c r="D144" s="231">
        <v>50630</v>
      </c>
      <c r="E144" s="231">
        <v>53769.863885829778</v>
      </c>
      <c r="F144" s="231">
        <v>53663.872714168574</v>
      </c>
      <c r="G144" s="231">
        <v>53663.872714168574</v>
      </c>
      <c r="H144" s="231">
        <v>53663.872714168574</v>
      </c>
      <c r="I144" s="231">
        <v>53663.872714168574</v>
      </c>
    </row>
    <row r="145" spans="2:37" outlineLevel="1" x14ac:dyDescent="0.35">
      <c r="B145" s="229" t="s">
        <v>92</v>
      </c>
      <c r="C145" s="47" t="s">
        <v>173</v>
      </c>
      <c r="D145" s="82"/>
      <c r="E145" s="82"/>
      <c r="F145" s="82"/>
      <c r="G145" s="82"/>
      <c r="H145" s="82"/>
      <c r="I145" s="82"/>
    </row>
    <row r="146" spans="2:37" outlineLevel="1" x14ac:dyDescent="0.35">
      <c r="B146" s="230" t="s">
        <v>93</v>
      </c>
      <c r="C146" s="47" t="s">
        <v>173</v>
      </c>
      <c r="D146" s="231">
        <v>50630</v>
      </c>
      <c r="E146" s="231">
        <v>53769.863885829778</v>
      </c>
      <c r="F146" s="231">
        <v>53663.872714168574</v>
      </c>
      <c r="G146" s="231">
        <v>53663.872714168574</v>
      </c>
      <c r="H146" s="231">
        <v>53663.872714168574</v>
      </c>
      <c r="I146" s="231">
        <v>53663.872714168574</v>
      </c>
    </row>
    <row r="147" spans="2:37" outlineLevel="1" x14ac:dyDescent="0.35">
      <c r="B147" s="229" t="s">
        <v>94</v>
      </c>
      <c r="C147" s="47" t="s">
        <v>173</v>
      </c>
      <c r="D147" s="82"/>
      <c r="E147" s="82"/>
      <c r="F147" s="82"/>
      <c r="G147" s="82"/>
      <c r="H147" s="82"/>
      <c r="I147" s="82"/>
    </row>
    <row r="148" spans="2:37" outlineLevel="1" x14ac:dyDescent="0.35">
      <c r="B148" s="230" t="s">
        <v>95</v>
      </c>
      <c r="C148" s="47" t="s">
        <v>173</v>
      </c>
      <c r="D148" s="231">
        <v>50630</v>
      </c>
      <c r="E148" s="231">
        <v>53769.863885829778</v>
      </c>
      <c r="F148" s="231">
        <v>53663.872714168574</v>
      </c>
      <c r="G148" s="231">
        <v>53663.872714168574</v>
      </c>
      <c r="H148" s="231">
        <v>53663.872714168574</v>
      </c>
      <c r="I148" s="231">
        <v>53663.872714168574</v>
      </c>
    </row>
    <row r="149" spans="2:37" outlineLevel="1" x14ac:dyDescent="0.35">
      <c r="B149" s="229" t="s">
        <v>96</v>
      </c>
      <c r="C149" s="47" t="s">
        <v>173</v>
      </c>
      <c r="D149" s="82"/>
      <c r="E149" s="82"/>
      <c r="F149" s="82"/>
      <c r="G149" s="82"/>
      <c r="H149" s="82"/>
      <c r="I149" s="82"/>
    </row>
    <row r="150" spans="2:37" outlineLevel="1" x14ac:dyDescent="0.35">
      <c r="B150" s="230" t="s">
        <v>97</v>
      </c>
      <c r="C150" s="47" t="s">
        <v>173</v>
      </c>
      <c r="D150" s="231">
        <v>50630</v>
      </c>
      <c r="E150" s="231">
        <v>53769.863885829778</v>
      </c>
      <c r="F150" s="231">
        <v>53663.872714168574</v>
      </c>
      <c r="G150" s="231">
        <v>53663.872714168574</v>
      </c>
      <c r="H150" s="231">
        <v>53663.872714168574</v>
      </c>
      <c r="I150" s="231">
        <v>53663.872714168574</v>
      </c>
    </row>
    <row r="151" spans="2:37" outlineLevel="1" x14ac:dyDescent="0.35">
      <c r="B151" s="230" t="s">
        <v>98</v>
      </c>
      <c r="C151" s="47" t="s">
        <v>173</v>
      </c>
      <c r="D151" s="231">
        <v>50630</v>
      </c>
      <c r="E151" s="231">
        <v>53769.863885829778</v>
      </c>
      <c r="F151" s="231">
        <v>53663.872714168574</v>
      </c>
      <c r="G151" s="231">
        <v>53663.872714168574</v>
      </c>
      <c r="H151" s="231">
        <v>53663.872714168574</v>
      </c>
      <c r="I151" s="231">
        <v>53663.872714168574</v>
      </c>
    </row>
    <row r="152" spans="2:37" outlineLevel="1" x14ac:dyDescent="0.35">
      <c r="B152" s="230" t="s">
        <v>99</v>
      </c>
      <c r="C152" s="47" t="s">
        <v>173</v>
      </c>
      <c r="D152" s="123"/>
      <c r="E152" s="231">
        <v>53769.863885829778</v>
      </c>
      <c r="F152" s="231">
        <v>53663.872714168574</v>
      </c>
      <c r="G152" s="231">
        <v>53663.872714168574</v>
      </c>
      <c r="H152" s="231">
        <v>53663.872714168574</v>
      </c>
      <c r="I152" s="231">
        <v>53663.872714168574</v>
      </c>
    </row>
    <row r="154" spans="2:37" ht="15.5" x14ac:dyDescent="0.35">
      <c r="B154" s="296" t="s">
        <v>157</v>
      </c>
      <c r="C154" s="296"/>
      <c r="D154" s="296"/>
      <c r="E154" s="296"/>
      <c r="F154" s="296"/>
      <c r="G154" s="296"/>
      <c r="H154" s="296"/>
      <c r="I154" s="296"/>
    </row>
    <row r="155" spans="2:37" ht="5.5" customHeight="1" outlineLevel="1" x14ac:dyDescent="0.35">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row>
    <row r="156" spans="2:37" ht="43.5" outlineLevel="1" x14ac:dyDescent="0.35">
      <c r="B156" s="77"/>
      <c r="C156" s="62" t="s">
        <v>105</v>
      </c>
      <c r="D156" s="90" t="str">
        <f>"Μέσο μοναδιαίο κόστος υποδομής "&amp;($C$3-5)&amp;" - "&amp;(($C$3-1))</f>
        <v>Μέσο μοναδιαίο κόστος υποδομής 2019 - 2023</v>
      </c>
      <c r="E156" s="81">
        <f>$C$3</f>
        <v>2024</v>
      </c>
      <c r="F156" s="81">
        <f>$C$3+1</f>
        <v>2025</v>
      </c>
      <c r="G156" s="81">
        <f>$C$3+2</f>
        <v>2026</v>
      </c>
      <c r="H156" s="81">
        <f>$C$3+3</f>
        <v>2027</v>
      </c>
      <c r="I156" s="81">
        <f>$C$3+4</f>
        <v>2028</v>
      </c>
    </row>
    <row r="157" spans="2:37" outlineLevel="1" x14ac:dyDescent="0.35">
      <c r="B157" s="229" t="s">
        <v>75</v>
      </c>
      <c r="C157" s="47" t="s">
        <v>173</v>
      </c>
      <c r="D157" s="82"/>
      <c r="E157" s="82"/>
      <c r="F157" s="82"/>
      <c r="G157" s="82"/>
      <c r="H157" s="82"/>
      <c r="I157" s="82"/>
    </row>
    <row r="158" spans="2:37" outlineLevel="1" x14ac:dyDescent="0.35">
      <c r="B158" s="230" t="s">
        <v>76</v>
      </c>
      <c r="C158" s="47" t="s">
        <v>173</v>
      </c>
      <c r="D158" s="231">
        <v>777500</v>
      </c>
      <c r="E158" s="231">
        <v>825717.34487917554</v>
      </c>
      <c r="F158" s="231">
        <v>825717.34487917554</v>
      </c>
      <c r="G158" s="231">
        <v>825717.34487917554</v>
      </c>
      <c r="H158" s="231">
        <v>825717.34487917554</v>
      </c>
      <c r="I158" s="231">
        <v>825717.34487917554</v>
      </c>
    </row>
    <row r="159" spans="2:37" outlineLevel="1" x14ac:dyDescent="0.35">
      <c r="B159" s="229" t="s">
        <v>77</v>
      </c>
      <c r="C159" s="47" t="s">
        <v>173</v>
      </c>
      <c r="D159" s="82"/>
      <c r="E159" s="82"/>
      <c r="F159" s="82"/>
      <c r="G159" s="82"/>
      <c r="H159" s="82"/>
      <c r="I159" s="82"/>
    </row>
    <row r="160" spans="2:37" outlineLevel="1" x14ac:dyDescent="0.35">
      <c r="B160" s="230" t="s">
        <v>78</v>
      </c>
      <c r="C160" s="47" t="s">
        <v>173</v>
      </c>
      <c r="D160" s="231">
        <v>777500</v>
      </c>
      <c r="E160" s="231">
        <v>825717.34487917554</v>
      </c>
      <c r="F160" s="231">
        <v>825717.34487917554</v>
      </c>
      <c r="G160" s="231">
        <v>825717.34487917554</v>
      </c>
      <c r="H160" s="231">
        <v>825717.34487917554</v>
      </c>
      <c r="I160" s="231">
        <v>825717.34487917554</v>
      </c>
    </row>
    <row r="161" spans="2:9" outlineLevel="1" x14ac:dyDescent="0.35">
      <c r="B161" s="229" t="s">
        <v>79</v>
      </c>
      <c r="C161" s="47" t="s">
        <v>173</v>
      </c>
      <c r="D161" s="82"/>
      <c r="E161" s="82"/>
      <c r="F161" s="82"/>
      <c r="G161" s="82"/>
      <c r="H161" s="82"/>
      <c r="I161" s="82"/>
    </row>
    <row r="162" spans="2:9" outlineLevel="1" x14ac:dyDescent="0.35">
      <c r="B162" s="230" t="s">
        <v>80</v>
      </c>
      <c r="C162" s="47" t="s">
        <v>173</v>
      </c>
      <c r="D162" s="231">
        <v>777500</v>
      </c>
      <c r="E162" s="231">
        <v>825717.34487917554</v>
      </c>
      <c r="F162" s="231">
        <v>825717.34487917554</v>
      </c>
      <c r="G162" s="231">
        <v>825717.34487917554</v>
      </c>
      <c r="H162" s="231">
        <v>825717.34487917554</v>
      </c>
      <c r="I162" s="231">
        <v>825717.34487917554</v>
      </c>
    </row>
    <row r="163" spans="2:9" outlineLevel="1" x14ac:dyDescent="0.35">
      <c r="B163" s="229" t="s">
        <v>81</v>
      </c>
      <c r="C163" s="47" t="s">
        <v>173</v>
      </c>
      <c r="D163" s="82"/>
      <c r="E163" s="82"/>
      <c r="F163" s="82"/>
      <c r="G163" s="82"/>
      <c r="H163" s="82"/>
      <c r="I163" s="82"/>
    </row>
    <row r="164" spans="2:9" outlineLevel="1" x14ac:dyDescent="0.35">
      <c r="B164" s="230" t="s">
        <v>82</v>
      </c>
      <c r="C164" s="47" t="s">
        <v>173</v>
      </c>
      <c r="D164" s="231">
        <v>777500</v>
      </c>
      <c r="E164" s="231">
        <v>825717.34487917554</v>
      </c>
      <c r="F164" s="231">
        <v>825717.34487917554</v>
      </c>
      <c r="G164" s="231">
        <v>825717.34487917554</v>
      </c>
      <c r="H164" s="231">
        <v>825717.34487917554</v>
      </c>
      <c r="I164" s="231">
        <v>825717.34487917554</v>
      </c>
    </row>
    <row r="165" spans="2:9" outlineLevel="1" x14ac:dyDescent="0.35">
      <c r="B165" s="230" t="s">
        <v>83</v>
      </c>
      <c r="C165" s="47" t="s">
        <v>173</v>
      </c>
      <c r="D165" s="231">
        <v>777500</v>
      </c>
      <c r="E165" s="231">
        <v>825717.34487917554</v>
      </c>
      <c r="F165" s="231">
        <v>825717.34487917554</v>
      </c>
      <c r="G165" s="231">
        <v>825717.34487917554</v>
      </c>
      <c r="H165" s="231">
        <v>825717.34487917554</v>
      </c>
      <c r="I165" s="231">
        <v>825717.34487917554</v>
      </c>
    </row>
    <row r="166" spans="2:9" outlineLevel="1" x14ac:dyDescent="0.35">
      <c r="B166" s="230" t="s">
        <v>84</v>
      </c>
      <c r="C166" s="47" t="s">
        <v>173</v>
      </c>
      <c r="D166" s="231">
        <v>777500</v>
      </c>
      <c r="E166" s="231">
        <v>825717.34487917554</v>
      </c>
      <c r="F166" s="231">
        <v>825717.34487917554</v>
      </c>
      <c r="G166" s="231">
        <v>825717.34487917554</v>
      </c>
      <c r="H166" s="231">
        <v>825717.34487917554</v>
      </c>
      <c r="I166" s="231">
        <v>825717.34487917554</v>
      </c>
    </row>
    <row r="167" spans="2:9" outlineLevel="1" x14ac:dyDescent="0.35">
      <c r="B167" s="229" t="s">
        <v>85</v>
      </c>
      <c r="C167" s="47" t="s">
        <v>173</v>
      </c>
      <c r="D167" s="82"/>
      <c r="E167" s="82"/>
      <c r="F167" s="82"/>
      <c r="G167" s="82"/>
      <c r="H167" s="82"/>
      <c r="I167" s="82"/>
    </row>
    <row r="168" spans="2:9" outlineLevel="1" x14ac:dyDescent="0.35">
      <c r="B168" s="230" t="s">
        <v>86</v>
      </c>
      <c r="C168" s="47" t="s">
        <v>173</v>
      </c>
      <c r="D168" s="231">
        <v>777500</v>
      </c>
      <c r="E168" s="231">
        <v>825717.34487917554</v>
      </c>
      <c r="F168" s="231">
        <v>825717.34487917554</v>
      </c>
      <c r="G168" s="231">
        <v>825717.34487917554</v>
      </c>
      <c r="H168" s="231">
        <v>825717.34487917554</v>
      </c>
      <c r="I168" s="231">
        <v>825717.34487917554</v>
      </c>
    </row>
    <row r="169" spans="2:9" outlineLevel="1" x14ac:dyDescent="0.35">
      <c r="B169" s="230" t="s">
        <v>87</v>
      </c>
      <c r="C169" s="47" t="s">
        <v>173</v>
      </c>
      <c r="D169" s="231">
        <v>777500</v>
      </c>
      <c r="E169" s="231">
        <v>825717.34487917554</v>
      </c>
      <c r="F169" s="231">
        <v>825717.34487917554</v>
      </c>
      <c r="G169" s="231">
        <v>825717.34487917554</v>
      </c>
      <c r="H169" s="231">
        <v>825717.34487917554</v>
      </c>
      <c r="I169" s="231">
        <v>825717.34487917554</v>
      </c>
    </row>
    <row r="170" spans="2:9" outlineLevel="1" x14ac:dyDescent="0.35">
      <c r="B170" s="230" t="s">
        <v>88</v>
      </c>
      <c r="C170" s="47" t="s">
        <v>173</v>
      </c>
      <c r="D170" s="231">
        <v>777500</v>
      </c>
      <c r="E170" s="231">
        <v>825717.34487917554</v>
      </c>
      <c r="F170" s="231">
        <v>825717.34487917554</v>
      </c>
      <c r="G170" s="231">
        <v>825717.34487917554</v>
      </c>
      <c r="H170" s="231">
        <v>825717.34487917554</v>
      </c>
      <c r="I170" s="231">
        <v>825717.34487917554</v>
      </c>
    </row>
    <row r="171" spans="2:9" outlineLevel="1" x14ac:dyDescent="0.35">
      <c r="B171" s="230" t="s">
        <v>89</v>
      </c>
      <c r="C171" s="47" t="s">
        <v>173</v>
      </c>
      <c r="D171" s="231">
        <v>777500</v>
      </c>
      <c r="E171" s="231">
        <v>825717.34487917554</v>
      </c>
      <c r="F171" s="231">
        <v>825717.34487917554</v>
      </c>
      <c r="G171" s="231">
        <v>825717.34487917554</v>
      </c>
      <c r="H171" s="231">
        <v>825717.34487917554</v>
      </c>
      <c r="I171" s="231">
        <v>825717.34487917554</v>
      </c>
    </row>
    <row r="172" spans="2:9" outlineLevel="1" x14ac:dyDescent="0.35">
      <c r="B172" s="229" t="s">
        <v>90</v>
      </c>
      <c r="C172" s="47" t="s">
        <v>173</v>
      </c>
      <c r="D172" s="82"/>
      <c r="E172" s="82"/>
      <c r="F172" s="82"/>
      <c r="G172" s="82"/>
      <c r="H172" s="82"/>
      <c r="I172" s="82"/>
    </row>
    <row r="173" spans="2:9" outlineLevel="1" x14ac:dyDescent="0.35">
      <c r="B173" s="230" t="s">
        <v>91</v>
      </c>
      <c r="C173" s="47" t="s">
        <v>173</v>
      </c>
      <c r="D173" s="231">
        <v>777500</v>
      </c>
      <c r="E173" s="231">
        <v>825717.34487917554</v>
      </c>
      <c r="F173" s="231">
        <v>825717.34487917554</v>
      </c>
      <c r="G173" s="231">
        <v>825717.34487917554</v>
      </c>
      <c r="H173" s="231">
        <v>825717.34487917554</v>
      </c>
      <c r="I173" s="231">
        <v>825717.34487917554</v>
      </c>
    </row>
    <row r="174" spans="2:9" outlineLevel="1" x14ac:dyDescent="0.35">
      <c r="B174" s="229" t="s">
        <v>92</v>
      </c>
      <c r="C174" s="47" t="s">
        <v>173</v>
      </c>
      <c r="D174" s="82"/>
      <c r="E174" s="82"/>
      <c r="F174" s="82"/>
      <c r="G174" s="82"/>
      <c r="H174" s="82"/>
      <c r="I174" s="82"/>
    </row>
    <row r="175" spans="2:9" outlineLevel="1" x14ac:dyDescent="0.35">
      <c r="B175" s="230" t="s">
        <v>93</v>
      </c>
      <c r="C175" s="47" t="s">
        <v>173</v>
      </c>
      <c r="D175" s="231">
        <v>777500</v>
      </c>
      <c r="E175" s="231">
        <v>825717.34487917554</v>
      </c>
      <c r="F175" s="231">
        <v>825717.34487917554</v>
      </c>
      <c r="G175" s="231">
        <v>825717.34487917554</v>
      </c>
      <c r="H175" s="231">
        <v>825717.34487917554</v>
      </c>
      <c r="I175" s="231">
        <v>825717.34487917554</v>
      </c>
    </row>
    <row r="176" spans="2:9" outlineLevel="1" x14ac:dyDescent="0.35">
      <c r="B176" s="229" t="s">
        <v>94</v>
      </c>
      <c r="C176" s="47" t="s">
        <v>173</v>
      </c>
      <c r="D176" s="82"/>
      <c r="E176" s="82"/>
      <c r="F176" s="82"/>
      <c r="G176" s="82"/>
      <c r="H176" s="82"/>
      <c r="I176" s="82"/>
    </row>
    <row r="177" spans="2:37" outlineLevel="1" x14ac:dyDescent="0.35">
      <c r="B177" s="230" t="s">
        <v>95</v>
      </c>
      <c r="C177" s="47" t="s">
        <v>173</v>
      </c>
      <c r="D177" s="231">
        <v>777500</v>
      </c>
      <c r="E177" s="231">
        <v>825717.34487917554</v>
      </c>
      <c r="F177" s="231">
        <v>825717.34487917554</v>
      </c>
      <c r="G177" s="231">
        <v>825717.34487917554</v>
      </c>
      <c r="H177" s="231">
        <v>825717.34487917554</v>
      </c>
      <c r="I177" s="231">
        <v>825717.34487917554</v>
      </c>
    </row>
    <row r="178" spans="2:37" outlineLevel="1" x14ac:dyDescent="0.35">
      <c r="B178" s="229" t="s">
        <v>96</v>
      </c>
      <c r="C178" s="47" t="s">
        <v>173</v>
      </c>
      <c r="D178" s="82"/>
      <c r="E178" s="82"/>
      <c r="F178" s="82"/>
      <c r="G178" s="82"/>
      <c r="H178" s="82"/>
      <c r="I178" s="82"/>
    </row>
    <row r="179" spans="2:37" outlineLevel="1" x14ac:dyDescent="0.35">
      <c r="B179" s="230" t="s">
        <v>97</v>
      </c>
      <c r="C179" s="47" t="s">
        <v>173</v>
      </c>
      <c r="D179" s="231">
        <v>777500</v>
      </c>
      <c r="E179" s="231">
        <v>825717.34487917554</v>
      </c>
      <c r="F179" s="231">
        <v>825717.34487917554</v>
      </c>
      <c r="G179" s="231">
        <v>825717.34487917554</v>
      </c>
      <c r="H179" s="231">
        <v>825717.34487917554</v>
      </c>
      <c r="I179" s="231">
        <v>825717.34487917554</v>
      </c>
    </row>
    <row r="180" spans="2:37" outlineLevel="1" x14ac:dyDescent="0.35">
      <c r="B180" s="230" t="s">
        <v>98</v>
      </c>
      <c r="C180" s="47" t="s">
        <v>173</v>
      </c>
      <c r="D180" s="231">
        <v>777500</v>
      </c>
      <c r="E180" s="231">
        <v>825717.34487917554</v>
      </c>
      <c r="F180" s="231">
        <v>825717.34487917554</v>
      </c>
      <c r="G180" s="231">
        <v>825717.34487917554</v>
      </c>
      <c r="H180" s="231">
        <v>825717.34487917554</v>
      </c>
      <c r="I180" s="231">
        <v>825717.34487917554</v>
      </c>
    </row>
    <row r="181" spans="2:37" outlineLevel="1" x14ac:dyDescent="0.35">
      <c r="B181" s="230" t="s">
        <v>99</v>
      </c>
      <c r="C181" s="47" t="s">
        <v>173</v>
      </c>
      <c r="D181" s="231">
        <v>777500</v>
      </c>
      <c r="E181" s="231">
        <v>825717.34487917554</v>
      </c>
      <c r="F181" s="231">
        <v>825717.34487917554</v>
      </c>
      <c r="G181" s="231">
        <v>825717.34487917554</v>
      </c>
      <c r="H181" s="231">
        <v>825717.34487917554</v>
      </c>
      <c r="I181" s="231">
        <v>825717.34487917554</v>
      </c>
    </row>
    <row r="183" spans="2:37" ht="15.5" x14ac:dyDescent="0.35">
      <c r="B183" s="296" t="s">
        <v>158</v>
      </c>
      <c r="C183" s="296"/>
      <c r="D183" s="296"/>
      <c r="E183" s="296"/>
      <c r="F183" s="296"/>
      <c r="G183" s="296"/>
      <c r="H183" s="296"/>
      <c r="I183" s="296"/>
    </row>
    <row r="184" spans="2:37" ht="5.5" customHeight="1" outlineLevel="1" x14ac:dyDescent="0.35">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row>
    <row r="185" spans="2:37" ht="43.5" outlineLevel="1" x14ac:dyDescent="0.35">
      <c r="B185" s="77"/>
      <c r="C185" s="62" t="s">
        <v>105</v>
      </c>
      <c r="D185" s="90" t="str">
        <f>"Μέσο μοναδιαίο κόστος υποδομής "&amp;($C$3-5)&amp;" - "&amp;(($C$3-1))</f>
        <v>Μέσο μοναδιαίο κόστος υποδομής 2019 - 2023</v>
      </c>
      <c r="E185" s="81">
        <f>$C$3</f>
        <v>2024</v>
      </c>
      <c r="F185" s="81">
        <f>$C$3+1</f>
        <v>2025</v>
      </c>
      <c r="G185" s="81">
        <f>$C$3+2</f>
        <v>2026</v>
      </c>
      <c r="H185" s="81">
        <f>$C$3+3</f>
        <v>2027</v>
      </c>
      <c r="I185" s="81">
        <f>$C$3+4</f>
        <v>2028</v>
      </c>
    </row>
    <row r="186" spans="2:37" outlineLevel="1" x14ac:dyDescent="0.35">
      <c r="B186" s="229" t="s">
        <v>75</v>
      </c>
      <c r="C186" s="47" t="s">
        <v>173</v>
      </c>
      <c r="D186" s="123"/>
      <c r="E186" s="82"/>
      <c r="F186" s="82"/>
      <c r="G186" s="82"/>
      <c r="H186" s="82"/>
      <c r="I186" s="82"/>
    </row>
    <row r="187" spans="2:37" outlineLevel="1" x14ac:dyDescent="0.35">
      <c r="B187" s="230" t="s">
        <v>76</v>
      </c>
      <c r="C187" s="47" t="s">
        <v>173</v>
      </c>
      <c r="D187" s="123"/>
      <c r="E187" s="82">
        <v>1748862</v>
      </c>
      <c r="F187" s="82">
        <v>1748862</v>
      </c>
      <c r="G187" s="82">
        <v>1748862</v>
      </c>
      <c r="H187" s="82">
        <v>1748862</v>
      </c>
      <c r="I187" s="82">
        <v>1748862</v>
      </c>
    </row>
    <row r="188" spans="2:37" outlineLevel="1" x14ac:dyDescent="0.35">
      <c r="B188" s="229" t="s">
        <v>77</v>
      </c>
      <c r="C188" s="47" t="s">
        <v>173</v>
      </c>
      <c r="D188" s="123"/>
      <c r="E188" s="82"/>
      <c r="F188" s="82"/>
      <c r="G188" s="82"/>
      <c r="H188" s="82"/>
      <c r="I188" s="82"/>
    </row>
    <row r="189" spans="2:37" outlineLevel="1" x14ac:dyDescent="0.35">
      <c r="B189" s="230" t="s">
        <v>78</v>
      </c>
      <c r="C189" s="47" t="s">
        <v>173</v>
      </c>
      <c r="D189" s="123"/>
      <c r="E189" s="82">
        <v>1748862</v>
      </c>
      <c r="F189" s="82">
        <v>1748862</v>
      </c>
      <c r="G189" s="82">
        <v>1748862</v>
      </c>
      <c r="H189" s="82">
        <v>1748862</v>
      </c>
      <c r="I189" s="82">
        <v>1748862</v>
      </c>
    </row>
    <row r="190" spans="2:37" outlineLevel="1" x14ac:dyDescent="0.35">
      <c r="B190" s="229" t="s">
        <v>79</v>
      </c>
      <c r="C190" s="47" t="s">
        <v>173</v>
      </c>
      <c r="D190" s="123"/>
      <c r="E190" s="82"/>
      <c r="F190" s="82"/>
      <c r="G190" s="82"/>
      <c r="H190" s="82"/>
      <c r="I190" s="82"/>
    </row>
    <row r="191" spans="2:37" outlineLevel="1" x14ac:dyDescent="0.35">
      <c r="B191" s="230" t="s">
        <v>80</v>
      </c>
      <c r="C191" s="47" t="s">
        <v>173</v>
      </c>
      <c r="D191" s="123"/>
      <c r="E191" s="82">
        <v>1748862</v>
      </c>
      <c r="F191" s="82">
        <v>1748862</v>
      </c>
      <c r="G191" s="82">
        <v>1748862</v>
      </c>
      <c r="H191" s="82">
        <v>1748862</v>
      </c>
      <c r="I191" s="82">
        <v>1748862</v>
      </c>
    </row>
    <row r="192" spans="2:37" outlineLevel="1" x14ac:dyDescent="0.35">
      <c r="B192" s="229" t="s">
        <v>81</v>
      </c>
      <c r="C192" s="47" t="s">
        <v>173</v>
      </c>
      <c r="D192" s="123"/>
      <c r="E192" s="82"/>
      <c r="F192" s="82"/>
      <c r="G192" s="82"/>
      <c r="H192" s="82"/>
      <c r="I192" s="82"/>
    </row>
    <row r="193" spans="2:9" outlineLevel="1" x14ac:dyDescent="0.35">
      <c r="B193" s="230" t="s">
        <v>82</v>
      </c>
      <c r="C193" s="47" t="s">
        <v>173</v>
      </c>
      <c r="D193" s="123"/>
      <c r="E193" s="82">
        <v>1748862</v>
      </c>
      <c r="F193" s="82">
        <v>1748862</v>
      </c>
      <c r="G193" s="82">
        <v>1748862</v>
      </c>
      <c r="H193" s="82">
        <v>1748862</v>
      </c>
      <c r="I193" s="82">
        <v>1748862</v>
      </c>
    </row>
    <row r="194" spans="2:9" outlineLevel="1" x14ac:dyDescent="0.35">
      <c r="B194" s="230" t="s">
        <v>83</v>
      </c>
      <c r="C194" s="47" t="s">
        <v>173</v>
      </c>
      <c r="D194" s="123"/>
      <c r="E194" s="82">
        <v>1748862</v>
      </c>
      <c r="F194" s="82">
        <v>1748862</v>
      </c>
      <c r="G194" s="82">
        <v>1748862</v>
      </c>
      <c r="H194" s="82">
        <v>1748862</v>
      </c>
      <c r="I194" s="82">
        <v>1748862</v>
      </c>
    </row>
    <row r="195" spans="2:9" outlineLevel="1" x14ac:dyDescent="0.35">
      <c r="B195" s="230" t="s">
        <v>84</v>
      </c>
      <c r="C195" s="47" t="s">
        <v>173</v>
      </c>
      <c r="D195" s="123"/>
      <c r="E195" s="82">
        <v>1748862</v>
      </c>
      <c r="F195" s="82">
        <v>1748862</v>
      </c>
      <c r="G195" s="82">
        <v>1748862</v>
      </c>
      <c r="H195" s="82">
        <v>1748862</v>
      </c>
      <c r="I195" s="82">
        <v>1748862</v>
      </c>
    </row>
    <row r="196" spans="2:9" outlineLevel="1" x14ac:dyDescent="0.35">
      <c r="B196" s="229" t="s">
        <v>85</v>
      </c>
      <c r="C196" s="47" t="s">
        <v>173</v>
      </c>
      <c r="D196" s="123"/>
      <c r="E196" s="82"/>
      <c r="F196" s="82"/>
      <c r="G196" s="82"/>
      <c r="H196" s="82"/>
      <c r="I196" s="82"/>
    </row>
    <row r="197" spans="2:9" outlineLevel="1" x14ac:dyDescent="0.35">
      <c r="B197" s="230" t="s">
        <v>86</v>
      </c>
      <c r="C197" s="47" t="s">
        <v>173</v>
      </c>
      <c r="D197" s="123"/>
      <c r="E197" s="82">
        <v>1748862</v>
      </c>
      <c r="F197" s="82">
        <v>1748862</v>
      </c>
      <c r="G197" s="82">
        <v>1748862</v>
      </c>
      <c r="H197" s="82">
        <v>1748862</v>
      </c>
      <c r="I197" s="82">
        <v>1748862</v>
      </c>
    </row>
    <row r="198" spans="2:9" outlineLevel="1" x14ac:dyDescent="0.35">
      <c r="B198" s="230" t="s">
        <v>87</v>
      </c>
      <c r="C198" s="47" t="s">
        <v>173</v>
      </c>
      <c r="D198" s="123"/>
      <c r="E198" s="82">
        <v>1748862</v>
      </c>
      <c r="F198" s="82">
        <v>1748862</v>
      </c>
      <c r="G198" s="82">
        <v>1748862</v>
      </c>
      <c r="H198" s="82">
        <v>1748862</v>
      </c>
      <c r="I198" s="82">
        <v>1748862</v>
      </c>
    </row>
    <row r="199" spans="2:9" outlineLevel="1" x14ac:dyDescent="0.35">
      <c r="B199" s="230" t="s">
        <v>88</v>
      </c>
      <c r="C199" s="47" t="s">
        <v>173</v>
      </c>
      <c r="D199" s="123"/>
      <c r="E199" s="82">
        <v>1748862</v>
      </c>
      <c r="F199" s="82">
        <v>1748862</v>
      </c>
      <c r="G199" s="82">
        <v>1748862</v>
      </c>
      <c r="H199" s="82">
        <v>1748862</v>
      </c>
      <c r="I199" s="82">
        <v>1748862</v>
      </c>
    </row>
    <row r="200" spans="2:9" outlineLevel="1" x14ac:dyDescent="0.35">
      <c r="B200" s="230" t="s">
        <v>89</v>
      </c>
      <c r="C200" s="47" t="s">
        <v>173</v>
      </c>
      <c r="D200" s="123"/>
      <c r="E200" s="82">
        <v>1748862</v>
      </c>
      <c r="F200" s="82">
        <v>1748862</v>
      </c>
      <c r="G200" s="82">
        <v>1748862</v>
      </c>
      <c r="H200" s="82">
        <v>1748862</v>
      </c>
      <c r="I200" s="82">
        <v>1748862</v>
      </c>
    </row>
    <row r="201" spans="2:9" outlineLevel="1" x14ac:dyDescent="0.35">
      <c r="B201" s="229" t="s">
        <v>90</v>
      </c>
      <c r="C201" s="47" t="s">
        <v>173</v>
      </c>
      <c r="D201" s="123"/>
      <c r="E201" s="82"/>
      <c r="F201" s="82"/>
      <c r="G201" s="82"/>
      <c r="H201" s="82"/>
      <c r="I201" s="82"/>
    </row>
    <row r="202" spans="2:9" outlineLevel="1" x14ac:dyDescent="0.35">
      <c r="B202" s="230" t="s">
        <v>91</v>
      </c>
      <c r="C202" s="47" t="s">
        <v>173</v>
      </c>
      <c r="D202" s="123"/>
      <c r="E202" s="82">
        <v>1748862</v>
      </c>
      <c r="F202" s="82">
        <v>1748862</v>
      </c>
      <c r="G202" s="82">
        <v>1748862</v>
      </c>
      <c r="H202" s="82">
        <v>1748862</v>
      </c>
      <c r="I202" s="82">
        <v>1748862</v>
      </c>
    </row>
    <row r="203" spans="2:9" outlineLevel="1" x14ac:dyDescent="0.35">
      <c r="B203" s="229" t="s">
        <v>92</v>
      </c>
      <c r="C203" s="47" t="s">
        <v>173</v>
      </c>
      <c r="D203" s="123"/>
      <c r="E203" s="82"/>
      <c r="F203" s="82"/>
      <c r="G203" s="82"/>
      <c r="H203" s="82"/>
      <c r="I203" s="82"/>
    </row>
    <row r="204" spans="2:9" outlineLevel="1" x14ac:dyDescent="0.35">
      <c r="B204" s="230" t="s">
        <v>93</v>
      </c>
      <c r="C204" s="47" t="s">
        <v>173</v>
      </c>
      <c r="D204" s="123"/>
      <c r="E204" s="82">
        <v>1748862</v>
      </c>
      <c r="F204" s="82">
        <v>1748862</v>
      </c>
      <c r="G204" s="82">
        <v>1748862</v>
      </c>
      <c r="H204" s="82">
        <v>1748862</v>
      </c>
      <c r="I204" s="82">
        <v>1748862</v>
      </c>
    </row>
    <row r="205" spans="2:9" outlineLevel="1" x14ac:dyDescent="0.35">
      <c r="B205" s="229" t="s">
        <v>94</v>
      </c>
      <c r="C205" s="47" t="s">
        <v>173</v>
      </c>
      <c r="D205" s="123"/>
      <c r="E205" s="82"/>
      <c r="F205" s="82"/>
      <c r="G205" s="82"/>
      <c r="H205" s="82"/>
      <c r="I205" s="82"/>
    </row>
    <row r="206" spans="2:9" outlineLevel="1" x14ac:dyDescent="0.35">
      <c r="B206" s="230" t="s">
        <v>95</v>
      </c>
      <c r="C206" s="47" t="s">
        <v>173</v>
      </c>
      <c r="D206" s="123"/>
      <c r="E206" s="82">
        <v>1748862</v>
      </c>
      <c r="F206" s="82">
        <v>1748862</v>
      </c>
      <c r="G206" s="82">
        <v>1748862</v>
      </c>
      <c r="H206" s="82">
        <v>1748862</v>
      </c>
      <c r="I206" s="82">
        <v>1748862</v>
      </c>
    </row>
    <row r="207" spans="2:9" outlineLevel="1" x14ac:dyDescent="0.35">
      <c r="B207" s="229" t="s">
        <v>96</v>
      </c>
      <c r="C207" s="47" t="s">
        <v>173</v>
      </c>
      <c r="D207" s="123"/>
      <c r="E207" s="82"/>
      <c r="F207" s="82"/>
      <c r="G207" s="82"/>
      <c r="H207" s="82"/>
      <c r="I207" s="82"/>
    </row>
    <row r="208" spans="2:9" outlineLevel="1" x14ac:dyDescent="0.35">
      <c r="B208" s="230" t="s">
        <v>97</v>
      </c>
      <c r="C208" s="47" t="s">
        <v>173</v>
      </c>
      <c r="D208" s="123"/>
      <c r="E208" s="82">
        <v>1748862</v>
      </c>
      <c r="F208" s="82">
        <v>1748862</v>
      </c>
      <c r="G208" s="82">
        <v>1748862</v>
      </c>
      <c r="H208" s="82">
        <v>1748862</v>
      </c>
      <c r="I208" s="82">
        <v>1748862</v>
      </c>
    </row>
    <row r="209" spans="2:37" outlineLevel="1" x14ac:dyDescent="0.35">
      <c r="B209" s="230" t="s">
        <v>98</v>
      </c>
      <c r="C209" s="47" t="s">
        <v>173</v>
      </c>
      <c r="D209" s="123"/>
      <c r="E209" s="82">
        <v>1748862</v>
      </c>
      <c r="F209" s="82">
        <v>1748862</v>
      </c>
      <c r="G209" s="82">
        <v>1748862</v>
      </c>
      <c r="H209" s="82">
        <v>1748862</v>
      </c>
      <c r="I209" s="82">
        <v>1748862</v>
      </c>
    </row>
    <row r="210" spans="2:37" outlineLevel="1" x14ac:dyDescent="0.35">
      <c r="B210" s="230" t="s">
        <v>99</v>
      </c>
      <c r="C210" s="47" t="s">
        <v>173</v>
      </c>
      <c r="D210" s="123"/>
      <c r="E210" s="82">
        <v>1748862</v>
      </c>
      <c r="F210" s="82">
        <v>1748862</v>
      </c>
      <c r="G210" s="82">
        <v>1748862</v>
      </c>
      <c r="H210" s="82">
        <v>1748862</v>
      </c>
      <c r="I210" s="82">
        <v>1748862</v>
      </c>
    </row>
    <row r="212" spans="2:37" ht="15.5" x14ac:dyDescent="0.35">
      <c r="B212" s="296" t="s">
        <v>174</v>
      </c>
      <c r="C212" s="296"/>
      <c r="D212" s="296"/>
      <c r="E212" s="296"/>
      <c r="F212" s="296"/>
      <c r="G212" s="296"/>
      <c r="H212" s="296"/>
      <c r="I212" s="296"/>
    </row>
    <row r="213" spans="2:37" ht="5.5" customHeight="1" outlineLevel="1" x14ac:dyDescent="0.35">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row>
    <row r="214" spans="2:37" ht="43.5" outlineLevel="1" x14ac:dyDescent="0.35">
      <c r="B214" s="77"/>
      <c r="C214" s="62" t="s">
        <v>105</v>
      </c>
      <c r="D214" s="90" t="str">
        <f>"Μέσο μοναδιαίο κόστος υποδομής "&amp;($C$3-5)&amp;" - "&amp;(($C$3-1))</f>
        <v>Μέσο μοναδιαίο κόστος υποδομής 2019 - 2023</v>
      </c>
      <c r="E214" s="81">
        <f>$C$3</f>
        <v>2024</v>
      </c>
      <c r="F214" s="81">
        <f>$C$3+1</f>
        <v>2025</v>
      </c>
      <c r="G214" s="81">
        <f>$C$3+2</f>
        <v>2026</v>
      </c>
      <c r="H214" s="81">
        <f>$C$3+3</f>
        <v>2027</v>
      </c>
      <c r="I214" s="81">
        <f>$C$3+4</f>
        <v>2028</v>
      </c>
    </row>
    <row r="215" spans="2:37" outlineLevel="1" x14ac:dyDescent="0.35">
      <c r="B215" s="229" t="s">
        <v>75</v>
      </c>
      <c r="C215" s="47" t="s">
        <v>173</v>
      </c>
      <c r="D215" s="123"/>
      <c r="E215" s="82"/>
      <c r="F215" s="82"/>
      <c r="G215" s="82"/>
      <c r="H215" s="82"/>
      <c r="I215" s="82"/>
    </row>
    <row r="216" spans="2:37" outlineLevel="1" x14ac:dyDescent="0.35">
      <c r="B216" s="230" t="s">
        <v>76</v>
      </c>
      <c r="C216" s="47" t="s">
        <v>173</v>
      </c>
      <c r="D216" s="123"/>
      <c r="E216" s="82"/>
      <c r="F216" s="82"/>
      <c r="G216" s="82"/>
      <c r="H216" s="82"/>
      <c r="I216" s="82"/>
    </row>
    <row r="217" spans="2:37" outlineLevel="1" x14ac:dyDescent="0.35">
      <c r="B217" s="229" t="s">
        <v>77</v>
      </c>
      <c r="C217" s="47" t="s">
        <v>173</v>
      </c>
      <c r="D217" s="123"/>
      <c r="E217" s="82"/>
      <c r="F217" s="82"/>
      <c r="G217" s="82"/>
      <c r="H217" s="82"/>
      <c r="I217" s="82"/>
    </row>
    <row r="218" spans="2:37" outlineLevel="1" x14ac:dyDescent="0.35">
      <c r="B218" s="230" t="s">
        <v>78</v>
      </c>
      <c r="C218" s="47" t="s">
        <v>173</v>
      </c>
      <c r="D218" s="123"/>
      <c r="E218" s="82"/>
      <c r="F218" s="82"/>
      <c r="G218" s="82"/>
      <c r="H218" s="82"/>
      <c r="I218" s="82"/>
    </row>
    <row r="219" spans="2:37" outlineLevel="1" x14ac:dyDescent="0.35">
      <c r="B219" s="229" t="s">
        <v>79</v>
      </c>
      <c r="C219" s="47" t="s">
        <v>173</v>
      </c>
      <c r="D219" s="123"/>
      <c r="E219" s="82"/>
      <c r="F219" s="82"/>
      <c r="G219" s="82"/>
      <c r="H219" s="82"/>
      <c r="I219" s="82"/>
    </row>
    <row r="220" spans="2:37" outlineLevel="1" x14ac:dyDescent="0.35">
      <c r="B220" s="230" t="s">
        <v>80</v>
      </c>
      <c r="C220" s="47" t="s">
        <v>173</v>
      </c>
      <c r="D220" s="123"/>
      <c r="E220" s="82"/>
      <c r="F220" s="82"/>
      <c r="G220" s="82"/>
      <c r="H220" s="82"/>
      <c r="I220" s="82"/>
    </row>
    <row r="221" spans="2:37" outlineLevel="1" x14ac:dyDescent="0.35">
      <c r="B221" s="229" t="s">
        <v>81</v>
      </c>
      <c r="C221" s="47" t="s">
        <v>173</v>
      </c>
      <c r="D221" s="123"/>
      <c r="E221" s="82"/>
      <c r="F221" s="82"/>
      <c r="G221" s="82"/>
      <c r="H221" s="82"/>
      <c r="I221" s="82"/>
    </row>
    <row r="222" spans="2:37" outlineLevel="1" x14ac:dyDescent="0.35">
      <c r="B222" s="230" t="s">
        <v>82</v>
      </c>
      <c r="C222" s="47" t="s">
        <v>173</v>
      </c>
      <c r="D222" s="123"/>
      <c r="E222" s="82"/>
      <c r="F222" s="82"/>
      <c r="G222" s="82"/>
      <c r="H222" s="82"/>
      <c r="I222" s="82"/>
    </row>
    <row r="223" spans="2:37" outlineLevel="1" x14ac:dyDescent="0.35">
      <c r="B223" s="230" t="s">
        <v>83</v>
      </c>
      <c r="C223" s="47" t="s">
        <v>173</v>
      </c>
      <c r="D223" s="123"/>
      <c r="E223" s="82"/>
      <c r="F223" s="82"/>
      <c r="G223" s="82"/>
      <c r="H223" s="82"/>
      <c r="I223" s="82"/>
    </row>
    <row r="224" spans="2:37" outlineLevel="1" x14ac:dyDescent="0.35">
      <c r="B224" s="230" t="s">
        <v>84</v>
      </c>
      <c r="C224" s="47" t="s">
        <v>173</v>
      </c>
      <c r="D224" s="123"/>
      <c r="E224" s="82"/>
      <c r="F224" s="82"/>
      <c r="G224" s="82"/>
      <c r="H224" s="82"/>
      <c r="I224" s="82"/>
    </row>
    <row r="225" spans="2:9" outlineLevel="1" x14ac:dyDescent="0.35">
      <c r="B225" s="229" t="s">
        <v>85</v>
      </c>
      <c r="C225" s="47" t="s">
        <v>173</v>
      </c>
      <c r="D225" s="123"/>
      <c r="E225" s="82"/>
      <c r="F225" s="82"/>
      <c r="G225" s="82"/>
      <c r="H225" s="82"/>
      <c r="I225" s="82"/>
    </row>
    <row r="226" spans="2:9" outlineLevel="1" x14ac:dyDescent="0.35">
      <c r="B226" s="230" t="s">
        <v>86</v>
      </c>
      <c r="C226" s="47" t="s">
        <v>173</v>
      </c>
      <c r="D226" s="123"/>
      <c r="E226" s="82"/>
      <c r="F226" s="82"/>
      <c r="G226" s="82"/>
      <c r="H226" s="82"/>
      <c r="I226" s="82"/>
    </row>
    <row r="227" spans="2:9" outlineLevel="1" x14ac:dyDescent="0.35">
      <c r="B227" s="230" t="s">
        <v>87</v>
      </c>
      <c r="C227" s="47" t="s">
        <v>173</v>
      </c>
      <c r="D227" s="123"/>
      <c r="E227" s="82"/>
      <c r="F227" s="82"/>
      <c r="G227" s="82"/>
      <c r="H227" s="82"/>
      <c r="I227" s="82"/>
    </row>
    <row r="228" spans="2:9" outlineLevel="1" x14ac:dyDescent="0.35">
      <c r="B228" s="230" t="s">
        <v>88</v>
      </c>
      <c r="C228" s="47" t="s">
        <v>173</v>
      </c>
      <c r="D228" s="123"/>
      <c r="E228" s="82"/>
      <c r="F228" s="82"/>
      <c r="G228" s="82"/>
      <c r="H228" s="82"/>
      <c r="I228" s="82"/>
    </row>
    <row r="229" spans="2:9" outlineLevel="1" x14ac:dyDescent="0.35">
      <c r="B229" s="230" t="s">
        <v>89</v>
      </c>
      <c r="C229" s="47" t="s">
        <v>173</v>
      </c>
      <c r="D229" s="123"/>
      <c r="E229" s="82"/>
      <c r="F229" s="82"/>
      <c r="G229" s="82"/>
      <c r="H229" s="82"/>
      <c r="I229" s="82"/>
    </row>
    <row r="230" spans="2:9" outlineLevel="1" x14ac:dyDescent="0.35">
      <c r="B230" s="229" t="s">
        <v>90</v>
      </c>
      <c r="C230" s="47" t="s">
        <v>173</v>
      </c>
      <c r="D230" s="123"/>
      <c r="E230" s="82"/>
      <c r="F230" s="82"/>
      <c r="G230" s="82"/>
      <c r="H230" s="82"/>
      <c r="I230" s="82"/>
    </row>
    <row r="231" spans="2:9" outlineLevel="1" x14ac:dyDescent="0.35">
      <c r="B231" s="230" t="s">
        <v>91</v>
      </c>
      <c r="C231" s="47" t="s">
        <v>173</v>
      </c>
      <c r="D231" s="123"/>
      <c r="E231" s="82"/>
      <c r="F231" s="82"/>
      <c r="G231" s="82"/>
      <c r="H231" s="82"/>
      <c r="I231" s="82"/>
    </row>
    <row r="232" spans="2:9" outlineLevel="1" x14ac:dyDescent="0.35">
      <c r="B232" s="229" t="s">
        <v>92</v>
      </c>
      <c r="C232" s="47" t="s">
        <v>173</v>
      </c>
      <c r="D232" s="123"/>
      <c r="E232" s="82"/>
      <c r="F232" s="82"/>
      <c r="G232" s="82"/>
      <c r="H232" s="82"/>
      <c r="I232" s="82"/>
    </row>
    <row r="233" spans="2:9" outlineLevel="1" x14ac:dyDescent="0.35">
      <c r="B233" s="230" t="s">
        <v>93</v>
      </c>
      <c r="C233" s="47" t="s">
        <v>173</v>
      </c>
      <c r="D233" s="123"/>
      <c r="E233" s="82"/>
      <c r="F233" s="82"/>
      <c r="G233" s="82"/>
      <c r="H233" s="82"/>
      <c r="I233" s="82"/>
    </row>
    <row r="234" spans="2:9" outlineLevel="1" x14ac:dyDescent="0.35">
      <c r="B234" s="229" t="s">
        <v>94</v>
      </c>
      <c r="C234" s="47" t="s">
        <v>173</v>
      </c>
      <c r="D234" s="123"/>
      <c r="E234" s="82"/>
      <c r="F234" s="82"/>
      <c r="G234" s="82"/>
      <c r="H234" s="82"/>
      <c r="I234" s="82"/>
    </row>
    <row r="235" spans="2:9" outlineLevel="1" x14ac:dyDescent="0.35">
      <c r="B235" s="230" t="s">
        <v>95</v>
      </c>
      <c r="C235" s="47" t="s">
        <v>173</v>
      </c>
      <c r="D235" s="123"/>
      <c r="E235" s="82"/>
      <c r="F235" s="82"/>
      <c r="G235" s="82"/>
      <c r="H235" s="82"/>
      <c r="I235" s="82"/>
    </row>
    <row r="236" spans="2:9" x14ac:dyDescent="0.35">
      <c r="B236" s="229" t="s">
        <v>96</v>
      </c>
      <c r="C236" s="47" t="s">
        <v>173</v>
      </c>
      <c r="D236" s="123"/>
      <c r="E236" s="82"/>
      <c r="F236" s="82"/>
      <c r="G236" s="82"/>
      <c r="H236" s="82"/>
      <c r="I236" s="82"/>
    </row>
    <row r="237" spans="2:9" x14ac:dyDescent="0.35">
      <c r="B237" s="230" t="s">
        <v>97</v>
      </c>
      <c r="C237" s="47" t="s">
        <v>173</v>
      </c>
      <c r="D237" s="123"/>
      <c r="E237" s="82"/>
      <c r="F237" s="82"/>
      <c r="G237" s="82"/>
      <c r="H237" s="82"/>
      <c r="I237" s="82"/>
    </row>
    <row r="238" spans="2:9" x14ac:dyDescent="0.35">
      <c r="B238" s="230" t="s">
        <v>98</v>
      </c>
      <c r="C238" s="47" t="s">
        <v>173</v>
      </c>
      <c r="D238" s="123"/>
      <c r="E238" s="82"/>
      <c r="F238" s="82"/>
      <c r="G238" s="82"/>
      <c r="H238" s="82"/>
      <c r="I238" s="82"/>
    </row>
    <row r="239" spans="2:9" x14ac:dyDescent="0.35">
      <c r="B239" s="230" t="s">
        <v>99</v>
      </c>
      <c r="C239" s="47" t="s">
        <v>173</v>
      </c>
      <c r="D239" s="123"/>
      <c r="E239" s="82"/>
      <c r="F239" s="82"/>
      <c r="G239" s="82"/>
      <c r="H239" s="82"/>
      <c r="I239" s="82"/>
    </row>
  </sheetData>
  <mergeCells count="11">
    <mergeCell ref="B5:I5"/>
    <mergeCell ref="B67:I67"/>
    <mergeCell ref="J2:L2"/>
    <mergeCell ref="B212:I212"/>
    <mergeCell ref="B96:I96"/>
    <mergeCell ref="B125:I125"/>
    <mergeCell ref="B9:I9"/>
    <mergeCell ref="C2:G2"/>
    <mergeCell ref="B38:I38"/>
    <mergeCell ref="B183:I183"/>
    <mergeCell ref="B154:I154"/>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277"/>
  <sheetViews>
    <sheetView showGridLines="0" topLeftCell="A19" zoomScaleNormal="100" workbookViewId="0">
      <selection activeCell="B14" sqref="B14"/>
    </sheetView>
  </sheetViews>
  <sheetFormatPr defaultColWidth="8.81640625" defaultRowHeight="14.5" outlineLevelRow="1" x14ac:dyDescent="0.35"/>
  <cols>
    <col min="1" max="1" width="2.81640625" customWidth="1"/>
    <col min="2" max="2" width="28.453125" customWidth="1"/>
    <col min="3" max="3" width="13.54296875" customWidth="1"/>
    <col min="4" max="4" width="14.1796875" customWidth="1"/>
    <col min="5" max="9" width="13.54296875" customWidth="1"/>
    <col min="10" max="10" width="12" bestFit="1" customWidth="1"/>
  </cols>
  <sheetData>
    <row r="2" spans="2:37" ht="18.5" x14ac:dyDescent="0.45">
      <c r="B2" s="1" t="s">
        <v>0</v>
      </c>
      <c r="C2" s="297" t="str">
        <f>'Αρχική σελίδα'!C3</f>
        <v>Στερεάς Ελλάδας</v>
      </c>
      <c r="D2" s="297"/>
      <c r="E2" s="297"/>
      <c r="F2" s="297"/>
      <c r="G2" s="97"/>
      <c r="H2" s="97"/>
      <c r="J2" s="298" t="s">
        <v>59</v>
      </c>
      <c r="K2" s="298"/>
      <c r="L2" s="298"/>
    </row>
    <row r="3" spans="2:37" ht="18.5" x14ac:dyDescent="0.45">
      <c r="B3" s="2" t="s">
        <v>2</v>
      </c>
      <c r="C3" s="98">
        <f>'Αρχική σελίδα'!C4</f>
        <v>2024</v>
      </c>
      <c r="D3" s="46" t="s">
        <v>3</v>
      </c>
      <c r="E3" s="46">
        <f>C3+4</f>
        <v>2028</v>
      </c>
    </row>
    <row r="4" spans="2:37" ht="14.5" customHeight="1" x14ac:dyDescent="0.45">
      <c r="C4" s="2"/>
      <c r="D4" s="46"/>
    </row>
    <row r="5" spans="2:37" ht="44.5" customHeight="1" x14ac:dyDescent="0.35">
      <c r="B5" s="299" t="s">
        <v>175</v>
      </c>
      <c r="C5" s="299"/>
      <c r="D5" s="299"/>
      <c r="E5" s="299"/>
      <c r="F5" s="299"/>
      <c r="G5" s="299"/>
      <c r="H5" s="299"/>
      <c r="I5" s="299"/>
    </row>
    <row r="6" spans="2:37" x14ac:dyDescent="0.35">
      <c r="B6" s="220"/>
      <c r="C6" s="220"/>
      <c r="D6" s="220"/>
      <c r="E6" s="220"/>
      <c r="F6" s="220"/>
      <c r="G6" s="220"/>
      <c r="H6" s="220"/>
    </row>
    <row r="7" spans="2:37" ht="18.5" x14ac:dyDescent="0.45">
      <c r="B7" s="99" t="s">
        <v>176</v>
      </c>
      <c r="C7" s="100"/>
      <c r="D7" s="100"/>
      <c r="E7" s="100"/>
      <c r="F7" s="100"/>
      <c r="G7" s="97"/>
      <c r="H7" s="97"/>
      <c r="I7" s="97"/>
    </row>
    <row r="8" spans="2:37" ht="18.5" x14ac:dyDescent="0.45">
      <c r="C8" s="2"/>
      <c r="D8" s="46"/>
      <c r="E8" s="46"/>
    </row>
    <row r="9" spans="2:37" ht="15.5" x14ac:dyDescent="0.35">
      <c r="B9" s="296" t="s">
        <v>177</v>
      </c>
      <c r="C9" s="296"/>
      <c r="D9" s="296"/>
      <c r="E9" s="296"/>
      <c r="F9" s="296"/>
      <c r="G9" s="296"/>
      <c r="H9" s="296"/>
      <c r="I9" s="29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x14ac:dyDescent="0.35">
      <c r="B11" s="77"/>
      <c r="C11" s="62" t="s">
        <v>105</v>
      </c>
      <c r="D11" s="81">
        <f>$C$3</f>
        <v>2024</v>
      </c>
      <c r="E11" s="81">
        <f>$C$3+1</f>
        <v>2025</v>
      </c>
      <c r="F11" s="81">
        <f>$C$3+2</f>
        <v>2026</v>
      </c>
      <c r="G11" s="81">
        <f>$C$3+3</f>
        <v>2027</v>
      </c>
      <c r="H11" s="81">
        <f>$C$3+4</f>
        <v>2028</v>
      </c>
      <c r="I11" s="80" t="str">
        <f xml:space="preserve"> D11&amp;" - "&amp;H11</f>
        <v>2024 - 2028</v>
      </c>
    </row>
    <row r="12" spans="2:37" outlineLevel="1" x14ac:dyDescent="0.35">
      <c r="B12" s="229" t="s">
        <v>75</v>
      </c>
      <c r="C12" s="88" t="s">
        <v>178</v>
      </c>
      <c r="D12" s="183">
        <f t="shared" ref="D12:I22" si="0">D42+D72+D102+D132+D162+D192+D252+D222</f>
        <v>0</v>
      </c>
      <c r="E12" s="183">
        <f t="shared" si="0"/>
        <v>0</v>
      </c>
      <c r="F12" s="183">
        <f t="shared" si="0"/>
        <v>0</v>
      </c>
      <c r="G12" s="183">
        <f t="shared" si="0"/>
        <v>0</v>
      </c>
      <c r="H12" s="183">
        <f t="shared" si="0"/>
        <v>0</v>
      </c>
      <c r="I12" s="168">
        <f t="shared" si="0"/>
        <v>0</v>
      </c>
    </row>
    <row r="13" spans="2:37" outlineLevel="1" x14ac:dyDescent="0.35">
      <c r="B13" s="230" t="s">
        <v>76</v>
      </c>
      <c r="C13" s="88" t="s">
        <v>178</v>
      </c>
      <c r="D13" s="183">
        <f t="shared" si="0"/>
        <v>0</v>
      </c>
      <c r="E13" s="183">
        <f t="shared" si="0"/>
        <v>0</v>
      </c>
      <c r="F13" s="183">
        <f t="shared" si="0"/>
        <v>0</v>
      </c>
      <c r="G13" s="183">
        <f t="shared" si="0"/>
        <v>0</v>
      </c>
      <c r="H13" s="183">
        <f t="shared" si="0"/>
        <v>0</v>
      </c>
      <c r="I13" s="168">
        <f t="shared" si="0"/>
        <v>0</v>
      </c>
    </row>
    <row r="14" spans="2:37" outlineLevel="1" x14ac:dyDescent="0.35">
      <c r="B14" s="229" t="s">
        <v>77</v>
      </c>
      <c r="C14" s="88" t="s">
        <v>178</v>
      </c>
      <c r="D14" s="183">
        <f t="shared" si="0"/>
        <v>0</v>
      </c>
      <c r="E14" s="183">
        <f t="shared" si="0"/>
        <v>0</v>
      </c>
      <c r="F14" s="183">
        <f t="shared" si="0"/>
        <v>0</v>
      </c>
      <c r="G14" s="183">
        <f t="shared" si="0"/>
        <v>0</v>
      </c>
      <c r="H14" s="183">
        <f t="shared" si="0"/>
        <v>0</v>
      </c>
      <c r="I14" s="168">
        <f t="shared" si="0"/>
        <v>0</v>
      </c>
    </row>
    <row r="15" spans="2:37" outlineLevel="1" x14ac:dyDescent="0.35">
      <c r="B15" s="230" t="s">
        <v>78</v>
      </c>
      <c r="C15" s="88" t="s">
        <v>178</v>
      </c>
      <c r="D15" s="280">
        <f t="shared" si="0"/>
        <v>1344700.6759690456</v>
      </c>
      <c r="E15" s="280">
        <f t="shared" si="0"/>
        <v>1533712.0035303019</v>
      </c>
      <c r="F15" s="280">
        <f t="shared" si="0"/>
        <v>748791.35930923652</v>
      </c>
      <c r="G15" s="280">
        <f t="shared" si="0"/>
        <v>603534.6910105031</v>
      </c>
      <c r="H15" s="280">
        <f t="shared" si="0"/>
        <v>714188.06926414231</v>
      </c>
      <c r="I15" s="281">
        <f t="shared" si="0"/>
        <v>4944926.7990832301</v>
      </c>
    </row>
    <row r="16" spans="2:37" outlineLevel="1" x14ac:dyDescent="0.35">
      <c r="B16" s="229" t="s">
        <v>79</v>
      </c>
      <c r="C16" s="88" t="s">
        <v>178</v>
      </c>
      <c r="D16" s="280">
        <f t="shared" si="0"/>
        <v>0</v>
      </c>
      <c r="E16" s="280">
        <f t="shared" si="0"/>
        <v>0</v>
      </c>
      <c r="F16" s="280">
        <f t="shared" si="0"/>
        <v>0</v>
      </c>
      <c r="G16" s="280">
        <f t="shared" si="0"/>
        <v>0</v>
      </c>
      <c r="H16" s="280">
        <f t="shared" si="0"/>
        <v>0</v>
      </c>
      <c r="I16" s="281">
        <f t="shared" si="0"/>
        <v>0</v>
      </c>
    </row>
    <row r="17" spans="2:9" outlineLevel="1" x14ac:dyDescent="0.35">
      <c r="B17" s="230" t="s">
        <v>80</v>
      </c>
      <c r="C17" s="88" t="s">
        <v>178</v>
      </c>
      <c r="D17" s="280">
        <f t="shared" si="0"/>
        <v>4357125.2053619511</v>
      </c>
      <c r="E17" s="280">
        <f t="shared" si="0"/>
        <v>3240524.4576771711</v>
      </c>
      <c r="F17" s="280">
        <f t="shared" si="0"/>
        <v>1859850.5911124942</v>
      </c>
      <c r="G17" s="280">
        <f t="shared" si="0"/>
        <v>1594499.2336595405</v>
      </c>
      <c r="H17" s="280">
        <f t="shared" si="0"/>
        <v>1717600.6756564733</v>
      </c>
      <c r="I17" s="281">
        <f t="shared" si="0"/>
        <v>12769600.163467629</v>
      </c>
    </row>
    <row r="18" spans="2:9" outlineLevel="1" x14ac:dyDescent="0.35">
      <c r="B18" s="229" t="s">
        <v>81</v>
      </c>
      <c r="C18" s="88" t="s">
        <v>178</v>
      </c>
      <c r="D18" s="280">
        <f t="shared" si="0"/>
        <v>0</v>
      </c>
      <c r="E18" s="280">
        <f t="shared" si="0"/>
        <v>0</v>
      </c>
      <c r="F18" s="280">
        <f t="shared" si="0"/>
        <v>0</v>
      </c>
      <c r="G18" s="280">
        <f t="shared" si="0"/>
        <v>0</v>
      </c>
      <c r="H18" s="280">
        <f t="shared" si="0"/>
        <v>0</v>
      </c>
      <c r="I18" s="281">
        <f t="shared" si="0"/>
        <v>0</v>
      </c>
    </row>
    <row r="19" spans="2:9" outlineLevel="1" x14ac:dyDescent="0.35">
      <c r="B19" s="230" t="s">
        <v>82</v>
      </c>
      <c r="C19" s="88" t="s">
        <v>178</v>
      </c>
      <c r="D19" s="280">
        <f t="shared" si="0"/>
        <v>456511.21282148355</v>
      </c>
      <c r="E19" s="280">
        <f t="shared" si="0"/>
        <v>5604.3841018587864</v>
      </c>
      <c r="F19" s="280">
        <f t="shared" si="0"/>
        <v>4654.110941848945</v>
      </c>
      <c r="G19" s="280">
        <f t="shared" si="0"/>
        <v>4920.4320504569559</v>
      </c>
      <c r="H19" s="280">
        <f t="shared" si="0"/>
        <v>4923.2493546395317</v>
      </c>
      <c r="I19" s="281">
        <f t="shared" si="0"/>
        <v>476613.38927028776</v>
      </c>
    </row>
    <row r="20" spans="2:9" outlineLevel="1" x14ac:dyDescent="0.35">
      <c r="B20" s="230" t="s">
        <v>83</v>
      </c>
      <c r="C20" s="88" t="s">
        <v>178</v>
      </c>
      <c r="D20" s="280">
        <f t="shared" si="0"/>
        <v>0</v>
      </c>
      <c r="E20" s="280">
        <f t="shared" si="0"/>
        <v>0</v>
      </c>
      <c r="F20" s="280">
        <f t="shared" si="0"/>
        <v>0</v>
      </c>
      <c r="G20" s="280">
        <f t="shared" si="0"/>
        <v>0</v>
      </c>
      <c r="H20" s="280">
        <f t="shared" si="0"/>
        <v>0</v>
      </c>
      <c r="I20" s="281">
        <f t="shared" si="0"/>
        <v>0</v>
      </c>
    </row>
    <row r="21" spans="2:9" outlineLevel="1" x14ac:dyDescent="0.35">
      <c r="B21" s="230" t="s">
        <v>84</v>
      </c>
      <c r="C21" s="88" t="s">
        <v>178</v>
      </c>
      <c r="D21" s="280">
        <f t="shared" si="0"/>
        <v>96553.655459879374</v>
      </c>
      <c r="E21" s="280">
        <f t="shared" si="0"/>
        <v>160991.61814250573</v>
      </c>
      <c r="F21" s="280">
        <f t="shared" si="0"/>
        <v>96834.949258347537</v>
      </c>
      <c r="G21" s="280">
        <f t="shared" si="0"/>
        <v>89176.743912903956</v>
      </c>
      <c r="H21" s="280">
        <f t="shared" si="0"/>
        <v>90691.977565023932</v>
      </c>
      <c r="I21" s="281">
        <f t="shared" si="0"/>
        <v>534248.94433866057</v>
      </c>
    </row>
    <row r="22" spans="2:9" outlineLevel="1" x14ac:dyDescent="0.35">
      <c r="B22" s="229" t="s">
        <v>85</v>
      </c>
      <c r="C22" s="88" t="s">
        <v>178</v>
      </c>
      <c r="D22" s="280">
        <f t="shared" si="0"/>
        <v>0</v>
      </c>
      <c r="E22" s="280">
        <f t="shared" si="0"/>
        <v>0</v>
      </c>
      <c r="F22" s="280">
        <f t="shared" si="0"/>
        <v>0</v>
      </c>
      <c r="G22" s="280">
        <f t="shared" si="0"/>
        <v>0</v>
      </c>
      <c r="H22" s="280">
        <f t="shared" si="0"/>
        <v>0</v>
      </c>
      <c r="I22" s="281">
        <f t="shared" si="0"/>
        <v>0</v>
      </c>
    </row>
    <row r="23" spans="2:9" outlineLevel="1" x14ac:dyDescent="0.35">
      <c r="B23" s="230" t="s">
        <v>86</v>
      </c>
      <c r="C23" s="88" t="s">
        <v>178</v>
      </c>
      <c r="D23" s="280">
        <f t="shared" ref="D23:I23" si="1">D53+D83+D113+D143+D173+D203+D263+D233</f>
        <v>0</v>
      </c>
      <c r="E23" s="280">
        <f t="shared" si="1"/>
        <v>0</v>
      </c>
      <c r="F23" s="280">
        <f t="shared" si="1"/>
        <v>0</v>
      </c>
      <c r="G23" s="280">
        <f t="shared" si="1"/>
        <v>0</v>
      </c>
      <c r="H23" s="280">
        <f t="shared" si="1"/>
        <v>0</v>
      </c>
      <c r="I23" s="281">
        <f t="shared" si="1"/>
        <v>0</v>
      </c>
    </row>
    <row r="24" spans="2:9" outlineLevel="1" x14ac:dyDescent="0.35">
      <c r="B24" s="230" t="s">
        <v>87</v>
      </c>
      <c r="C24" s="88" t="s">
        <v>178</v>
      </c>
      <c r="D24" s="280">
        <f t="shared" ref="D24:I24" si="2">D54+D84+D114+D144+D174+D204+D264+D234</f>
        <v>0</v>
      </c>
      <c r="E24" s="280">
        <f t="shared" si="2"/>
        <v>0</v>
      </c>
      <c r="F24" s="280">
        <f t="shared" si="2"/>
        <v>0</v>
      </c>
      <c r="G24" s="280">
        <f t="shared" si="2"/>
        <v>0</v>
      </c>
      <c r="H24" s="280">
        <f t="shared" si="2"/>
        <v>0</v>
      </c>
      <c r="I24" s="281">
        <f t="shared" si="2"/>
        <v>0</v>
      </c>
    </row>
    <row r="25" spans="2:9" outlineLevel="1" x14ac:dyDescent="0.35">
      <c r="B25" s="230" t="s">
        <v>88</v>
      </c>
      <c r="C25" s="88" t="s">
        <v>178</v>
      </c>
      <c r="D25" s="280">
        <f t="shared" ref="D25:I25" si="3">D55+D85+D115+D145+D175+D205+D265+D235</f>
        <v>0</v>
      </c>
      <c r="E25" s="280">
        <f t="shared" si="3"/>
        <v>0</v>
      </c>
      <c r="F25" s="280">
        <f t="shared" si="3"/>
        <v>0</v>
      </c>
      <c r="G25" s="280">
        <f t="shared" si="3"/>
        <v>0</v>
      </c>
      <c r="H25" s="280">
        <f t="shared" si="3"/>
        <v>0</v>
      </c>
      <c r="I25" s="281">
        <f t="shared" si="3"/>
        <v>0</v>
      </c>
    </row>
    <row r="26" spans="2:9" outlineLevel="1" x14ac:dyDescent="0.35">
      <c r="B26" s="230" t="s">
        <v>89</v>
      </c>
      <c r="C26" s="88" t="s">
        <v>178</v>
      </c>
      <c r="D26" s="280">
        <f t="shared" ref="D26:I26" si="4">D56+D86+D116+D146+D176+D206+D266+D236</f>
        <v>2257278.2451085718</v>
      </c>
      <c r="E26" s="280">
        <f t="shared" si="4"/>
        <v>4223627.2916021505</v>
      </c>
      <c r="F26" s="280">
        <f t="shared" si="4"/>
        <v>2977645.3288713722</v>
      </c>
      <c r="G26" s="280">
        <f t="shared" si="4"/>
        <v>2526976.0059173051</v>
      </c>
      <c r="H26" s="280">
        <f t="shared" si="4"/>
        <v>2639595.2039423157</v>
      </c>
      <c r="I26" s="281">
        <f t="shared" si="4"/>
        <v>14625122.075441714</v>
      </c>
    </row>
    <row r="27" spans="2:9" outlineLevel="1" x14ac:dyDescent="0.35">
      <c r="B27" s="229" t="s">
        <v>90</v>
      </c>
      <c r="C27" s="88" t="s">
        <v>178</v>
      </c>
      <c r="D27" s="280">
        <f t="shared" ref="D27:I27" si="5">D57+D87+D117+D147+D177+D207+D267+D237</f>
        <v>0</v>
      </c>
      <c r="E27" s="280">
        <f t="shared" si="5"/>
        <v>0</v>
      </c>
      <c r="F27" s="280">
        <f t="shared" si="5"/>
        <v>0</v>
      </c>
      <c r="G27" s="280">
        <f t="shared" si="5"/>
        <v>0</v>
      </c>
      <c r="H27" s="280">
        <f t="shared" si="5"/>
        <v>0</v>
      </c>
      <c r="I27" s="281">
        <f t="shared" si="5"/>
        <v>0</v>
      </c>
    </row>
    <row r="28" spans="2:9" outlineLevel="1" x14ac:dyDescent="0.35">
      <c r="B28" s="230" t="s">
        <v>91</v>
      </c>
      <c r="C28" s="88" t="s">
        <v>178</v>
      </c>
      <c r="D28" s="280">
        <f t="shared" ref="D28:I28" si="6">D58+D88+D118+D148+D178+D208+D268+D238</f>
        <v>3070054.3588292114</v>
      </c>
      <c r="E28" s="280">
        <f t="shared" si="6"/>
        <v>1492618.1482717185</v>
      </c>
      <c r="F28" s="280">
        <f t="shared" si="6"/>
        <v>571950.25310516194</v>
      </c>
      <c r="G28" s="280">
        <f t="shared" si="6"/>
        <v>260372.00962428362</v>
      </c>
      <c r="H28" s="280">
        <f t="shared" si="6"/>
        <v>216622.64987251797</v>
      </c>
      <c r="I28" s="281">
        <f t="shared" si="6"/>
        <v>5611617.4197028941</v>
      </c>
    </row>
    <row r="29" spans="2:9" outlineLevel="1" x14ac:dyDescent="0.35">
      <c r="B29" s="229" t="s">
        <v>92</v>
      </c>
      <c r="C29" s="88" t="s">
        <v>178</v>
      </c>
      <c r="D29" s="280">
        <f t="shared" ref="D29:I29" si="7">D59+D89+D119+D149+D179+D209+D269+D239</f>
        <v>0</v>
      </c>
      <c r="E29" s="280">
        <f t="shared" si="7"/>
        <v>0</v>
      </c>
      <c r="F29" s="280">
        <f t="shared" si="7"/>
        <v>0</v>
      </c>
      <c r="G29" s="280">
        <f t="shared" si="7"/>
        <v>0</v>
      </c>
      <c r="H29" s="280">
        <f t="shared" si="7"/>
        <v>0</v>
      </c>
      <c r="I29" s="281">
        <f t="shared" si="7"/>
        <v>0</v>
      </c>
    </row>
    <row r="30" spans="2:9" outlineLevel="1" x14ac:dyDescent="0.35">
      <c r="B30" s="230" t="s">
        <v>93</v>
      </c>
      <c r="C30" s="88" t="s">
        <v>178</v>
      </c>
      <c r="D30" s="280">
        <f t="shared" ref="D30:I30" si="8">D60+D90+D120+D150+D180+D210+D270+D240</f>
        <v>2325715.801228967</v>
      </c>
      <c r="E30" s="280">
        <f t="shared" si="8"/>
        <v>106217.80332167675</v>
      </c>
      <c r="F30" s="280">
        <f t="shared" si="8"/>
        <v>143657.30393788437</v>
      </c>
      <c r="G30" s="280">
        <f t="shared" si="8"/>
        <v>27206.142412361154</v>
      </c>
      <c r="H30" s="280">
        <f t="shared" si="8"/>
        <v>28305.475644124832</v>
      </c>
      <c r="I30" s="281">
        <f t="shared" si="8"/>
        <v>2631102.5265450142</v>
      </c>
    </row>
    <row r="31" spans="2:9" outlineLevel="1" x14ac:dyDescent="0.35">
      <c r="B31" s="229" t="s">
        <v>94</v>
      </c>
      <c r="C31" s="88" t="s">
        <v>178</v>
      </c>
      <c r="D31" s="280">
        <f t="shared" ref="D31:I31" si="9">D61+D91+D121+D151+D181+D211+D271+D241</f>
        <v>0</v>
      </c>
      <c r="E31" s="280">
        <f t="shared" si="9"/>
        <v>0</v>
      </c>
      <c r="F31" s="280">
        <f t="shared" si="9"/>
        <v>0</v>
      </c>
      <c r="G31" s="280">
        <f t="shared" si="9"/>
        <v>0</v>
      </c>
      <c r="H31" s="280">
        <f t="shared" si="9"/>
        <v>0</v>
      </c>
      <c r="I31" s="281">
        <f t="shared" si="9"/>
        <v>0</v>
      </c>
    </row>
    <row r="32" spans="2:9" outlineLevel="1" x14ac:dyDescent="0.35">
      <c r="B32" s="230" t="s">
        <v>95</v>
      </c>
      <c r="C32" s="88" t="s">
        <v>178</v>
      </c>
      <c r="D32" s="280">
        <f t="shared" ref="D32:I32" si="10">D62+D92+D122+D152+D182+D212+D272+D242</f>
        <v>1277842.4116663616</v>
      </c>
      <c r="E32" s="280">
        <f t="shared" si="10"/>
        <v>221071.15826934806</v>
      </c>
      <c r="F32" s="280">
        <f t="shared" si="10"/>
        <v>133121.49215243696</v>
      </c>
      <c r="G32" s="280">
        <f t="shared" si="10"/>
        <v>228583.58809824628</v>
      </c>
      <c r="H32" s="280">
        <f t="shared" si="10"/>
        <v>83682.40644866215</v>
      </c>
      <c r="I32" s="281">
        <f t="shared" si="10"/>
        <v>1944301.0566350552</v>
      </c>
    </row>
    <row r="33" spans="2:37" outlineLevel="1" x14ac:dyDescent="0.35">
      <c r="B33" s="229" t="s">
        <v>96</v>
      </c>
      <c r="C33" s="88" t="s">
        <v>178</v>
      </c>
      <c r="D33" s="280">
        <f t="shared" ref="D33:I33" si="11">D63+D93+D123+D153+D183+D213+D273+D243</f>
        <v>0</v>
      </c>
      <c r="E33" s="280">
        <f t="shared" si="11"/>
        <v>0</v>
      </c>
      <c r="F33" s="280">
        <f t="shared" si="11"/>
        <v>0</v>
      </c>
      <c r="G33" s="280">
        <f t="shared" si="11"/>
        <v>0</v>
      </c>
      <c r="H33" s="280">
        <f t="shared" si="11"/>
        <v>0</v>
      </c>
      <c r="I33" s="281">
        <f t="shared" si="11"/>
        <v>0</v>
      </c>
    </row>
    <row r="34" spans="2:37" outlineLevel="1" x14ac:dyDescent="0.35">
      <c r="B34" s="230" t="s">
        <v>97</v>
      </c>
      <c r="C34" s="88" t="s">
        <v>178</v>
      </c>
      <c r="D34" s="280">
        <f t="shared" ref="D34:I34" si="12">D64+D94+D124+D154+D184+D214+D274+D244</f>
        <v>0</v>
      </c>
      <c r="E34" s="280">
        <f t="shared" si="12"/>
        <v>2693884.6310889362</v>
      </c>
      <c r="F34" s="280">
        <f t="shared" si="12"/>
        <v>120934.3124837162</v>
      </c>
      <c r="G34" s="280">
        <f t="shared" si="12"/>
        <v>0</v>
      </c>
      <c r="H34" s="280">
        <f t="shared" si="12"/>
        <v>0</v>
      </c>
      <c r="I34" s="281">
        <f t="shared" si="12"/>
        <v>2814818.9435726525</v>
      </c>
    </row>
    <row r="35" spans="2:37" outlineLevel="1" x14ac:dyDescent="0.35">
      <c r="B35" s="230" t="s">
        <v>98</v>
      </c>
      <c r="C35" s="88" t="s">
        <v>178</v>
      </c>
      <c r="D35" s="280">
        <f t="shared" ref="D35:I35" si="13">D65+D95+D125+D155+D185+D215+D275+D245</f>
        <v>0</v>
      </c>
      <c r="E35" s="280">
        <f t="shared" si="13"/>
        <v>442046.60677571944</v>
      </c>
      <c r="F35" s="280">
        <f t="shared" si="13"/>
        <v>0</v>
      </c>
      <c r="G35" s="280">
        <f t="shared" si="13"/>
        <v>0</v>
      </c>
      <c r="H35" s="280">
        <f t="shared" si="13"/>
        <v>0</v>
      </c>
      <c r="I35" s="281">
        <f t="shared" si="13"/>
        <v>442046.60677571944</v>
      </c>
    </row>
    <row r="36" spans="2:37" outlineLevel="1" x14ac:dyDescent="0.35">
      <c r="B36" s="230" t="s">
        <v>99</v>
      </c>
      <c r="C36" s="88" t="s">
        <v>178</v>
      </c>
      <c r="D36" s="280">
        <f t="shared" ref="D36:I36" si="14">D66+D96+D126+D156+D186+D216+D276+D246</f>
        <v>0</v>
      </c>
      <c r="E36" s="280">
        <f t="shared" si="14"/>
        <v>333796.07405523863</v>
      </c>
      <c r="F36" s="280">
        <f t="shared" si="14"/>
        <v>0</v>
      </c>
      <c r="G36" s="280">
        <f t="shared" si="14"/>
        <v>0</v>
      </c>
      <c r="H36" s="280">
        <f t="shared" si="14"/>
        <v>0</v>
      </c>
      <c r="I36" s="281">
        <f t="shared" si="14"/>
        <v>333796.07405523863</v>
      </c>
    </row>
    <row r="37" spans="2:37" outlineLevel="1" x14ac:dyDescent="0.35">
      <c r="B37" s="50" t="s">
        <v>107</v>
      </c>
      <c r="C37" s="88" t="s">
        <v>178</v>
      </c>
      <c r="D37" s="282">
        <f>SUM(D12:D36)</f>
        <v>15185781.566445472</v>
      </c>
      <c r="E37" s="282">
        <f t="shared" ref="E37:I37" si="15">SUM(E12:E36)</f>
        <v>14454094.176836625</v>
      </c>
      <c r="F37" s="282">
        <f t="shared" si="15"/>
        <v>6657439.7011724971</v>
      </c>
      <c r="G37" s="282">
        <f t="shared" si="15"/>
        <v>5335268.8466856005</v>
      </c>
      <c r="H37" s="282">
        <f t="shared" si="15"/>
        <v>5495609.7077478999</v>
      </c>
      <c r="I37" s="282">
        <f t="shared" si="15"/>
        <v>47128193.99888809</v>
      </c>
      <c r="J37" s="275"/>
      <c r="K37" s="39"/>
    </row>
    <row r="39" spans="2:37" ht="15.5" x14ac:dyDescent="0.35">
      <c r="B39" s="296" t="s">
        <v>147</v>
      </c>
      <c r="C39" s="296"/>
      <c r="D39" s="296"/>
      <c r="E39" s="296"/>
      <c r="F39" s="296"/>
      <c r="G39" s="296"/>
      <c r="H39" s="296"/>
      <c r="I39" s="296"/>
    </row>
    <row r="40" spans="2:37" ht="5.5" customHeight="1" outlineLevel="1" x14ac:dyDescent="0.35">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row>
    <row r="41" spans="2:37" outlineLevel="1" x14ac:dyDescent="0.35">
      <c r="B41" s="77"/>
      <c r="C41" s="62" t="s">
        <v>105</v>
      </c>
      <c r="D41" s="81">
        <f>$C$3</f>
        <v>2024</v>
      </c>
      <c r="E41" s="81">
        <f>$C$3+1</f>
        <v>2025</v>
      </c>
      <c r="F41" s="81">
        <f>$C$3+2</f>
        <v>2026</v>
      </c>
      <c r="G41" s="81">
        <f>$C$3+3</f>
        <v>2027</v>
      </c>
      <c r="H41" s="81">
        <f>$C$3+4</f>
        <v>2028</v>
      </c>
      <c r="I41" s="80" t="str">
        <f xml:space="preserve"> D41&amp;" - "&amp;H41</f>
        <v>2024 - 2028</v>
      </c>
    </row>
    <row r="42" spans="2:37" outlineLevel="1" x14ac:dyDescent="0.35">
      <c r="B42" s="229" t="s">
        <v>75</v>
      </c>
      <c r="C42" s="88" t="s">
        <v>178</v>
      </c>
      <c r="D42" s="183">
        <f>'Παραδοχές μοναδιαίου κόστους'!E12*'Ανάπτυξη δικτύου'!U14</f>
        <v>0</v>
      </c>
      <c r="E42" s="183">
        <f>'Παραδοχές μοναδιαίου κόστους'!F12*'Ανάπτυξη δικτύου'!X14</f>
        <v>0</v>
      </c>
      <c r="F42" s="183">
        <f>'Παραδοχές μοναδιαίου κόστους'!G12*'Ανάπτυξη δικτύου'!AA14</f>
        <v>0</v>
      </c>
      <c r="G42" s="183">
        <f>'Παραδοχές μοναδιαίου κόστους'!H12*'Ανάπτυξη δικτύου'!AD14</f>
        <v>0</v>
      </c>
      <c r="H42" s="183">
        <f>'Παραδοχές μοναδιαίου κόστους'!I12*'Ανάπτυξη δικτύου'!AG14</f>
        <v>0</v>
      </c>
      <c r="I42" s="168">
        <f>D42+E42+F42+G42+H42</f>
        <v>0</v>
      </c>
    </row>
    <row r="43" spans="2:37" outlineLevel="1" x14ac:dyDescent="0.35">
      <c r="B43" s="230" t="s">
        <v>76</v>
      </c>
      <c r="C43" s="88" t="s">
        <v>178</v>
      </c>
      <c r="D43" s="183">
        <f>'Παραδοχές μοναδιαίου κόστους'!E13*'Ανάπτυξη δικτύου'!U15</f>
        <v>0</v>
      </c>
      <c r="E43" s="183">
        <f>'Παραδοχές μοναδιαίου κόστους'!F13*'Ανάπτυξη δικτύου'!X15</f>
        <v>0</v>
      </c>
      <c r="F43" s="183">
        <f>'Παραδοχές μοναδιαίου κόστους'!G13*'Ανάπτυξη δικτύου'!AA15</f>
        <v>0</v>
      </c>
      <c r="G43" s="183">
        <f>'Παραδοχές μοναδιαίου κόστους'!H13*'Ανάπτυξη δικτύου'!AD15</f>
        <v>0</v>
      </c>
      <c r="H43" s="183">
        <f>'Παραδοχές μοναδιαίου κόστους'!I13*'Ανάπτυξη δικτύου'!AG15</f>
        <v>0</v>
      </c>
      <c r="I43" s="168">
        <f t="shared" ref="I43:I62" si="16">D43+E43+F43+G43+H43</f>
        <v>0</v>
      </c>
    </row>
    <row r="44" spans="2:37" outlineLevel="1" x14ac:dyDescent="0.35">
      <c r="B44" s="229" t="s">
        <v>77</v>
      </c>
      <c r="C44" s="88" t="s">
        <v>178</v>
      </c>
      <c r="D44" s="183">
        <f>'Παραδοχές μοναδιαίου κόστους'!E14*'Ανάπτυξη δικτύου'!U16</f>
        <v>0</v>
      </c>
      <c r="E44" s="183">
        <f>'Παραδοχές μοναδιαίου κόστους'!F14*'Ανάπτυξη δικτύου'!X16</f>
        <v>0</v>
      </c>
      <c r="F44" s="183">
        <f>'Παραδοχές μοναδιαίου κόστους'!G14*'Ανάπτυξη δικτύου'!AA16</f>
        <v>0</v>
      </c>
      <c r="G44" s="183">
        <f>'Παραδοχές μοναδιαίου κόστους'!H14*'Ανάπτυξη δικτύου'!AD16</f>
        <v>0</v>
      </c>
      <c r="H44" s="183">
        <f>'Παραδοχές μοναδιαίου κόστους'!I14*'Ανάπτυξη δικτύου'!AG16</f>
        <v>0</v>
      </c>
      <c r="I44" s="168">
        <f t="shared" si="16"/>
        <v>0</v>
      </c>
    </row>
    <row r="45" spans="2:37" outlineLevel="1" x14ac:dyDescent="0.35">
      <c r="B45" s="230" t="s">
        <v>78</v>
      </c>
      <c r="C45" s="88" t="s">
        <v>178</v>
      </c>
      <c r="D45" s="183">
        <f>'Παραδοχές μοναδιαίου κόστους'!E15*'Ανάπτυξη δικτύου'!U17</f>
        <v>73097.764471720482</v>
      </c>
      <c r="E45" s="183">
        <f>'Παραδοχές μοναδιαίου κόστους'!F15*'Ανάπτυξη δικτύου'!X17</f>
        <v>0</v>
      </c>
      <c r="F45" s="183">
        <f>'Παραδοχές μοναδιαίου κόστους'!G15*'Ανάπτυξη δικτύου'!AA17</f>
        <v>0</v>
      </c>
      <c r="G45" s="183">
        <f>'Παραδοχές μοναδιαίου κόστους'!H15*'Ανάπτυξη δικτύου'!AD17</f>
        <v>0</v>
      </c>
      <c r="H45" s="183">
        <f>'Παραδοχές μοναδιαίου κόστους'!I15*'Ανάπτυξη δικτύου'!AG17</f>
        <v>0</v>
      </c>
      <c r="I45" s="168">
        <f t="shared" si="16"/>
        <v>73097.764471720482</v>
      </c>
    </row>
    <row r="46" spans="2:37" outlineLevel="1" x14ac:dyDescent="0.35">
      <c r="B46" s="229" t="s">
        <v>79</v>
      </c>
      <c r="C46" s="88" t="s">
        <v>178</v>
      </c>
      <c r="D46" s="183">
        <f>'Παραδοχές μοναδιαίου κόστους'!E16*'Ανάπτυξη δικτύου'!U18</f>
        <v>0</v>
      </c>
      <c r="E46" s="183">
        <f>'Παραδοχές μοναδιαίου κόστους'!F16*'Ανάπτυξη δικτύου'!X18</f>
        <v>0</v>
      </c>
      <c r="F46" s="183">
        <f>'Παραδοχές μοναδιαίου κόστους'!G16*'Ανάπτυξη δικτύου'!AA18</f>
        <v>0</v>
      </c>
      <c r="G46" s="183">
        <f>'Παραδοχές μοναδιαίου κόστους'!H16*'Ανάπτυξη δικτύου'!AD18</f>
        <v>0</v>
      </c>
      <c r="H46" s="183">
        <f>'Παραδοχές μοναδιαίου κόστους'!I16*'Ανάπτυξη δικτύου'!AG18</f>
        <v>0</v>
      </c>
      <c r="I46" s="168">
        <f t="shared" si="16"/>
        <v>0</v>
      </c>
    </row>
    <row r="47" spans="2:37" outlineLevel="1" x14ac:dyDescent="0.35">
      <c r="B47" s="230" t="s">
        <v>80</v>
      </c>
      <c r="C47" s="88" t="s">
        <v>178</v>
      </c>
      <c r="D47" s="183">
        <f>'Παραδοχές μοναδιαίου κόστους'!E17*'Ανάπτυξη δικτύου'!U19</f>
        <v>350869.26946425834</v>
      </c>
      <c r="E47" s="183">
        <f>'Παραδοχές μοναδιαίου κόστους'!F17*'Ανάπτυξη δικτύου'!X19</f>
        <v>0</v>
      </c>
      <c r="F47" s="183">
        <f>'Παραδοχές μοναδιαίου κόστους'!G17*'Ανάπτυξη δικτύου'!AA19</f>
        <v>0</v>
      </c>
      <c r="G47" s="183">
        <f>'Παραδοχές μοναδιαίου κόστους'!H17*'Ανάπτυξη δικτύου'!AD19</f>
        <v>0</v>
      </c>
      <c r="H47" s="183">
        <f>'Παραδοχές μοναδιαίου κόστους'!I17*'Ανάπτυξη δικτύου'!AG19</f>
        <v>0</v>
      </c>
      <c r="I47" s="168">
        <f t="shared" si="16"/>
        <v>350869.26946425834</v>
      </c>
    </row>
    <row r="48" spans="2:37" outlineLevel="1" x14ac:dyDescent="0.35">
      <c r="B48" s="229" t="s">
        <v>81</v>
      </c>
      <c r="C48" s="88" t="s">
        <v>178</v>
      </c>
      <c r="D48" s="183">
        <f>'Παραδοχές μοναδιαίου κόστους'!E18*'Ανάπτυξη δικτύου'!U20</f>
        <v>0</v>
      </c>
      <c r="E48" s="183">
        <f>'Παραδοχές μοναδιαίου κόστους'!F18*'Ανάπτυξη δικτύου'!X20</f>
        <v>0</v>
      </c>
      <c r="F48" s="183">
        <f>'Παραδοχές μοναδιαίου κόστους'!G18*'Ανάπτυξη δικτύου'!AA20</f>
        <v>0</v>
      </c>
      <c r="G48" s="183">
        <f>'Παραδοχές μοναδιαίου κόστους'!H18*'Ανάπτυξη δικτύου'!AD20</f>
        <v>0</v>
      </c>
      <c r="H48" s="183">
        <f>'Παραδοχές μοναδιαίου κόστους'!I18*'Ανάπτυξη δικτύου'!AG20</f>
        <v>0</v>
      </c>
      <c r="I48" s="168">
        <f t="shared" si="16"/>
        <v>0</v>
      </c>
    </row>
    <row r="49" spans="2:9" outlineLevel="1" x14ac:dyDescent="0.35">
      <c r="B49" s="230" t="s">
        <v>82</v>
      </c>
      <c r="C49" s="88" t="s">
        <v>178</v>
      </c>
      <c r="D49" s="183">
        <f>'Παραδοχές μοναδιαίου κόστους'!E19*'Ανάπτυξη δικτύου'!U21</f>
        <v>438586.58683032286</v>
      </c>
      <c r="E49" s="183">
        <f>'Παραδοχές μοναδιαίου κόστους'!F19*'Ανάπτυξη δικτύου'!X21</f>
        <v>0</v>
      </c>
      <c r="F49" s="183">
        <f>'Παραδοχές μοναδιαίου κόστους'!G19*'Ανάπτυξη δικτύου'!AA21</f>
        <v>0</v>
      </c>
      <c r="G49" s="183">
        <f>'Παραδοχές μοναδιαίου κόστους'!H19*'Ανάπτυξη δικτύου'!AD21</f>
        <v>0</v>
      </c>
      <c r="H49" s="183">
        <f>'Παραδοχές μοναδιαίου κόστους'!I19*'Ανάπτυξη δικτύου'!AG21</f>
        <v>0</v>
      </c>
      <c r="I49" s="168">
        <f t="shared" si="16"/>
        <v>438586.58683032286</v>
      </c>
    </row>
    <row r="50" spans="2:9" outlineLevel="1" x14ac:dyDescent="0.35">
      <c r="B50" s="230" t="s">
        <v>83</v>
      </c>
      <c r="C50" s="88" t="s">
        <v>178</v>
      </c>
      <c r="D50" s="183">
        <f>'Παραδοχές μοναδιαίου κόστους'!E20*'Ανάπτυξη δικτύου'!U22</f>
        <v>0</v>
      </c>
      <c r="E50" s="183">
        <f>'Παραδοχές μοναδιαίου κόστους'!F20*'Ανάπτυξη δικτύου'!X22</f>
        <v>0</v>
      </c>
      <c r="F50" s="183">
        <f>'Παραδοχές μοναδιαίου κόστους'!G20*'Ανάπτυξη δικτύου'!AA22</f>
        <v>0</v>
      </c>
      <c r="G50" s="183">
        <f>'Παραδοχές μοναδιαίου κόστους'!H20*'Ανάπτυξη δικτύου'!AD22</f>
        <v>0</v>
      </c>
      <c r="H50" s="183">
        <f>'Παραδοχές μοναδιαίου κόστους'!I20*'Ανάπτυξη δικτύου'!AG22</f>
        <v>0</v>
      </c>
      <c r="I50" s="168">
        <f t="shared" si="16"/>
        <v>0</v>
      </c>
    </row>
    <row r="51" spans="2:9" outlineLevel="1" x14ac:dyDescent="0.35">
      <c r="B51" s="230" t="s">
        <v>84</v>
      </c>
      <c r="C51" s="88" t="s">
        <v>178</v>
      </c>
      <c r="D51" s="183">
        <f>'Παραδοχές μοναδιαίου κόστους'!E21*'Ανάπτυξη δικτύου'!U23</f>
        <v>0</v>
      </c>
      <c r="E51" s="183">
        <f>'Παραδοχές μοναδιαίου κόστους'!F21*'Ανάπτυξη δικτύου'!X23</f>
        <v>0</v>
      </c>
      <c r="F51" s="183">
        <f>'Παραδοχές μοναδιαίου κόστους'!G21*'Ανάπτυξη δικτύου'!AA23</f>
        <v>0</v>
      </c>
      <c r="G51" s="183">
        <f>'Παραδοχές μοναδιαίου κόστους'!H21*'Ανάπτυξη δικτύου'!AD23</f>
        <v>0</v>
      </c>
      <c r="H51" s="183">
        <f>'Παραδοχές μοναδιαίου κόστους'!I21*'Ανάπτυξη δικτύου'!AG23</f>
        <v>0</v>
      </c>
      <c r="I51" s="168">
        <f t="shared" si="16"/>
        <v>0</v>
      </c>
    </row>
    <row r="52" spans="2:9" outlineLevel="1" x14ac:dyDescent="0.35">
      <c r="B52" s="229" t="s">
        <v>85</v>
      </c>
      <c r="C52" s="88" t="s">
        <v>178</v>
      </c>
      <c r="D52" s="183">
        <f>'Παραδοχές μοναδιαίου κόστους'!E22*'Ανάπτυξη δικτύου'!U24</f>
        <v>0</v>
      </c>
      <c r="E52" s="183">
        <f>'Παραδοχές μοναδιαίου κόστους'!F22*'Ανάπτυξη δικτύου'!X24</f>
        <v>0</v>
      </c>
      <c r="F52" s="183">
        <f>'Παραδοχές μοναδιαίου κόστους'!G22*'Ανάπτυξη δικτύου'!AA24</f>
        <v>0</v>
      </c>
      <c r="G52" s="183">
        <f>'Παραδοχές μοναδιαίου κόστους'!H22*'Ανάπτυξη δικτύου'!AD24</f>
        <v>0</v>
      </c>
      <c r="H52" s="183">
        <f>'Παραδοχές μοναδιαίου κόστους'!I22*'Ανάπτυξη δικτύου'!AG24</f>
        <v>0</v>
      </c>
      <c r="I52" s="168">
        <f t="shared" si="16"/>
        <v>0</v>
      </c>
    </row>
    <row r="53" spans="2:9" outlineLevel="1" x14ac:dyDescent="0.35">
      <c r="B53" s="230" t="s">
        <v>86</v>
      </c>
      <c r="C53" s="88" t="s">
        <v>178</v>
      </c>
      <c r="D53" s="183">
        <f>'Παραδοχές μοναδιαίου κόστους'!E23*'Ανάπτυξη δικτύου'!U25</f>
        <v>0</v>
      </c>
      <c r="E53" s="183">
        <f>'Παραδοχές μοναδιαίου κόστους'!F23*'Ανάπτυξη δικτύου'!X25</f>
        <v>0</v>
      </c>
      <c r="F53" s="183">
        <f>'Παραδοχές μοναδιαίου κόστους'!G23*'Ανάπτυξη δικτύου'!AA25</f>
        <v>0</v>
      </c>
      <c r="G53" s="183">
        <f>'Παραδοχές μοναδιαίου κόστους'!H23*'Ανάπτυξη δικτύου'!AD25</f>
        <v>0</v>
      </c>
      <c r="H53" s="183">
        <f>'Παραδοχές μοναδιαίου κόστους'!I23*'Ανάπτυξη δικτύου'!AG25</f>
        <v>0</v>
      </c>
      <c r="I53" s="168">
        <f t="shared" si="16"/>
        <v>0</v>
      </c>
    </row>
    <row r="54" spans="2:9" outlineLevel="1" x14ac:dyDescent="0.35">
      <c r="B54" s="230" t="s">
        <v>87</v>
      </c>
      <c r="C54" s="88" t="s">
        <v>178</v>
      </c>
      <c r="D54" s="183">
        <f>'Παραδοχές μοναδιαίου κόστους'!E24*'Ανάπτυξη δικτύου'!U26</f>
        <v>0</v>
      </c>
      <c r="E54" s="183">
        <f>'Παραδοχές μοναδιαίου κόστους'!F24*'Ανάπτυξη δικτύου'!X26</f>
        <v>0</v>
      </c>
      <c r="F54" s="183">
        <f>'Παραδοχές μοναδιαίου κόστους'!G24*'Ανάπτυξη δικτύου'!AA26</f>
        <v>0</v>
      </c>
      <c r="G54" s="183">
        <f>'Παραδοχές μοναδιαίου κόστους'!H24*'Ανάπτυξη δικτύου'!AD26</f>
        <v>0</v>
      </c>
      <c r="H54" s="183">
        <f>'Παραδοχές μοναδιαίου κόστους'!I24*'Ανάπτυξη δικτύου'!AG26</f>
        <v>0</v>
      </c>
      <c r="I54" s="168">
        <f t="shared" si="16"/>
        <v>0</v>
      </c>
    </row>
    <row r="55" spans="2:9" outlineLevel="1" x14ac:dyDescent="0.35">
      <c r="B55" s="230" t="s">
        <v>88</v>
      </c>
      <c r="C55" s="88" t="s">
        <v>178</v>
      </c>
      <c r="D55" s="183">
        <f>'Παραδοχές μοναδιαίου κόστους'!E25*'Ανάπτυξη δικτύου'!U27</f>
        <v>0</v>
      </c>
      <c r="E55" s="183">
        <f>'Παραδοχές μοναδιαίου κόστους'!F25*'Ανάπτυξη δικτύου'!X27</f>
        <v>0</v>
      </c>
      <c r="F55" s="183">
        <f>'Παραδοχές μοναδιαίου κόστους'!G25*'Ανάπτυξη δικτύου'!AA27</f>
        <v>0</v>
      </c>
      <c r="G55" s="183">
        <f>'Παραδοχές μοναδιαίου κόστους'!H25*'Ανάπτυξη δικτύου'!AD27</f>
        <v>0</v>
      </c>
      <c r="H55" s="183">
        <f>'Παραδοχές μοναδιαίου κόστους'!I25*'Ανάπτυξη δικτύου'!AG27</f>
        <v>0</v>
      </c>
      <c r="I55" s="168">
        <f t="shared" si="16"/>
        <v>0</v>
      </c>
    </row>
    <row r="56" spans="2:9" outlineLevel="1" x14ac:dyDescent="0.35">
      <c r="B56" s="230" t="s">
        <v>89</v>
      </c>
      <c r="C56" s="88" t="s">
        <v>178</v>
      </c>
      <c r="D56" s="183">
        <f>'Παραδοχές μοναδιαίου κόστους'!E26*'Ανάπτυξη δικτύου'!U28</f>
        <v>149119.43952230978</v>
      </c>
      <c r="E56" s="183">
        <f>'Παραδοχές μοναδιαίου κόστους'!F26*'Ανάπτυξη δικτύου'!X28</f>
        <v>0</v>
      </c>
      <c r="F56" s="183">
        <f>'Παραδοχές μοναδιαίου κόστους'!G26*'Ανάπτυξη δικτύου'!AA28</f>
        <v>0</v>
      </c>
      <c r="G56" s="183">
        <f>'Παραδοχές μοναδιαίου κόστους'!H26*'Ανάπτυξη δικτύου'!AD28</f>
        <v>0</v>
      </c>
      <c r="H56" s="183">
        <f>'Παραδοχές μοναδιαίου κόστους'!I26*'Ανάπτυξη δικτύου'!AG28</f>
        <v>0</v>
      </c>
      <c r="I56" s="168">
        <f t="shared" si="16"/>
        <v>149119.43952230978</v>
      </c>
    </row>
    <row r="57" spans="2:9" outlineLevel="1" x14ac:dyDescent="0.35">
      <c r="B57" s="229" t="s">
        <v>90</v>
      </c>
      <c r="C57" s="88" t="s">
        <v>178</v>
      </c>
      <c r="D57" s="183">
        <f>'Παραδοχές μοναδιαίου κόστους'!E27*'Ανάπτυξη δικτύου'!U29</f>
        <v>0</v>
      </c>
      <c r="E57" s="183">
        <f>'Παραδοχές μοναδιαίου κόστους'!F27*'Ανάπτυξη δικτύου'!X29</f>
        <v>0</v>
      </c>
      <c r="F57" s="183">
        <f>'Παραδοχές μοναδιαίου κόστους'!G27*'Ανάπτυξη δικτύου'!AA29</f>
        <v>0</v>
      </c>
      <c r="G57" s="183">
        <f>'Παραδοχές μοναδιαίου κόστους'!H27*'Ανάπτυξη δικτύου'!AD29</f>
        <v>0</v>
      </c>
      <c r="H57" s="183">
        <f>'Παραδοχές μοναδιαίου κόστους'!I27*'Ανάπτυξη δικτύου'!AG29</f>
        <v>0</v>
      </c>
      <c r="I57" s="168">
        <f t="shared" si="16"/>
        <v>0</v>
      </c>
    </row>
    <row r="58" spans="2:9" outlineLevel="1" x14ac:dyDescent="0.35">
      <c r="B58" s="230" t="s">
        <v>91</v>
      </c>
      <c r="C58" s="88" t="s">
        <v>178</v>
      </c>
      <c r="D58" s="183">
        <f>'Παραδοχές μοναδιαίου κόστους'!E28*'Ανάπτυξη δικτύου'!U30</f>
        <v>40934.748104163467</v>
      </c>
      <c r="E58" s="183">
        <f>'Παραδοχές μοναδιαίου κόστους'!F28*'Ανάπτυξη δικτύου'!X30</f>
        <v>0</v>
      </c>
      <c r="F58" s="183">
        <f>'Παραδοχές μοναδιαίου κόστους'!G28*'Ανάπτυξη δικτύου'!AA30</f>
        <v>0</v>
      </c>
      <c r="G58" s="183">
        <f>'Παραδοχές μοναδιαίου κόστους'!H28*'Ανάπτυξη δικτύου'!AD30</f>
        <v>0</v>
      </c>
      <c r="H58" s="183">
        <f>'Παραδοχές μοναδιαίου κόστους'!I28*'Ανάπτυξη δικτύου'!AG30</f>
        <v>0</v>
      </c>
      <c r="I58" s="168">
        <f t="shared" si="16"/>
        <v>40934.748104163467</v>
      </c>
    </row>
    <row r="59" spans="2:9" outlineLevel="1" x14ac:dyDescent="0.35">
      <c r="B59" s="229" t="s">
        <v>92</v>
      </c>
      <c r="C59" s="88" t="s">
        <v>178</v>
      </c>
      <c r="D59" s="183">
        <f>'Παραδοχές μοναδιαίου κόστους'!E29*'Ανάπτυξη δικτύου'!U31</f>
        <v>0</v>
      </c>
      <c r="E59" s="183">
        <f>'Παραδοχές μοναδιαίου κόστους'!F29*'Ανάπτυξη δικτύου'!X31</f>
        <v>0</v>
      </c>
      <c r="F59" s="183">
        <f>'Παραδοχές μοναδιαίου κόστους'!G29*'Ανάπτυξη δικτύου'!AA31</f>
        <v>0</v>
      </c>
      <c r="G59" s="183">
        <f>'Παραδοχές μοναδιαίου κόστους'!H29*'Ανάπτυξη δικτύου'!AD31</f>
        <v>0</v>
      </c>
      <c r="H59" s="183">
        <f>'Παραδοχές μοναδιαίου κόστους'!I29*'Ανάπτυξη δικτύου'!AG31</f>
        <v>0</v>
      </c>
      <c r="I59" s="168">
        <f t="shared" si="16"/>
        <v>0</v>
      </c>
    </row>
    <row r="60" spans="2:9" outlineLevel="1" x14ac:dyDescent="0.35">
      <c r="B60" s="230" t="s">
        <v>93</v>
      </c>
      <c r="C60" s="88" t="s">
        <v>178</v>
      </c>
      <c r="D60" s="183">
        <f>'Παραδοχές μοναδιαίου κόστους'!E30*'Ανάπτυξη δικτύου'!U32</f>
        <v>0</v>
      </c>
      <c r="E60" s="183">
        <f>'Παραδοχές μοναδιαίου κόστους'!F30*'Ανάπτυξη δικτύου'!X32</f>
        <v>0</v>
      </c>
      <c r="F60" s="183">
        <f>'Παραδοχές μοναδιαίου κόστους'!G30*'Ανάπτυξη δικτύου'!AA32</f>
        <v>0</v>
      </c>
      <c r="G60" s="183">
        <f>'Παραδοχές μοναδιαίου κόστους'!H30*'Ανάπτυξη δικτύου'!AD32</f>
        <v>0</v>
      </c>
      <c r="H60" s="183">
        <f>'Παραδοχές μοναδιαίου κόστους'!I30*'Ανάπτυξη δικτύου'!AG32</f>
        <v>0</v>
      </c>
      <c r="I60" s="168">
        <f t="shared" si="16"/>
        <v>0</v>
      </c>
    </row>
    <row r="61" spans="2:9" outlineLevel="1" x14ac:dyDescent="0.35">
      <c r="B61" s="229" t="s">
        <v>94</v>
      </c>
      <c r="C61" s="88" t="s">
        <v>178</v>
      </c>
      <c r="D61" s="183">
        <f>'Παραδοχές μοναδιαίου κόστους'!E31*'Ανάπτυξη δικτύου'!U33</f>
        <v>0</v>
      </c>
      <c r="E61" s="183">
        <f>'Παραδοχές μοναδιαίου κόστους'!F31*'Ανάπτυξη δικτύου'!X33</f>
        <v>0</v>
      </c>
      <c r="F61" s="183">
        <f>'Παραδοχές μοναδιαίου κόστους'!G31*'Ανάπτυξη δικτύου'!AA33</f>
        <v>0</v>
      </c>
      <c r="G61" s="183">
        <f>'Παραδοχές μοναδιαίου κόστους'!H31*'Ανάπτυξη δικτύου'!AD33</f>
        <v>0</v>
      </c>
      <c r="H61" s="183">
        <f>'Παραδοχές μοναδιαίου κόστους'!I31*'Ανάπτυξη δικτύου'!AG33</f>
        <v>0</v>
      </c>
      <c r="I61" s="168">
        <f t="shared" si="16"/>
        <v>0</v>
      </c>
    </row>
    <row r="62" spans="2:9" outlineLevel="1" x14ac:dyDescent="0.35">
      <c r="B62" s="230" t="s">
        <v>95</v>
      </c>
      <c r="C62" s="88" t="s">
        <v>178</v>
      </c>
      <c r="D62" s="183">
        <f>'Παραδοχές μοναδιαίου κόστους'!E32*'Ανάπτυξη δικτύου'!U34</f>
        <v>0</v>
      </c>
      <c r="E62" s="183">
        <f>'Παραδοχές μοναδιαίου κόστους'!F32*'Ανάπτυξη δικτύου'!X34</f>
        <v>0</v>
      </c>
      <c r="F62" s="183">
        <f>'Παραδοχές μοναδιαίου κόστους'!G32*'Ανάπτυξη δικτύου'!AA34</f>
        <v>0</v>
      </c>
      <c r="G62" s="183">
        <f>'Παραδοχές μοναδιαίου κόστους'!H32*'Ανάπτυξη δικτύου'!AD34</f>
        <v>0</v>
      </c>
      <c r="H62" s="183">
        <f>'Παραδοχές μοναδιαίου κόστους'!I32*'Ανάπτυξη δικτύου'!AG34</f>
        <v>0</v>
      </c>
      <c r="I62" s="168">
        <f t="shared" si="16"/>
        <v>0</v>
      </c>
    </row>
    <row r="63" spans="2:9" outlineLevel="1" x14ac:dyDescent="0.35">
      <c r="B63" s="229" t="s">
        <v>96</v>
      </c>
      <c r="C63" s="88" t="s">
        <v>178</v>
      </c>
      <c r="D63" s="183">
        <f>'Παραδοχές μοναδιαίου κόστους'!E33*'Ανάπτυξη δικτύου'!U35</f>
        <v>0</v>
      </c>
      <c r="E63" s="183">
        <f>'Παραδοχές μοναδιαίου κόστους'!F33*'Ανάπτυξη δικτύου'!X35</f>
        <v>0</v>
      </c>
      <c r="F63" s="183">
        <f>'Παραδοχές μοναδιαίου κόστους'!G33*'Ανάπτυξη δικτύου'!AA35</f>
        <v>0</v>
      </c>
      <c r="G63" s="183">
        <f>'Παραδοχές μοναδιαίου κόστους'!H33*'Ανάπτυξη δικτύου'!AD35</f>
        <v>0</v>
      </c>
      <c r="H63" s="183">
        <f>'Παραδοχές μοναδιαίου κόστους'!I33*'Ανάπτυξη δικτύου'!AG35</f>
        <v>0</v>
      </c>
      <c r="I63" s="168">
        <f t="shared" ref="I63:I66" si="17">D63+E63+F63+G63+H63</f>
        <v>0</v>
      </c>
    </row>
    <row r="64" spans="2:9" outlineLevel="1" x14ac:dyDescent="0.35">
      <c r="B64" s="230" t="s">
        <v>97</v>
      </c>
      <c r="C64" s="88" t="s">
        <v>178</v>
      </c>
      <c r="D64" s="183">
        <f>'Παραδοχές μοναδιαίου κόστους'!E34*'Ανάπτυξη δικτύου'!U36</f>
        <v>0</v>
      </c>
      <c r="E64" s="183">
        <f>'Παραδοχές μοναδιαίου κόστους'!F34*'Ανάπτυξη δικτύου'!X36</f>
        <v>0</v>
      </c>
      <c r="F64" s="183">
        <f>'Παραδοχές μοναδιαίου κόστους'!G34*'Ανάπτυξη δικτύου'!AA36</f>
        <v>0</v>
      </c>
      <c r="G64" s="183">
        <f>'Παραδοχές μοναδιαίου κόστους'!H34*'Ανάπτυξη δικτύου'!AD36</f>
        <v>0</v>
      </c>
      <c r="H64" s="183">
        <f>'Παραδοχές μοναδιαίου κόστους'!I34*'Ανάπτυξη δικτύου'!AG36</f>
        <v>0</v>
      </c>
      <c r="I64" s="168">
        <f t="shared" si="17"/>
        <v>0</v>
      </c>
    </row>
    <row r="65" spans="2:37" outlineLevel="1" x14ac:dyDescent="0.35">
      <c r="B65" s="230" t="s">
        <v>98</v>
      </c>
      <c r="C65" s="88" t="s">
        <v>178</v>
      </c>
      <c r="D65" s="183">
        <f>'Παραδοχές μοναδιαίου κόστους'!E35*'Ανάπτυξη δικτύου'!U37</f>
        <v>0</v>
      </c>
      <c r="E65" s="183">
        <f>'Παραδοχές μοναδιαίου κόστους'!F35*'Ανάπτυξη δικτύου'!X37</f>
        <v>0</v>
      </c>
      <c r="F65" s="183">
        <f>'Παραδοχές μοναδιαίου κόστους'!G35*'Ανάπτυξη δικτύου'!AA37</f>
        <v>0</v>
      </c>
      <c r="G65" s="183">
        <f>'Παραδοχές μοναδιαίου κόστους'!H35*'Ανάπτυξη δικτύου'!AD37</f>
        <v>0</v>
      </c>
      <c r="H65" s="183">
        <f>'Παραδοχές μοναδιαίου κόστους'!I35*'Ανάπτυξη δικτύου'!AG37</f>
        <v>0</v>
      </c>
      <c r="I65" s="168">
        <f t="shared" si="17"/>
        <v>0</v>
      </c>
    </row>
    <row r="66" spans="2:37" outlineLevel="1" x14ac:dyDescent="0.35">
      <c r="B66" s="230" t="s">
        <v>99</v>
      </c>
      <c r="C66" s="88" t="s">
        <v>178</v>
      </c>
      <c r="D66" s="183">
        <f>'Παραδοχές μοναδιαίου κόστους'!E36*'Ανάπτυξη δικτύου'!U38</f>
        <v>0</v>
      </c>
      <c r="E66" s="183">
        <f>'Παραδοχές μοναδιαίου κόστους'!F36*'Ανάπτυξη δικτύου'!X38</f>
        <v>333796.07405523863</v>
      </c>
      <c r="F66" s="183">
        <f>'Παραδοχές μοναδιαίου κόστους'!G36*'Ανάπτυξη δικτύου'!AA38</f>
        <v>0</v>
      </c>
      <c r="G66" s="183">
        <f>'Παραδοχές μοναδιαίου κόστους'!H36*'Ανάπτυξη δικτύου'!AD38</f>
        <v>0</v>
      </c>
      <c r="H66" s="183">
        <f>'Παραδοχές μοναδιαίου κόστους'!I36*'Ανάπτυξη δικτύου'!AG38</f>
        <v>0</v>
      </c>
      <c r="I66" s="168">
        <f t="shared" si="17"/>
        <v>333796.07405523863</v>
      </c>
    </row>
    <row r="67" spans="2:37" outlineLevel="1" x14ac:dyDescent="0.35">
      <c r="B67" s="50" t="s">
        <v>107</v>
      </c>
      <c r="C67" s="88" t="s">
        <v>178</v>
      </c>
      <c r="D67" s="184">
        <f>SUM(D42:D66)</f>
        <v>1052607.808392775</v>
      </c>
      <c r="E67" s="184">
        <f t="shared" ref="E67" si="18">SUM(E42:E66)</f>
        <v>333796.07405523863</v>
      </c>
      <c r="F67" s="184">
        <f t="shared" ref="F67" si="19">SUM(F42:F66)</f>
        <v>0</v>
      </c>
      <c r="G67" s="184">
        <f t="shared" ref="G67" si="20">SUM(G42:G66)</f>
        <v>0</v>
      </c>
      <c r="H67" s="184">
        <f t="shared" ref="H67" si="21">SUM(H42:H66)</f>
        <v>0</v>
      </c>
      <c r="I67" s="184">
        <f t="shared" ref="I67" si="22">SUM(I42:I66)</f>
        <v>1386403.8824480136</v>
      </c>
    </row>
    <row r="69" spans="2:37" ht="15.5" x14ac:dyDescent="0.35">
      <c r="B69" s="296" t="s">
        <v>151</v>
      </c>
      <c r="C69" s="296"/>
      <c r="D69" s="296"/>
      <c r="E69" s="296"/>
      <c r="F69" s="296"/>
      <c r="G69" s="296"/>
      <c r="H69" s="296"/>
      <c r="I69" s="296"/>
    </row>
    <row r="70" spans="2:37" ht="5.5" customHeight="1" outlineLevel="1" x14ac:dyDescent="0.3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row>
    <row r="71" spans="2:37" outlineLevel="1" x14ac:dyDescent="0.35">
      <c r="B71" s="77"/>
      <c r="C71" s="62" t="s">
        <v>105</v>
      </c>
      <c r="D71" s="81">
        <f>$C$3</f>
        <v>2024</v>
      </c>
      <c r="E71" s="81">
        <f>$C$3+1</f>
        <v>2025</v>
      </c>
      <c r="F71" s="81">
        <f>$C$3+2</f>
        <v>2026</v>
      </c>
      <c r="G71" s="81">
        <f>$C$3+3</f>
        <v>2027</v>
      </c>
      <c r="H71" s="81">
        <f>$C$3+4</f>
        <v>2028</v>
      </c>
      <c r="I71" s="80" t="str">
        <f xml:space="preserve"> D71&amp;" - "&amp;H71</f>
        <v>2024 - 2028</v>
      </c>
    </row>
    <row r="72" spans="2:37" outlineLevel="1" x14ac:dyDescent="0.35">
      <c r="B72" s="229" t="s">
        <v>75</v>
      </c>
      <c r="C72" s="88" t="s">
        <v>178</v>
      </c>
      <c r="D72" s="183">
        <f>'Παραδοχές μοναδιαίου κόστους'!E41*'Ανάπτυξη δικτύου'!U47</f>
        <v>0</v>
      </c>
      <c r="E72" s="183">
        <f>'Παραδοχές μοναδιαίου κόστους'!F41*'Ανάπτυξη δικτύου'!X47</f>
        <v>0</v>
      </c>
      <c r="F72" s="183">
        <f>'Παραδοχές μοναδιαίου κόστους'!G41*'Ανάπτυξη δικτύου'!AA47</f>
        <v>0</v>
      </c>
      <c r="G72" s="183">
        <f>'Παραδοχές μοναδιαίου κόστους'!H41*'Ανάπτυξη δικτύου'!AD47</f>
        <v>0</v>
      </c>
      <c r="H72" s="183">
        <f>'Παραδοχές μοναδιαίου κόστους'!I41*'Ανάπτυξη δικτύου'!AG47</f>
        <v>0</v>
      </c>
      <c r="I72" s="168">
        <f t="shared" ref="I72" si="23">D72+E72+F72+G72+H72</f>
        <v>0</v>
      </c>
    </row>
    <row r="73" spans="2:37" outlineLevel="1" x14ac:dyDescent="0.35">
      <c r="B73" s="230" t="s">
        <v>76</v>
      </c>
      <c r="C73" s="88" t="s">
        <v>178</v>
      </c>
      <c r="D73" s="183">
        <f>'Παραδοχές μοναδιαίου κόστους'!E42*'Ανάπτυξη δικτύου'!U48</f>
        <v>0</v>
      </c>
      <c r="E73" s="183">
        <f>'Παραδοχές μοναδιαίου κόστους'!F42*'Ανάπτυξη δικτύου'!X48</f>
        <v>0</v>
      </c>
      <c r="F73" s="183">
        <f>'Παραδοχές μοναδιαίου κόστους'!G42*'Ανάπτυξη δικτύου'!AA48</f>
        <v>0</v>
      </c>
      <c r="G73" s="183">
        <f>'Παραδοχές μοναδιαίου κόστους'!H42*'Ανάπτυξη δικτύου'!AD48</f>
        <v>0</v>
      </c>
      <c r="H73" s="183">
        <f>'Παραδοχές μοναδιαίου κόστους'!I42*'Ανάπτυξη δικτύου'!AG48</f>
        <v>0</v>
      </c>
      <c r="I73" s="168">
        <f t="shared" ref="I73:I92" si="24">D73+E73+F73+G73+H73</f>
        <v>0</v>
      </c>
    </row>
    <row r="74" spans="2:37" outlineLevel="1" x14ac:dyDescent="0.35">
      <c r="B74" s="229" t="s">
        <v>77</v>
      </c>
      <c r="C74" s="88" t="s">
        <v>178</v>
      </c>
      <c r="D74" s="183">
        <f>'Παραδοχές μοναδιαίου κόστους'!E43*'Ανάπτυξη δικτύου'!U49</f>
        <v>0</v>
      </c>
      <c r="E74" s="183">
        <f>'Παραδοχές μοναδιαίου κόστους'!F43*'Ανάπτυξη δικτύου'!X49</f>
        <v>0</v>
      </c>
      <c r="F74" s="183">
        <f>'Παραδοχές μοναδιαίου κόστους'!G43*'Ανάπτυξη δικτύου'!AA49</f>
        <v>0</v>
      </c>
      <c r="G74" s="183">
        <f>'Παραδοχές μοναδιαίου κόστους'!H43*'Ανάπτυξη δικτύου'!AD49</f>
        <v>0</v>
      </c>
      <c r="H74" s="183">
        <f>'Παραδοχές μοναδιαίου κόστους'!I43*'Ανάπτυξη δικτύου'!AG49</f>
        <v>0</v>
      </c>
      <c r="I74" s="168">
        <f t="shared" si="24"/>
        <v>0</v>
      </c>
    </row>
    <row r="75" spans="2:37" outlineLevel="1" x14ac:dyDescent="0.35">
      <c r="B75" s="230" t="s">
        <v>78</v>
      </c>
      <c r="C75" s="88" t="s">
        <v>178</v>
      </c>
      <c r="D75" s="183">
        <f>'Παραδοχές μοναδιαίου κόστους'!E44*'Ανάπτυξη δικτύου'!U50</f>
        <v>713311.30375710886</v>
      </c>
      <c r="E75" s="183">
        <f>'Παραδοχές μοναδιαίου κόστους'!F44*'Ανάπτυξη δικτύου'!X50</f>
        <v>442046.60677571944</v>
      </c>
      <c r="F75" s="183">
        <f>'Παραδοχές μοναδιαίου κόστους'!G44*'Ανάπτυξη δικτύου'!AA50</f>
        <v>193669.89851669507</v>
      </c>
      <c r="G75" s="183">
        <f>'Παραδοχές μοναδιαίου κόστους'!H44*'Ανάπτυξη δικτύου'!AD50</f>
        <v>89176.743912903956</v>
      </c>
      <c r="H75" s="183">
        <f>'Παραδοχές μοναδιαίου κόστους'!I44*'Ανάπτυξη δικτύου'!AG50</f>
        <v>90691.977565023932</v>
      </c>
      <c r="I75" s="168">
        <f t="shared" si="24"/>
        <v>1528896.5305274515</v>
      </c>
    </row>
    <row r="76" spans="2:37" outlineLevel="1" x14ac:dyDescent="0.35">
      <c r="B76" s="229" t="s">
        <v>79</v>
      </c>
      <c r="C76" s="88" t="s">
        <v>178</v>
      </c>
      <c r="D76" s="183">
        <f>'Παραδοχές μοναδιαίου κόστους'!E45*'Ανάπτυξη δικτύου'!U51</f>
        <v>0</v>
      </c>
      <c r="E76" s="183">
        <f>'Παραδοχές μοναδιαίου κόστους'!F45*'Ανάπτυξη δικτύου'!X51</f>
        <v>0</v>
      </c>
      <c r="F76" s="183">
        <f>'Παραδοχές μοναδιαίου κόστους'!G45*'Ανάπτυξη δικτύου'!AA51</f>
        <v>0</v>
      </c>
      <c r="G76" s="183">
        <f>'Παραδοχές μοναδιαίου κόστους'!H45*'Ανάπτυξη δικτύου'!AD51</f>
        <v>0</v>
      </c>
      <c r="H76" s="183">
        <f>'Παραδοχές μοναδιαίου κόστους'!I45*'Ανάπτυξη δικτύου'!AG51</f>
        <v>0</v>
      </c>
      <c r="I76" s="168">
        <f t="shared" si="24"/>
        <v>0</v>
      </c>
    </row>
    <row r="77" spans="2:37" outlineLevel="1" x14ac:dyDescent="0.35">
      <c r="B77" s="230" t="s">
        <v>80</v>
      </c>
      <c r="C77" s="88" t="s">
        <v>178</v>
      </c>
      <c r="D77" s="183">
        <f>'Παραδοχές μοναδιαίου κόστους'!E46*'Ανάπτυξη δικτύου'!U52</f>
        <v>2335073.9307270828</v>
      </c>
      <c r="E77" s="183">
        <f>'Παραδοχές μοναδιαίου κόστους'!F46*'Ανάπτυξη δικτύου'!X52</f>
        <v>1768186.4271028778</v>
      </c>
      <c r="F77" s="183">
        <f>'Παραδοχές μοναδιαίου κόστους'!G46*'Ανάπτυξη δικτύου'!AA52</f>
        <v>290504.84777504258</v>
      </c>
      <c r="G77" s="183">
        <f>'Παραδοχές μοναδιαίου κόστους'!H46*'Ανάπτυξη δικτύου'!AD52</f>
        <v>267530.23173871188</v>
      </c>
      <c r="H77" s="183">
        <f>'Παραδοχές μοναδιαίου κόστους'!I46*'Ανάπτυξη δικτύου'!AG52</f>
        <v>272075.9326950718</v>
      </c>
      <c r="I77" s="168">
        <f t="shared" si="24"/>
        <v>4933371.3700387869</v>
      </c>
    </row>
    <row r="78" spans="2:37" outlineLevel="1" x14ac:dyDescent="0.35">
      <c r="B78" s="229" t="s">
        <v>81</v>
      </c>
      <c r="C78" s="88" t="s">
        <v>178</v>
      </c>
      <c r="D78" s="183">
        <f>'Παραδοχές μοναδιαίου κόστους'!E47*'Ανάπτυξη δικτύου'!U53</f>
        <v>0</v>
      </c>
      <c r="E78" s="183">
        <f>'Παραδοχές μοναδιαίου κόστους'!F47*'Ανάπτυξη δικτύου'!X53</f>
        <v>0</v>
      </c>
      <c r="F78" s="183">
        <f>'Παραδοχές μοναδιαίου κόστους'!G47*'Ανάπτυξη δικτύου'!AA53</f>
        <v>0</v>
      </c>
      <c r="G78" s="183">
        <f>'Παραδοχές μοναδιαίου κόστους'!H47*'Ανάπτυξη δικτύου'!AD53</f>
        <v>0</v>
      </c>
      <c r="H78" s="183">
        <f>'Παραδοχές μοναδιαίου κόστους'!I47*'Ανάπτυξη δικτύου'!AG53</f>
        <v>0</v>
      </c>
      <c r="I78" s="168">
        <f t="shared" si="24"/>
        <v>0</v>
      </c>
    </row>
    <row r="79" spans="2:37" outlineLevel="1" x14ac:dyDescent="0.35">
      <c r="B79" s="230" t="s">
        <v>82</v>
      </c>
      <c r="C79" s="88" t="s">
        <v>178</v>
      </c>
      <c r="D79" s="183">
        <f>'Παραδοχές μοναδιαίου κόστους'!E48*'Ανάπτυξη δικτύου'!U54</f>
        <v>0</v>
      </c>
      <c r="E79" s="183">
        <f>'Παραδοχές μοναδιαίου κόστους'!F48*'Ανάπτυξη δικτύου'!X54</f>
        <v>0</v>
      </c>
      <c r="F79" s="183">
        <f>'Παραδοχές μοναδιαίου κόστους'!G48*'Ανάπτυξη δικτύου'!AA54</f>
        <v>0</v>
      </c>
      <c r="G79" s="183">
        <f>'Παραδοχές μοναδιαίου κόστους'!H48*'Ανάπτυξη δικτύου'!AD54</f>
        <v>0</v>
      </c>
      <c r="H79" s="183">
        <f>'Παραδοχές μοναδιαίου κόστους'!I48*'Ανάπτυξη δικτύου'!AG54</f>
        <v>0</v>
      </c>
      <c r="I79" s="168">
        <f t="shared" si="24"/>
        <v>0</v>
      </c>
    </row>
    <row r="80" spans="2:37" outlineLevel="1" x14ac:dyDescent="0.35">
      <c r="B80" s="230" t="s">
        <v>83</v>
      </c>
      <c r="C80" s="88" t="s">
        <v>178</v>
      </c>
      <c r="D80" s="183">
        <f>'Παραδοχές μοναδιαίου κόστους'!E49*'Ανάπτυξη δικτύου'!U55</f>
        <v>0</v>
      </c>
      <c r="E80" s="183">
        <f>'Παραδοχές μοναδιαίου κόστους'!F49*'Ανάπτυξη δικτύου'!X55</f>
        <v>0</v>
      </c>
      <c r="F80" s="183">
        <f>'Παραδοχές μοναδιαίου κόστους'!G49*'Ανάπτυξη δικτύου'!AA55</f>
        <v>0</v>
      </c>
      <c r="G80" s="183">
        <f>'Παραδοχές μοναδιαίου κόστους'!H49*'Ανάπτυξη δικτύου'!AD55</f>
        <v>0</v>
      </c>
      <c r="H80" s="183">
        <f>'Παραδοχές μοναδιαίου κόστους'!I49*'Ανάπτυξη δικτύου'!AG55</f>
        <v>0</v>
      </c>
      <c r="I80" s="168">
        <f t="shared" si="24"/>
        <v>0</v>
      </c>
    </row>
    <row r="81" spans="2:9" outlineLevel="1" x14ac:dyDescent="0.35">
      <c r="B81" s="230" t="s">
        <v>84</v>
      </c>
      <c r="C81" s="88" t="s">
        <v>178</v>
      </c>
      <c r="D81" s="183">
        <f>'Παραδοχές μοναδιαίου κόστους'!E50*'Ανάπτυξη δικτύου'!U56</f>
        <v>96553.655459879374</v>
      </c>
      <c r="E81" s="183">
        <f>'Παραδοχές μοναδιαίου κόστους'!F50*'Ανάπτυξη δικτύου'!X56</f>
        <v>0</v>
      </c>
      <c r="F81" s="183">
        <f>'Παραδοχές μοναδιαίου κόστους'!G50*'Ανάπτυξη δικτύου'!AA56</f>
        <v>96834.949258347537</v>
      </c>
      <c r="G81" s="183">
        <f>'Παραδοχές μοναδιαίου κόστους'!H50*'Ανάπτυξη δικτύου'!AD56</f>
        <v>89176.743912903956</v>
      </c>
      <c r="H81" s="183">
        <f>'Παραδοχές μοναδιαίου κόστους'!I50*'Ανάπτυξη δικτύου'!AG56</f>
        <v>90691.977565023932</v>
      </c>
      <c r="I81" s="168">
        <f t="shared" si="24"/>
        <v>373257.32619615481</v>
      </c>
    </row>
    <row r="82" spans="2:9" outlineLevel="1" x14ac:dyDescent="0.35">
      <c r="B82" s="229" t="s">
        <v>85</v>
      </c>
      <c r="C82" s="88" t="s">
        <v>178</v>
      </c>
      <c r="D82" s="183">
        <f>'Παραδοχές μοναδιαίου κόστους'!E51*'Ανάπτυξη δικτύου'!U57</f>
        <v>0</v>
      </c>
      <c r="E82" s="183">
        <f>'Παραδοχές μοναδιαίου κόστους'!F51*'Ανάπτυξη δικτύου'!X57</f>
        <v>0</v>
      </c>
      <c r="F82" s="183">
        <f>'Παραδοχές μοναδιαίου κόστους'!G51*'Ανάπτυξη δικτύου'!AA57</f>
        <v>0</v>
      </c>
      <c r="G82" s="183">
        <f>'Παραδοχές μοναδιαίου κόστους'!H51*'Ανάπτυξη δικτύου'!AD57</f>
        <v>0</v>
      </c>
      <c r="H82" s="183">
        <f>'Παραδοχές μοναδιαίου κόστους'!I51*'Ανάπτυξη δικτύου'!AG57</f>
        <v>0</v>
      </c>
      <c r="I82" s="168">
        <f t="shared" si="24"/>
        <v>0</v>
      </c>
    </row>
    <row r="83" spans="2:9" outlineLevel="1" x14ac:dyDescent="0.35">
      <c r="B83" s="230" t="s">
        <v>86</v>
      </c>
      <c r="C83" s="88" t="s">
        <v>178</v>
      </c>
      <c r="D83" s="183">
        <f>'Παραδοχές μοναδιαίου κόστους'!E52*'Ανάπτυξη δικτύου'!U58</f>
        <v>0</v>
      </c>
      <c r="E83" s="183">
        <f>'Παραδοχές μοναδιαίου κόστους'!F52*'Ανάπτυξη δικτύου'!X58</f>
        <v>0</v>
      </c>
      <c r="F83" s="183">
        <f>'Παραδοχές μοναδιαίου κόστους'!G52*'Ανάπτυξη δικτύου'!AA58</f>
        <v>0</v>
      </c>
      <c r="G83" s="183">
        <f>'Παραδοχές μοναδιαίου κόστους'!H52*'Ανάπτυξη δικτύου'!AD58</f>
        <v>0</v>
      </c>
      <c r="H83" s="183">
        <f>'Παραδοχές μοναδιαίου κόστους'!I52*'Ανάπτυξη δικτύου'!AG58</f>
        <v>0</v>
      </c>
      <c r="I83" s="168">
        <f t="shared" si="24"/>
        <v>0</v>
      </c>
    </row>
    <row r="84" spans="2:9" outlineLevel="1" x14ac:dyDescent="0.35">
      <c r="B84" s="230" t="s">
        <v>87</v>
      </c>
      <c r="C84" s="88" t="s">
        <v>178</v>
      </c>
      <c r="D84" s="183">
        <f>'Παραδοχές μοναδιαίου κόστους'!E53*'Ανάπτυξη δικτύου'!U59</f>
        <v>0</v>
      </c>
      <c r="E84" s="183">
        <f>'Παραδοχές μοναδιαίου κόστους'!F53*'Ανάπτυξη δικτύου'!X59</f>
        <v>0</v>
      </c>
      <c r="F84" s="183">
        <f>'Παραδοχές μοναδιαίου κόστους'!G53*'Ανάπτυξη δικτύου'!AA59</f>
        <v>0</v>
      </c>
      <c r="G84" s="183">
        <f>'Παραδοχές μοναδιαίου κόστους'!H53*'Ανάπτυξη δικτύου'!AD59</f>
        <v>0</v>
      </c>
      <c r="H84" s="183">
        <f>'Παραδοχές μοναδιαίου κόστους'!I53*'Ανάπτυξη δικτύου'!AG59</f>
        <v>0</v>
      </c>
      <c r="I84" s="168">
        <f t="shared" si="24"/>
        <v>0</v>
      </c>
    </row>
    <row r="85" spans="2:9" outlineLevel="1" x14ac:dyDescent="0.35">
      <c r="B85" s="230" t="s">
        <v>88</v>
      </c>
      <c r="C85" s="88" t="s">
        <v>178</v>
      </c>
      <c r="D85" s="183">
        <f>'Παραδοχές μοναδιαίου κόστους'!E54*'Ανάπτυξη δικτύου'!U60</f>
        <v>0</v>
      </c>
      <c r="E85" s="183">
        <f>'Παραδοχές μοναδιαίου κόστους'!F54*'Ανάπτυξη δικτύου'!X60</f>
        <v>0</v>
      </c>
      <c r="F85" s="183">
        <f>'Παραδοχές μοναδιαίου κόστους'!G54*'Ανάπτυξη δικτύου'!AA60</f>
        <v>0</v>
      </c>
      <c r="G85" s="183">
        <f>'Παραδοχές μοναδιαίου κόστους'!H54*'Ανάπτυξη δικτύου'!AD60</f>
        <v>0</v>
      </c>
      <c r="H85" s="183">
        <f>'Παραδοχές μοναδιαίου κόστους'!I54*'Ανάπτυξη δικτύου'!AG60</f>
        <v>0</v>
      </c>
      <c r="I85" s="168">
        <f t="shared" si="24"/>
        <v>0</v>
      </c>
    </row>
    <row r="86" spans="2:9" outlineLevel="1" x14ac:dyDescent="0.35">
      <c r="B86" s="230" t="s">
        <v>89</v>
      </c>
      <c r="C86" s="88" t="s">
        <v>178</v>
      </c>
      <c r="D86" s="183">
        <f>'Παραδοχές μοναδιαίου κόστους'!E55*'Ανάπτυξη δικτύου'!U61</f>
        <v>1270612.2273764126</v>
      </c>
      <c r="E86" s="183">
        <f>'Παραδοχές μοναδιαίου κόστους'!F55*'Ανάπτυξη δικτύου'!X61</f>
        <v>1326139.8203271583</v>
      </c>
      <c r="F86" s="183">
        <f>'Παραδοχές μοναδιαίου κόστους'!G55*'Ανάπτυξη δικτύου'!AA61</f>
        <v>0</v>
      </c>
      <c r="G86" s="183">
        <f>'Παραδοχές μοναδιαίου κόστους'!H55*'Ανάπτυξη δικτύου'!AD61</f>
        <v>0</v>
      </c>
      <c r="H86" s="183">
        <f>'Παραδοχές μοναδιαίου κόστους'!I55*'Ανάπτυξη δικτύου'!AG61</f>
        <v>0</v>
      </c>
      <c r="I86" s="168">
        <f t="shared" si="24"/>
        <v>2596752.0477035707</v>
      </c>
    </row>
    <row r="87" spans="2:9" outlineLevel="1" x14ac:dyDescent="0.35">
      <c r="B87" s="229" t="s">
        <v>90</v>
      </c>
      <c r="C87" s="88" t="s">
        <v>178</v>
      </c>
      <c r="D87" s="183">
        <f>'Παραδοχές μοναδιαίου κόστους'!E56*'Ανάπτυξη δικτύου'!U62</f>
        <v>0</v>
      </c>
      <c r="E87" s="183">
        <f>'Παραδοχές μοναδιαίου κόστους'!F56*'Ανάπτυξη δικτύου'!X62</f>
        <v>0</v>
      </c>
      <c r="F87" s="183">
        <f>'Παραδοχές μοναδιαίου κόστους'!G56*'Ανάπτυξη δικτύου'!AA62</f>
        <v>0</v>
      </c>
      <c r="G87" s="183">
        <f>'Παραδοχές μοναδιαίου κόστους'!H56*'Ανάπτυξη δικτύου'!AD62</f>
        <v>0</v>
      </c>
      <c r="H87" s="183">
        <f>'Παραδοχές μοναδιαίου κόστους'!I56*'Ανάπτυξη δικτύου'!AG62</f>
        <v>0</v>
      </c>
      <c r="I87" s="168">
        <f t="shared" si="24"/>
        <v>0</v>
      </c>
    </row>
    <row r="88" spans="2:9" outlineLevel="1" x14ac:dyDescent="0.35">
      <c r="B88" s="230" t="s">
        <v>91</v>
      </c>
      <c r="C88" s="88" t="s">
        <v>178</v>
      </c>
      <c r="D88" s="183">
        <f>'Παραδοχές μοναδιαίου κόστους'!E57*'Ανάπτυξη δικτύου'!U63</f>
        <v>2411723.9817719869</v>
      </c>
      <c r="E88" s="183">
        <f>'Παραδοχές μοναδιαίου κόστους'!F57*'Ανάπτυξη δικτύου'!X63</f>
        <v>884093.21355143888</v>
      </c>
      <c r="F88" s="183">
        <f>'Παραδοχές μοναδιαίου κόστους'!G57*'Ανάπτυξη δικτύου'!AA63</f>
        <v>193669.89851669507</v>
      </c>
      <c r="G88" s="183">
        <f>'Παραδοχές μοναδιαίου κόστους'!H57*'Ανάπτυξη δικτύου'!AD63</f>
        <v>89176.743912903956</v>
      </c>
      <c r="H88" s="183">
        <f>'Παραδοχές μοναδιαίου κόστους'!I57*'Ανάπτυξη δικτύου'!AG63</f>
        <v>90691.977565023932</v>
      </c>
      <c r="I88" s="168">
        <f t="shared" si="24"/>
        <v>3669355.8153180489</v>
      </c>
    </row>
    <row r="89" spans="2:9" outlineLevel="1" x14ac:dyDescent="0.35">
      <c r="B89" s="229" t="s">
        <v>92</v>
      </c>
      <c r="C89" s="88" t="s">
        <v>178</v>
      </c>
      <c r="D89" s="183">
        <f>'Παραδοχές μοναδιαίου κόστους'!E58*'Ανάπτυξη δικτύου'!U64</f>
        <v>0</v>
      </c>
      <c r="E89" s="183">
        <f>'Παραδοχές μοναδιαίου κόστους'!F58*'Ανάπτυξη δικτύου'!X64</f>
        <v>0</v>
      </c>
      <c r="F89" s="183">
        <f>'Παραδοχές μοναδιαίου κόστους'!G58*'Ανάπτυξη δικτύου'!AA64</f>
        <v>0</v>
      </c>
      <c r="G89" s="183">
        <f>'Παραδοχές μοναδιαίου κόστους'!H58*'Ανάπτυξη δικτύου'!AD64</f>
        <v>0</v>
      </c>
      <c r="H89" s="183">
        <f>'Παραδοχές μοναδιαίου κόστους'!I58*'Ανάπτυξη δικτύου'!AG64</f>
        <v>0</v>
      </c>
      <c r="I89" s="168">
        <f t="shared" si="24"/>
        <v>0</v>
      </c>
    </row>
    <row r="90" spans="2:9" outlineLevel="1" x14ac:dyDescent="0.35">
      <c r="B90" s="230" t="s">
        <v>93</v>
      </c>
      <c r="C90" s="88" t="s">
        <v>178</v>
      </c>
      <c r="D90" s="183">
        <f>'Παραδοχές μοναδιαίου κόστους'!E59*'Ανάπτυξη δικτύου'!U65</f>
        <v>1124765.3899185949</v>
      </c>
      <c r="E90" s="183">
        <f>'Παραδοχές μοναδιαίου κόστους'!F59*'Ανάπτυξη δικτύου'!X65</f>
        <v>0</v>
      </c>
      <c r="F90" s="183">
        <f>'Παραδοχές μοναδιαίου κόστους'!G59*'Ανάπτυξη δικτύου'!AA65</f>
        <v>96834.949258347537</v>
      </c>
      <c r="G90" s="183">
        <f>'Παραδοχές μοναδιαίου κόστους'!H59*'Ανάπτυξη δικτύου'!AD65</f>
        <v>0</v>
      </c>
      <c r="H90" s="183">
        <f>'Παραδοχές μοναδιαίου κόστους'!I59*'Ανάπτυξη δικτύου'!AG65</f>
        <v>0</v>
      </c>
      <c r="I90" s="168">
        <f t="shared" si="24"/>
        <v>1221600.3391769424</v>
      </c>
    </row>
    <row r="91" spans="2:9" outlineLevel="1" x14ac:dyDescent="0.35">
      <c r="B91" s="229" t="s">
        <v>94</v>
      </c>
      <c r="C91" s="88" t="s">
        <v>178</v>
      </c>
      <c r="D91" s="183">
        <f>'Παραδοχές μοναδιαίου κόστους'!E60*'Ανάπτυξη δικτύου'!U66</f>
        <v>0</v>
      </c>
      <c r="E91" s="183">
        <f>'Παραδοχές μοναδιαίου κόστους'!F60*'Ανάπτυξη δικτύου'!X66</f>
        <v>0</v>
      </c>
      <c r="F91" s="183">
        <f>'Παραδοχές μοναδιαίου κόστους'!G60*'Ανάπτυξη δικτύου'!AA66</f>
        <v>0</v>
      </c>
      <c r="G91" s="183">
        <f>'Παραδοχές μοναδιαίου κόστους'!H60*'Ανάπτυξη δικτύου'!AD66</f>
        <v>0</v>
      </c>
      <c r="H91" s="183">
        <f>'Παραδοχές μοναδιαίου κόστους'!I60*'Ανάπτυξη δικτύου'!AG66</f>
        <v>0</v>
      </c>
      <c r="I91" s="168">
        <f t="shared" si="24"/>
        <v>0</v>
      </c>
    </row>
    <row r="92" spans="2:9" outlineLevel="1" x14ac:dyDescent="0.35">
      <c r="B92" s="230" t="s">
        <v>95</v>
      </c>
      <c r="C92" s="88" t="s">
        <v>178</v>
      </c>
      <c r="D92" s="183">
        <f>'Παραδοχές μοναδιαίου κόστους'!E61*'Ανάπτυξη δικτύου'!U67</f>
        <v>920816.96680684958</v>
      </c>
      <c r="E92" s="183">
        <f>'Παραδοχές μοναδιαίου κόστους'!F61*'Ανάπτυξη δικτύου'!X67</f>
        <v>0</v>
      </c>
      <c r="F92" s="183">
        <f>'Παραδοχές μοναδιαίου κόστους'!G61*'Ανάπτυξη δικτύου'!AA67</f>
        <v>0</v>
      </c>
      <c r="G92" s="183">
        <f>'Παραδοχές μοναδιαίου κόστους'!H61*'Ανάπτυξη δικτύου'!AD67</f>
        <v>89176.743912903956</v>
      </c>
      <c r="H92" s="183">
        <f>'Παραδοχές μοναδιαίου κόστους'!I61*'Ανάπτυξη δικτύου'!AG67</f>
        <v>0</v>
      </c>
      <c r="I92" s="168">
        <f t="shared" si="24"/>
        <v>1009993.7107197535</v>
      </c>
    </row>
    <row r="93" spans="2:9" outlineLevel="1" x14ac:dyDescent="0.35">
      <c r="B93" s="229" t="s">
        <v>96</v>
      </c>
      <c r="C93" s="88" t="s">
        <v>178</v>
      </c>
      <c r="D93" s="183">
        <f>'Παραδοχές μοναδιαίου κόστους'!E62*'Ανάπτυξη δικτύου'!U68</f>
        <v>0</v>
      </c>
      <c r="E93" s="183">
        <f>'Παραδοχές μοναδιαίου κόστους'!F62*'Ανάπτυξη δικτύου'!X68</f>
        <v>0</v>
      </c>
      <c r="F93" s="183">
        <f>'Παραδοχές μοναδιαίου κόστους'!G62*'Ανάπτυξη δικτύου'!AA68</f>
        <v>0</v>
      </c>
      <c r="G93" s="183">
        <f>'Παραδοχές μοναδιαίου κόστους'!H62*'Ανάπτυξη δικτύου'!AD68</f>
        <v>0</v>
      </c>
      <c r="H93" s="183">
        <f>'Παραδοχές μοναδιαίου κόστους'!I62*'Ανάπτυξη δικτύου'!AG68</f>
        <v>0</v>
      </c>
      <c r="I93" s="168">
        <f t="shared" ref="I93:I96" si="25">D93+E93+F93+G93+H93</f>
        <v>0</v>
      </c>
    </row>
    <row r="94" spans="2:9" outlineLevel="1" x14ac:dyDescent="0.35">
      <c r="B94" s="230" t="s">
        <v>97</v>
      </c>
      <c r="C94" s="88" t="s">
        <v>178</v>
      </c>
      <c r="D94" s="183">
        <f>'Παραδοχές μοναδιαίου κόστους'!E63*'Ανάπτυξη δικτύου'!U69</f>
        <v>0</v>
      </c>
      <c r="E94" s="183">
        <f>'Παραδοχές μοναδιαίου κόστους'!F63*'Ανάπτυξη δικτύου'!X69</f>
        <v>884093.21355143888</v>
      </c>
      <c r="F94" s="183">
        <f>'Παραδοχές μοναδιαίου κόστους'!G63*'Ανάπτυξη δικτύου'!AA69</f>
        <v>0</v>
      </c>
      <c r="G94" s="183">
        <f>'Παραδοχές μοναδιαίου κόστους'!H63*'Ανάπτυξη δικτύου'!AD69</f>
        <v>0</v>
      </c>
      <c r="H94" s="183">
        <f>'Παραδοχές μοναδιαίου κόστους'!I63*'Ανάπτυξη δικτύου'!AG69</f>
        <v>0</v>
      </c>
      <c r="I94" s="168">
        <f t="shared" si="25"/>
        <v>884093.21355143888</v>
      </c>
    </row>
    <row r="95" spans="2:9" outlineLevel="1" x14ac:dyDescent="0.35">
      <c r="B95" s="230" t="s">
        <v>98</v>
      </c>
      <c r="C95" s="88" t="s">
        <v>178</v>
      </c>
      <c r="D95" s="183">
        <f>'Παραδοχές μοναδιαίου κόστους'!E64*'Ανάπτυξη δικτύου'!U70</f>
        <v>0</v>
      </c>
      <c r="E95" s="183">
        <f>'Παραδοχές μοναδιαίου κόστους'!F64*'Ανάπτυξη δικτύου'!X70</f>
        <v>442046.60677571944</v>
      </c>
      <c r="F95" s="183">
        <f>'Παραδοχές μοναδιαίου κόστους'!G64*'Ανάπτυξη δικτύου'!AA70</f>
        <v>0</v>
      </c>
      <c r="G95" s="183">
        <f>'Παραδοχές μοναδιαίου κόστους'!H64*'Ανάπτυξη δικτύου'!AD70</f>
        <v>0</v>
      </c>
      <c r="H95" s="183">
        <f>'Παραδοχές μοναδιαίου κόστους'!I64*'Ανάπτυξη δικτύου'!AG70</f>
        <v>0</v>
      </c>
      <c r="I95" s="168">
        <f t="shared" si="25"/>
        <v>442046.60677571944</v>
      </c>
    </row>
    <row r="96" spans="2:9" outlineLevel="1" x14ac:dyDescent="0.35">
      <c r="B96" s="230" t="s">
        <v>99</v>
      </c>
      <c r="C96" s="88" t="s">
        <v>178</v>
      </c>
      <c r="D96" s="183">
        <f>'Παραδοχές μοναδιαίου κόστους'!E65*'Ανάπτυξη δικτύου'!U71</f>
        <v>0</v>
      </c>
      <c r="E96" s="183">
        <f>'Παραδοχές μοναδιαίου κόστους'!F65*'Ανάπτυξη δικτύου'!X71</f>
        <v>0</v>
      </c>
      <c r="F96" s="183">
        <f>'Παραδοχές μοναδιαίου κόστους'!G65*'Ανάπτυξη δικτύου'!AA71</f>
        <v>0</v>
      </c>
      <c r="G96" s="183">
        <f>'Παραδοχές μοναδιαίου κόστους'!H65*'Ανάπτυξη δικτύου'!AD71</f>
        <v>0</v>
      </c>
      <c r="H96" s="183">
        <f>'Παραδοχές μοναδιαίου κόστους'!I65*'Ανάπτυξη δικτύου'!AG71</f>
        <v>0</v>
      </c>
      <c r="I96" s="168">
        <f t="shared" si="25"/>
        <v>0</v>
      </c>
    </row>
    <row r="97" spans="2:37" outlineLevel="1" x14ac:dyDescent="0.35">
      <c r="B97" s="50" t="s">
        <v>107</v>
      </c>
      <c r="C97" s="88" t="s">
        <v>178</v>
      </c>
      <c r="D97" s="184">
        <f>SUM(D72:D96)</f>
        <v>8872857.4558179155</v>
      </c>
      <c r="E97" s="184">
        <f t="shared" ref="E97" si="26">SUM(E72:E96)</f>
        <v>5746605.8880843539</v>
      </c>
      <c r="F97" s="184">
        <f>SUM(F72:F96)</f>
        <v>871514.5433251278</v>
      </c>
      <c r="G97" s="184">
        <f t="shared" ref="G97" si="27">SUM(G72:G96)</f>
        <v>624237.20739032771</v>
      </c>
      <c r="H97" s="184">
        <f t="shared" ref="H97" si="28">SUM(H72:H96)</f>
        <v>544151.86539014359</v>
      </c>
      <c r="I97" s="184">
        <f t="shared" ref="I97" si="29">SUM(I72:I96)</f>
        <v>16659366.960007865</v>
      </c>
    </row>
    <row r="99" spans="2:37" ht="15.5" x14ac:dyDescent="0.35">
      <c r="B99" s="296" t="s">
        <v>152</v>
      </c>
      <c r="C99" s="296"/>
      <c r="D99" s="296"/>
      <c r="E99" s="296"/>
      <c r="F99" s="296"/>
      <c r="G99" s="296"/>
      <c r="H99" s="296"/>
      <c r="I99" s="296"/>
    </row>
    <row r="100" spans="2:37" ht="5.5" customHeight="1" outlineLevel="1" x14ac:dyDescent="0.3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row>
    <row r="101" spans="2:37" outlineLevel="1" x14ac:dyDescent="0.35">
      <c r="B101" s="77"/>
      <c r="C101" s="62" t="s">
        <v>105</v>
      </c>
      <c r="D101" s="81">
        <f>$C$3</f>
        <v>2024</v>
      </c>
      <c r="E101" s="81">
        <f>$C$3+1</f>
        <v>2025</v>
      </c>
      <c r="F101" s="81">
        <f>$C$3+2</f>
        <v>2026</v>
      </c>
      <c r="G101" s="81">
        <f>$C$3+3</f>
        <v>2027</v>
      </c>
      <c r="H101" s="81">
        <f>$C$3+4</f>
        <v>2028</v>
      </c>
      <c r="I101" s="80" t="str">
        <f xml:space="preserve"> D101&amp;" - "&amp;H101</f>
        <v>2024 - 2028</v>
      </c>
    </row>
    <row r="102" spans="2:37" outlineLevel="1" x14ac:dyDescent="0.35">
      <c r="B102" s="229" t="s">
        <v>75</v>
      </c>
      <c r="C102" s="88" t="s">
        <v>178</v>
      </c>
      <c r="D102" s="183">
        <f>'Παραδοχές μοναδιαίου κόστους'!E70*'Ανάπτυξη δικτύου'!U79</f>
        <v>0</v>
      </c>
      <c r="E102" s="183">
        <f>'Παραδοχές μοναδιαίου κόστους'!F70*'Ανάπτυξη δικτύου'!X79</f>
        <v>0</v>
      </c>
      <c r="F102" s="183">
        <f>'Παραδοχές μοναδιαίου κόστους'!G70*'Ανάπτυξη δικτύου'!AA79</f>
        <v>0</v>
      </c>
      <c r="G102" s="183">
        <f>'Παραδοχές μοναδιαίου κόστους'!H70*'Ανάπτυξη δικτύου'!AD79</f>
        <v>0</v>
      </c>
      <c r="H102" s="183">
        <f>'Παραδοχές μοναδιαίου κόστους'!I70*'Ανάπτυξη δικτύου'!AG79</f>
        <v>0</v>
      </c>
      <c r="I102" s="168">
        <f t="shared" ref="I102" si="30">D102+E102+F102+G102+H102</f>
        <v>0</v>
      </c>
    </row>
    <row r="103" spans="2:37" outlineLevel="1" x14ac:dyDescent="0.35">
      <c r="B103" s="230" t="s">
        <v>76</v>
      </c>
      <c r="C103" s="88" t="s">
        <v>178</v>
      </c>
      <c r="D103" s="183">
        <f>'Παραδοχές μοναδιαίου κόστους'!E71*'Ανάπτυξη δικτύου'!U80</f>
        <v>0</v>
      </c>
      <c r="E103" s="183">
        <f>'Παραδοχές μοναδιαίου κόστους'!F71*'Ανάπτυξη δικτύου'!X80</f>
        <v>0</v>
      </c>
      <c r="F103" s="183">
        <f>'Παραδοχές μοναδιαίου κόστους'!G71*'Ανάπτυξη δικτύου'!AA80</f>
        <v>0</v>
      </c>
      <c r="G103" s="183">
        <f>'Παραδοχές μοναδιαίου κόστους'!H71*'Ανάπτυξη δικτύου'!AD80</f>
        <v>0</v>
      </c>
      <c r="H103" s="183">
        <f>'Παραδοχές μοναδιαίου κόστους'!I71*'Ανάπτυξη δικτύου'!AG80</f>
        <v>0</v>
      </c>
      <c r="I103" s="168">
        <f t="shared" ref="I103:I122" si="31">D103+E103+F103+G103+H103</f>
        <v>0</v>
      </c>
    </row>
    <row r="104" spans="2:37" outlineLevel="1" x14ac:dyDescent="0.35">
      <c r="B104" s="229" t="s">
        <v>77</v>
      </c>
      <c r="C104" s="88" t="s">
        <v>178</v>
      </c>
      <c r="D104" s="183">
        <f>'Παραδοχές μοναδιαίου κόστους'!E72*'Ανάπτυξη δικτύου'!U81</f>
        <v>0</v>
      </c>
      <c r="E104" s="183">
        <f>'Παραδοχές μοναδιαίου κόστους'!F72*'Ανάπτυξη δικτύου'!X81</f>
        <v>0</v>
      </c>
      <c r="F104" s="183">
        <f>'Παραδοχές μοναδιαίου κόστους'!G72*'Ανάπτυξη δικτύου'!AA81</f>
        <v>0</v>
      </c>
      <c r="G104" s="183">
        <f>'Παραδοχές μοναδιαίου κόστους'!H72*'Ανάπτυξη δικτύου'!AD81</f>
        <v>0</v>
      </c>
      <c r="H104" s="183">
        <f>'Παραδοχές μοναδιαίου κόστους'!I72*'Ανάπτυξη δικτύου'!AG81</f>
        <v>0</v>
      </c>
      <c r="I104" s="168">
        <f t="shared" si="31"/>
        <v>0</v>
      </c>
    </row>
    <row r="105" spans="2:37" outlineLevel="1" x14ac:dyDescent="0.35">
      <c r="B105" s="230" t="s">
        <v>78</v>
      </c>
      <c r="C105" s="88" t="s">
        <v>178</v>
      </c>
      <c r="D105" s="183">
        <f>'Παραδοχές μοναδιαίου κόστους'!E73*'Ανάπτυξη δικτύου'!U82</f>
        <v>298047.52144735749</v>
      </c>
      <c r="E105" s="183">
        <f>'Παραδοχές μοναδιαίου κόστους'!F73*'Ανάπτυξη δικτύου'!X82</f>
        <v>673513.86304395506</v>
      </c>
      <c r="F105" s="183">
        <f>'Παραδοχές μοναδιαίου κόστους'!G73*'Ανάπτυξη δικτύου'!AA82</f>
        <v>361408.72982886032</v>
      </c>
      <c r="G105" s="183">
        <f>'Παραδοχές μοναδιαίου κόστους'!H73*'Ανάπτυξη δικτύου'!AD82</f>
        <v>337721.15723908524</v>
      </c>
      <c r="H105" s="183">
        <f>'Παραδοχές μοναδιαίου κόστους'!I73*'Ανάπτυξη δικτύου'!AG82</f>
        <v>457821.59945728327</v>
      </c>
      <c r="I105" s="168">
        <f t="shared" si="31"/>
        <v>2128512.8710165415</v>
      </c>
    </row>
    <row r="106" spans="2:37" outlineLevel="1" x14ac:dyDescent="0.35">
      <c r="B106" s="229" t="s">
        <v>79</v>
      </c>
      <c r="C106" s="88" t="s">
        <v>178</v>
      </c>
      <c r="D106" s="183">
        <f>'Παραδοχές μοναδιαίου κόστους'!E74*'Ανάπτυξη δικτύου'!U83</f>
        <v>0</v>
      </c>
      <c r="E106" s="183">
        <f>'Παραδοχές μοναδιαίου κόστους'!F74*'Ανάπτυξη δικτύου'!X83</f>
        <v>0</v>
      </c>
      <c r="F106" s="183">
        <f>'Παραδοχές μοναδιαίου κόστους'!G74*'Ανάπτυξη δικτύου'!AA83</f>
        <v>0</v>
      </c>
      <c r="G106" s="183">
        <f>'Παραδοχές μοναδιαίου κόστους'!H74*'Ανάπτυξη δικτύου'!AD83</f>
        <v>0</v>
      </c>
      <c r="H106" s="183">
        <f>'Παραδοχές μοναδιαίου κόστους'!I74*'Ανάπτυξη δικτύου'!AG83</f>
        <v>0</v>
      </c>
      <c r="I106" s="168">
        <f t="shared" si="31"/>
        <v>0</v>
      </c>
    </row>
    <row r="107" spans="2:37" outlineLevel="1" x14ac:dyDescent="0.35">
      <c r="B107" s="230" t="s">
        <v>80</v>
      </c>
      <c r="C107" s="88" t="s">
        <v>178</v>
      </c>
      <c r="D107" s="183">
        <f>'Παραδοχές μοναδιαίου κόστους'!E75*'Ανάπτυξη δικτύου'!U84</f>
        <v>956235.79797693854</v>
      </c>
      <c r="E107" s="183">
        <f>'Παραδοχές μοναδιαίου κόστους'!F75*'Ανάπτυξη δικτύου'!X84</f>
        <v>908412.21651298879</v>
      </c>
      <c r="F107" s="183">
        <f>'Παραδοχές μοναδιαίου κόστους'!G75*'Ανάπτυξη δικτύου'!AA84</f>
        <v>1021521.2048159585</v>
      </c>
      <c r="G107" s="183">
        <f>'Παραδοχές μοναδιαίου κόστους'!H75*'Ανάπτυξη δικτύου'!AD84</f>
        <v>870838.12688078405</v>
      </c>
      <c r="H107" s="183">
        <f>'Παραδοχές μοναδιαίου κόστους'!I75*'Ανάπτυξη δικτύου'!AG84</f>
        <v>1061257.6159926243</v>
      </c>
      <c r="I107" s="168">
        <f t="shared" si="31"/>
        <v>4818264.9621792939</v>
      </c>
    </row>
    <row r="108" spans="2:37" outlineLevel="1" x14ac:dyDescent="0.35">
      <c r="B108" s="229" t="s">
        <v>81</v>
      </c>
      <c r="C108" s="88" t="s">
        <v>178</v>
      </c>
      <c r="D108" s="183">
        <f>'Παραδοχές μοναδιαίου κόστους'!E76*'Ανάπτυξη δικτύου'!U85</f>
        <v>0</v>
      </c>
      <c r="E108" s="183">
        <f>'Παραδοχές μοναδιαίου κόστους'!F76*'Ανάπτυξη δικτύου'!X85</f>
        <v>0</v>
      </c>
      <c r="F108" s="183">
        <f>'Παραδοχές μοναδιαίου κόστους'!G76*'Ανάπτυξη δικτύου'!AA85</f>
        <v>0</v>
      </c>
      <c r="G108" s="183">
        <f>'Παραδοχές μοναδιαίου κόστους'!H76*'Ανάπτυξη δικτύου'!AD85</f>
        <v>0</v>
      </c>
      <c r="H108" s="183">
        <f>'Παραδοχές μοναδιαίου κόστους'!I76*'Ανάπτυξη δικτύου'!AG85</f>
        <v>0</v>
      </c>
      <c r="I108" s="168">
        <f t="shared" si="31"/>
        <v>0</v>
      </c>
    </row>
    <row r="109" spans="2:37" outlineLevel="1" x14ac:dyDescent="0.35">
      <c r="B109" s="230" t="s">
        <v>82</v>
      </c>
      <c r="C109" s="88" t="s">
        <v>178</v>
      </c>
      <c r="D109" s="183">
        <f>'Παραδοχές μοναδιαίου κόστους'!E77*'Ανάπτυξη δικτύου'!U86</f>
        <v>12418.646726973227</v>
      </c>
      <c r="E109" s="183">
        <f>'Παραδοχές μοναδιαίου κόστους'!F77*'Ανάπτυξη δικτύου'!X86</f>
        <v>4157.4929817528091</v>
      </c>
      <c r="F109" s="183">
        <f>'Παραδοχές μοναδιαίου κόστους'!G77*'Ανάπτυξη δικτύου'!AA86</f>
        <v>3420.2718911248612</v>
      </c>
      <c r="G109" s="183">
        <f>'Παραδοχές μοναδιαίου κόστους'!H77*'Ανάπτυξη δικτύου'!AD86</f>
        <v>3618.4409704187701</v>
      </c>
      <c r="H109" s="183">
        <f>'Παραδοχές μοναδιαίου κόστους'!I77*'Ανάπτυξη δικτύου'!AG86</f>
        <v>3702.0614511370613</v>
      </c>
      <c r="I109" s="168">
        <f t="shared" si="31"/>
        <v>27316.914021406734</v>
      </c>
    </row>
    <row r="110" spans="2:37" outlineLevel="1" x14ac:dyDescent="0.35">
      <c r="B110" s="230" t="s">
        <v>83</v>
      </c>
      <c r="C110" s="88" t="s">
        <v>178</v>
      </c>
      <c r="D110" s="183">
        <f>'Παραδοχές μοναδιαίου κόστους'!E78*'Ανάπτυξη δικτύου'!U87</f>
        <v>0</v>
      </c>
      <c r="E110" s="183">
        <f>'Παραδοχές μοναδιαίου κόστους'!F78*'Ανάπτυξη δικτύου'!X87</f>
        <v>0</v>
      </c>
      <c r="F110" s="183">
        <f>'Παραδοχές μοναδιαίου κόστους'!G78*'Ανάπτυξη δικτύου'!AA87</f>
        <v>0</v>
      </c>
      <c r="G110" s="183">
        <f>'Παραδοχές μοναδιαίου κόστους'!H78*'Ανάπτυξη δικτύου'!AD87</f>
        <v>0</v>
      </c>
      <c r="H110" s="183">
        <f>'Παραδοχές μοναδιαίου κόστους'!I78*'Ανάπτυξη δικτύου'!AG87</f>
        <v>0</v>
      </c>
      <c r="I110" s="168">
        <f t="shared" si="31"/>
        <v>0</v>
      </c>
    </row>
    <row r="111" spans="2:37" outlineLevel="1" x14ac:dyDescent="0.35">
      <c r="B111" s="230" t="s">
        <v>84</v>
      </c>
      <c r="C111" s="88" t="s">
        <v>178</v>
      </c>
      <c r="D111" s="183">
        <f>'Παραδοχές μοναδιαίου κόστους'!E79*'Ανάπτυξη δικτύου'!U88</f>
        <v>0</v>
      </c>
      <c r="E111" s="183">
        <f>'Παραδοχές μοναδιαίου κόστους'!F79*'Ανάπτυξη δικτύου'!X88</f>
        <v>0</v>
      </c>
      <c r="F111" s="183">
        <f>'Παραδοχές μοναδιαίου κόστους'!G79*'Ανάπτυξη δικτύου'!AA88</f>
        <v>0</v>
      </c>
      <c r="G111" s="183">
        <f>'Παραδοχές μοναδιαίου κόστους'!H79*'Ανάπτυξη δικτύου'!AD88</f>
        <v>0</v>
      </c>
      <c r="H111" s="183">
        <f>'Παραδοχές μοναδιαίου κόστους'!I79*'Ανάπτυξη δικτύου'!AG88</f>
        <v>0</v>
      </c>
      <c r="I111" s="168">
        <f t="shared" si="31"/>
        <v>0</v>
      </c>
    </row>
    <row r="112" spans="2:37" outlineLevel="1" x14ac:dyDescent="0.35">
      <c r="B112" s="229" t="s">
        <v>85</v>
      </c>
      <c r="C112" s="88" t="s">
        <v>178</v>
      </c>
      <c r="D112" s="183">
        <f>'Παραδοχές μοναδιαίου κόστους'!E80*'Ανάπτυξη δικτύου'!U89</f>
        <v>0</v>
      </c>
      <c r="E112" s="183">
        <f>'Παραδοχές μοναδιαίου κόστους'!F80*'Ανάπτυξη δικτύου'!X89</f>
        <v>0</v>
      </c>
      <c r="F112" s="183">
        <f>'Παραδοχές μοναδιαίου κόστους'!G80*'Ανάπτυξη δικτύου'!AA89</f>
        <v>0</v>
      </c>
      <c r="G112" s="183">
        <f>'Παραδοχές μοναδιαίου κόστους'!H80*'Ανάπτυξη δικτύου'!AD89</f>
        <v>0</v>
      </c>
      <c r="H112" s="183">
        <f>'Παραδοχές μοναδιαίου κόστους'!I80*'Ανάπτυξη δικτύου'!AG89</f>
        <v>0</v>
      </c>
      <c r="I112" s="168">
        <f t="shared" si="31"/>
        <v>0</v>
      </c>
    </row>
    <row r="113" spans="2:9" outlineLevel="1" x14ac:dyDescent="0.35">
      <c r="B113" s="230" t="s">
        <v>86</v>
      </c>
      <c r="C113" s="88" t="s">
        <v>178</v>
      </c>
      <c r="D113" s="183">
        <f>'Παραδοχές μοναδιαίου κόστους'!E81*'Ανάπτυξη δικτύου'!U90</f>
        <v>0</v>
      </c>
      <c r="E113" s="183">
        <f>'Παραδοχές μοναδιαίου κόστους'!F81*'Ανάπτυξη δικτύου'!X90</f>
        <v>0</v>
      </c>
      <c r="F113" s="183">
        <f>'Παραδοχές μοναδιαίου κόστους'!G81*'Ανάπτυξη δικτύου'!AA90</f>
        <v>0</v>
      </c>
      <c r="G113" s="183">
        <f>'Παραδοχές μοναδιαίου κόστους'!H81*'Ανάπτυξη δικτύου'!AD90</f>
        <v>0</v>
      </c>
      <c r="H113" s="183">
        <f>'Παραδοχές μοναδιαίου κόστους'!I81*'Ανάπτυξη δικτύου'!AG90</f>
        <v>0</v>
      </c>
      <c r="I113" s="168">
        <f t="shared" si="31"/>
        <v>0</v>
      </c>
    </row>
    <row r="114" spans="2:9" outlineLevel="1" x14ac:dyDescent="0.35">
      <c r="B114" s="230" t="s">
        <v>87</v>
      </c>
      <c r="C114" s="88" t="s">
        <v>178</v>
      </c>
      <c r="D114" s="183">
        <f>'Παραδοχές μοναδιαίου κόστους'!E82*'Ανάπτυξη δικτύου'!U91</f>
        <v>0</v>
      </c>
      <c r="E114" s="183">
        <f>'Παραδοχές μοναδιαίου κόστους'!F82*'Ανάπτυξη δικτύου'!X91</f>
        <v>0</v>
      </c>
      <c r="F114" s="183">
        <f>'Παραδοχές μοναδιαίου κόστους'!G82*'Ανάπτυξη δικτύου'!AA91</f>
        <v>0</v>
      </c>
      <c r="G114" s="183">
        <f>'Παραδοχές μοναδιαίου κόστους'!H82*'Ανάπτυξη δικτύου'!AD91</f>
        <v>0</v>
      </c>
      <c r="H114" s="183">
        <f>'Παραδοχές μοναδιαίου κόστους'!I82*'Ανάπτυξη δικτύου'!AG91</f>
        <v>0</v>
      </c>
      <c r="I114" s="168">
        <f t="shared" si="31"/>
        <v>0</v>
      </c>
    </row>
    <row r="115" spans="2:9" outlineLevel="1" x14ac:dyDescent="0.35">
      <c r="B115" s="230" t="s">
        <v>88</v>
      </c>
      <c r="C115" s="88" t="s">
        <v>178</v>
      </c>
      <c r="D115" s="183">
        <f>'Παραδοχές μοναδιαίου κόστους'!E83*'Ανάπτυξη δικτύου'!U92</f>
        <v>0</v>
      </c>
      <c r="E115" s="183">
        <f>'Παραδοχές μοναδιαίου κόστους'!F83*'Ανάπτυξη δικτύου'!X92</f>
        <v>0</v>
      </c>
      <c r="F115" s="183">
        <f>'Παραδοχές μοναδιαίου κόστους'!G83*'Ανάπτυξη δικτύου'!AA92</f>
        <v>0</v>
      </c>
      <c r="G115" s="183">
        <f>'Παραδοχές μοναδιαίου κόστους'!H83*'Ανάπτυξη δικτύου'!AD92</f>
        <v>0</v>
      </c>
      <c r="H115" s="183">
        <f>'Παραδοχές μοναδιαίου κόστους'!I83*'Ανάπτυξη δικτύου'!AG92</f>
        <v>0</v>
      </c>
      <c r="I115" s="168">
        <f t="shared" si="31"/>
        <v>0</v>
      </c>
    </row>
    <row r="116" spans="2:9" outlineLevel="1" x14ac:dyDescent="0.35">
      <c r="B116" s="230" t="s">
        <v>89</v>
      </c>
      <c r="C116" s="88" t="s">
        <v>178</v>
      </c>
      <c r="D116" s="183">
        <f>'Παραδοχές μοναδιαίου κόστους'!E84*'Ανάπτυξη δικτύου'!U93</f>
        <v>462594.59057975275</v>
      </c>
      <c r="E116" s="183">
        <f>'Παραδοχές μοναδιαίου κόστους'!F84*'Ανάπτυξη δικτύου'!X93</f>
        <v>1787721.9821537079</v>
      </c>
      <c r="F116" s="183">
        <f>'Παραδοχές μοναδιαίου κόστους'!G84*'Ανάπτυξη δικτύου'!AA93</f>
        <v>1935873.8903766712</v>
      </c>
      <c r="G116" s="183">
        <f>'Παραδοχές μοναδιαίου κόστους'!H84*'Ανάπτυξη δικτύου'!AD93</f>
        <v>1657245.9644517968</v>
      </c>
      <c r="H116" s="183">
        <f>'Παραδοχές μοναδιαίου κόστους'!I84*'Ανάπτυξη δικτύου'!AG93</f>
        <v>1937412.1594283953</v>
      </c>
      <c r="I116" s="168">
        <f t="shared" si="31"/>
        <v>7780848.5869903238</v>
      </c>
    </row>
    <row r="117" spans="2:9" outlineLevel="1" x14ac:dyDescent="0.35">
      <c r="B117" s="229" t="s">
        <v>90</v>
      </c>
      <c r="C117" s="88" t="s">
        <v>178</v>
      </c>
      <c r="D117" s="183">
        <f>'Παραδοχές μοναδιαίου κόστους'!E85*'Ανάπτυξη δικτύου'!U94</f>
        <v>0</v>
      </c>
      <c r="E117" s="183">
        <f>'Παραδοχές μοναδιαίου κόστους'!F85*'Ανάπτυξη δικτύου'!X94</f>
        <v>0</v>
      </c>
      <c r="F117" s="183">
        <f>'Παραδοχές μοναδιαίου κόστους'!G85*'Ανάπτυξη δικτύου'!AA94</f>
        <v>0</v>
      </c>
      <c r="G117" s="183">
        <f>'Παραδοχές μοναδιαίου κόστους'!H85*'Ανάπτυξη δικτύου'!AD94</f>
        <v>0</v>
      </c>
      <c r="H117" s="183">
        <f>'Παραδοχές μοναδιαίου κόστους'!I85*'Ανάπτυξη δικτύου'!AG94</f>
        <v>0</v>
      </c>
      <c r="I117" s="168">
        <f t="shared" si="31"/>
        <v>0</v>
      </c>
    </row>
    <row r="118" spans="2:9" outlineLevel="1" x14ac:dyDescent="0.35">
      <c r="B118" s="230" t="s">
        <v>91</v>
      </c>
      <c r="C118" s="88" t="s">
        <v>178</v>
      </c>
      <c r="D118" s="183">
        <f>'Παραδοχές μοναδιαίου κόστους'!E86*'Ανάπτυξη δικτύου'!U95</f>
        <v>333751.13078740548</v>
      </c>
      <c r="E118" s="183">
        <f>'Παραδοχές μοναδιαίου κόστους'!F86*'Ανάπτυξη δικτύου'!X95</f>
        <v>375213.74160319101</v>
      </c>
      <c r="F118" s="183">
        <f>'Παραδοχές μοναδιαίου κόστους'!G86*'Ανάπτυξη δικτύου'!AA95</f>
        <v>246259.57616098999</v>
      </c>
      <c r="G118" s="183">
        <f>'Παραδοχές μοναδιαίου κόστους'!H86*'Ανάπτυξη δικτύου'!AD95</f>
        <v>112171.67008298189</v>
      </c>
      <c r="H118" s="183">
        <f>'Παραδοχές μοναδιαίου κόστους'!I86*'Ανάπτυξη δικτύου'!AG95</f>
        <v>92551.536278426531</v>
      </c>
      <c r="I118" s="168">
        <f t="shared" si="31"/>
        <v>1159947.6549129947</v>
      </c>
    </row>
    <row r="119" spans="2:9" outlineLevel="1" x14ac:dyDescent="0.35">
      <c r="B119" s="229" t="s">
        <v>92</v>
      </c>
      <c r="C119" s="88" t="s">
        <v>178</v>
      </c>
      <c r="D119" s="183">
        <f>'Παραδοχές μοναδιαίου κόστους'!E87*'Ανάπτυξη δικτύου'!U96</f>
        <v>0</v>
      </c>
      <c r="E119" s="183">
        <f>'Παραδοχές μοναδιαίου κόστους'!F87*'Ανάπτυξη δικτύου'!X96</f>
        <v>0</v>
      </c>
      <c r="F119" s="183">
        <f>'Παραδοχές μοναδιαίου κόστους'!G87*'Ανάπτυξη δικτύου'!AA96</f>
        <v>0</v>
      </c>
      <c r="G119" s="183">
        <f>'Παραδοχές μοναδιαίου κόστους'!H87*'Ανάπτυξη δικτύου'!AD96</f>
        <v>0</v>
      </c>
      <c r="H119" s="183">
        <f>'Παραδοχές μοναδιαίου κόστους'!I87*'Ανάπτυξη δικτύου'!AG96</f>
        <v>0</v>
      </c>
      <c r="I119" s="168">
        <f t="shared" si="31"/>
        <v>0</v>
      </c>
    </row>
    <row r="120" spans="2:9" outlineLevel="1" x14ac:dyDescent="0.35">
      <c r="B120" s="230" t="s">
        <v>93</v>
      </c>
      <c r="C120" s="88" t="s">
        <v>178</v>
      </c>
      <c r="D120" s="183">
        <f>'Παραδοχές μοναδιαίου κόστους'!E88*'Ανάπτυξη δικτύου'!U97</f>
        <v>221983.31024464645</v>
      </c>
      <c r="E120" s="183">
        <f>'Παραδοχές μοναδιαίου κόστους'!F88*'Ανάπτυξη δικτύου'!X97</f>
        <v>68598.634198921354</v>
      </c>
      <c r="F120" s="183">
        <f>'Παραδοχές μοναδιαίου κόστους'!G88*'Ανάπτυξη δικτύου'!AA97</f>
        <v>30782.447020123749</v>
      </c>
      <c r="G120" s="183">
        <f>'Παραδοχές μοναδιαίου κόστους'!H88*'Ανάπτυξη δικτύου'!AD97</f>
        <v>18092.204852093852</v>
      </c>
      <c r="H120" s="183">
        <f>'Παραδοχές μοναδιαίου κόστους'!I88*'Ανάπτυξη δικτύου'!AG97</f>
        <v>20978.348223110013</v>
      </c>
      <c r="I120" s="168">
        <f t="shared" si="31"/>
        <v>360434.94453889539</v>
      </c>
    </row>
    <row r="121" spans="2:9" outlineLevel="1" x14ac:dyDescent="0.35">
      <c r="B121" s="229" t="s">
        <v>94</v>
      </c>
      <c r="C121" s="88" t="s">
        <v>178</v>
      </c>
      <c r="D121" s="183">
        <f>'Παραδοχές μοναδιαίου κόστους'!E89*'Ανάπτυξη δικτύου'!U98</f>
        <v>0</v>
      </c>
      <c r="E121" s="183">
        <f>'Παραδοχές μοναδιαίου κόστους'!F89*'Ανάπτυξη δικτύου'!X98</f>
        <v>0</v>
      </c>
      <c r="F121" s="183">
        <f>'Παραδοχές μοναδιαίου κόστους'!G89*'Ανάπτυξη δικτύου'!AA98</f>
        <v>0</v>
      </c>
      <c r="G121" s="183">
        <f>'Παραδοχές μοναδιαίου κόστους'!H89*'Ανάπτυξη δικτύου'!AD98</f>
        <v>0</v>
      </c>
      <c r="H121" s="183">
        <f>'Παραδοχές μοναδιαίου κόστους'!I89*'Ανάπτυξη δικτύου'!AG98</f>
        <v>0</v>
      </c>
      <c r="I121" s="168">
        <f t="shared" si="31"/>
        <v>0</v>
      </c>
    </row>
    <row r="122" spans="2:9" outlineLevel="1" x14ac:dyDescent="0.35">
      <c r="B122" s="230" t="s">
        <v>95</v>
      </c>
      <c r="C122" s="88" t="s">
        <v>178</v>
      </c>
      <c r="D122" s="183">
        <f>'Παραδοχές μοναδιαίου κόστους'!E90*'Ανάπτυξη δικτύου'!U99</f>
        <v>211116.99435854488</v>
      </c>
      <c r="E122" s="183">
        <f>'Παραδοχές μοναδιαίου κόστους'!F90*'Ανάπτυξη δικτύου'!X99</f>
        <v>138236.64164328089</v>
      </c>
      <c r="F122" s="183">
        <f>'Παραδοχές μοναδιαίου κόστους'!G90*'Ανάπτυξη δικτύου'!AA99</f>
        <v>86646.887908496472</v>
      </c>
      <c r="G122" s="183">
        <f>'Παραδοχές μοναδιαίου κόστους'!H90*'Ανάπτυξη δικτύου'!AD99</f>
        <v>91667.171250608852</v>
      </c>
      <c r="H122" s="183">
        <f>'Παραδοχές μοναδιαίου κόστους'!I90*'Ανάπτυξη δικτύου'!AG99</f>
        <v>61701.024185617687</v>
      </c>
      <c r="I122" s="168">
        <f t="shared" si="31"/>
        <v>589368.71934654878</v>
      </c>
    </row>
    <row r="123" spans="2:9" outlineLevel="1" x14ac:dyDescent="0.35">
      <c r="B123" s="229" t="s">
        <v>96</v>
      </c>
      <c r="C123" s="88" t="s">
        <v>178</v>
      </c>
      <c r="D123" s="183">
        <f>'Παραδοχές μοναδιαίου κόστους'!E91*'Ανάπτυξη δικτύου'!U100</f>
        <v>0</v>
      </c>
      <c r="E123" s="183">
        <f>'Παραδοχές μοναδιαίου κόστους'!F91*'Ανάπτυξη δικτύου'!X100</f>
        <v>0</v>
      </c>
      <c r="F123" s="183">
        <f>'Παραδοχές μοναδιαίου κόστους'!G91*'Ανάπτυξη δικτύου'!AA100</f>
        <v>0</v>
      </c>
      <c r="G123" s="183">
        <f>'Παραδοχές μοναδιαίου κόστους'!H91*'Ανάπτυξη δικτύου'!AD100</f>
        <v>0</v>
      </c>
      <c r="H123" s="183">
        <f>'Παραδοχές μοναδιαίου κόστους'!I91*'Ανάπτυξη δικτύου'!AG100</f>
        <v>0</v>
      </c>
      <c r="I123" s="168">
        <f t="shared" ref="I123:I126" si="32">D123+E123+F123+G123+H123</f>
        <v>0</v>
      </c>
    </row>
    <row r="124" spans="2:9" outlineLevel="1" x14ac:dyDescent="0.35">
      <c r="B124" s="230" t="s">
        <v>97</v>
      </c>
      <c r="C124" s="88" t="s">
        <v>178</v>
      </c>
      <c r="D124" s="183">
        <f>'Παραδοχές μοναδιαίου κόστους'!E92*'Ανάπτυξη δικτύου'!U101</f>
        <v>0</v>
      </c>
      <c r="E124" s="183">
        <f>'Παραδοχές μοναδιαίου κόστους'!F92*'Ανάπτυξη δικτύου'!X101</f>
        <v>37417.436835775283</v>
      </c>
      <c r="F124" s="183">
        <f>'Παραδοχές μοναδιαίου κόστους'!G92*'Ανάπτυξη δικτύου'!AA101</f>
        <v>79806.344126246753</v>
      </c>
      <c r="G124" s="183">
        <f>'Παραδοχές μοναδιαίου κόστους'!H92*'Ανάπτυξη δικτύου'!AD101</f>
        <v>0</v>
      </c>
      <c r="H124" s="183">
        <f>'Παραδοχές μοναδιαίου κόστους'!I92*'Ανάπτυξη δικτύου'!AG101</f>
        <v>0</v>
      </c>
      <c r="I124" s="168">
        <f t="shared" si="32"/>
        <v>117223.78096202204</v>
      </c>
    </row>
    <row r="125" spans="2:9" outlineLevel="1" x14ac:dyDescent="0.35">
      <c r="B125" s="230" t="s">
        <v>98</v>
      </c>
      <c r="C125" s="88" t="s">
        <v>178</v>
      </c>
      <c r="D125" s="183">
        <f>'Παραδοχές μοναδιαίου κόστους'!E93*'Ανάπτυξη δικτύου'!U102</f>
        <v>0</v>
      </c>
      <c r="E125" s="183">
        <f>'Παραδοχές μοναδιαίου κόστους'!F93*'Ανάπτυξη δικτύου'!X102</f>
        <v>0</v>
      </c>
      <c r="F125" s="183">
        <f>'Παραδοχές μοναδιαίου κόστους'!G93*'Ανάπτυξη δικτύου'!AA102</f>
        <v>0</v>
      </c>
      <c r="G125" s="183">
        <f>'Παραδοχές μοναδιαίου κόστους'!H93*'Ανάπτυξη δικτύου'!AD102</f>
        <v>0</v>
      </c>
      <c r="H125" s="183">
        <f>'Παραδοχές μοναδιαίου κόστους'!I93*'Ανάπτυξη δικτύου'!AG102</f>
        <v>0</v>
      </c>
      <c r="I125" s="168">
        <f t="shared" si="32"/>
        <v>0</v>
      </c>
    </row>
    <row r="126" spans="2:9" outlineLevel="1" x14ac:dyDescent="0.35">
      <c r="B126" s="230" t="s">
        <v>99</v>
      </c>
      <c r="C126" s="88" t="s">
        <v>178</v>
      </c>
      <c r="D126" s="183">
        <f>'Παραδοχές μοναδιαίου κόστους'!E94*'Ανάπτυξη δικτύου'!U103</f>
        <v>0</v>
      </c>
      <c r="E126" s="183">
        <f>'Παραδοχές μοναδιαίου κόστους'!F94*'Ανάπτυξη δικτύου'!X103</f>
        <v>0</v>
      </c>
      <c r="F126" s="183">
        <f>'Παραδοχές μοναδιαίου κόστους'!G94*'Ανάπτυξη δικτύου'!AA103</f>
        <v>0</v>
      </c>
      <c r="G126" s="183">
        <f>'Παραδοχές μοναδιαίου κόστους'!H94*'Ανάπτυξη δικτύου'!AD103</f>
        <v>0</v>
      </c>
      <c r="H126" s="183">
        <f>'Παραδοχές μοναδιαίου κόστους'!I94*'Ανάπτυξη δικτύου'!AG103</f>
        <v>0</v>
      </c>
      <c r="I126" s="168">
        <f t="shared" si="32"/>
        <v>0</v>
      </c>
    </row>
    <row r="127" spans="2:9" outlineLevel="1" x14ac:dyDescent="0.35">
      <c r="B127" s="50" t="s">
        <v>107</v>
      </c>
      <c r="C127" s="88" t="s">
        <v>178</v>
      </c>
      <c r="D127" s="184">
        <f>SUM(D102:D126)</f>
        <v>2496147.9921216187</v>
      </c>
      <c r="E127" s="184">
        <f>SUM(E102:E126)</f>
        <v>3993272.0089735729</v>
      </c>
      <c r="F127" s="184">
        <f t="shared" ref="F127" si="33">SUM(F102:F126)</f>
        <v>3765719.3521284722</v>
      </c>
      <c r="G127" s="184">
        <f t="shared" ref="G127" si="34">SUM(G102:G126)</f>
        <v>3091354.7357277693</v>
      </c>
      <c r="H127" s="184">
        <f t="shared" ref="H127" si="35">SUM(H102:H126)</f>
        <v>3635424.345016595</v>
      </c>
      <c r="I127" s="184">
        <f t="shared" ref="I127" si="36">SUM(I102:I126)</f>
        <v>16981918.433968026</v>
      </c>
    </row>
    <row r="129" spans="2:37" ht="15.5" x14ac:dyDescent="0.35">
      <c r="B129" s="296" t="s">
        <v>155</v>
      </c>
      <c r="C129" s="296"/>
      <c r="D129" s="296"/>
      <c r="E129" s="296"/>
      <c r="F129" s="296"/>
      <c r="G129" s="296"/>
      <c r="H129" s="296"/>
      <c r="I129" s="296"/>
    </row>
    <row r="130" spans="2:37" ht="5.5" customHeight="1" outlineLevel="1" x14ac:dyDescent="0.3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row>
    <row r="131" spans="2:37" outlineLevel="1" x14ac:dyDescent="0.35">
      <c r="B131" s="77"/>
      <c r="C131" s="62" t="s">
        <v>105</v>
      </c>
      <c r="D131" s="81">
        <f>$C$3</f>
        <v>2024</v>
      </c>
      <c r="E131" s="81">
        <f>$C$3+1</f>
        <v>2025</v>
      </c>
      <c r="F131" s="81">
        <f>$C$3+2</f>
        <v>2026</v>
      </c>
      <c r="G131" s="81">
        <f>$C$3+3</f>
        <v>2027</v>
      </c>
      <c r="H131" s="81">
        <f>$C$3+4</f>
        <v>2028</v>
      </c>
      <c r="I131" s="80" t="str">
        <f xml:space="preserve"> D131&amp;" - "&amp;H131</f>
        <v>2024 - 2028</v>
      </c>
    </row>
    <row r="132" spans="2:37" outlineLevel="1" x14ac:dyDescent="0.35">
      <c r="B132" s="229" t="s">
        <v>75</v>
      </c>
      <c r="C132" s="88" t="s">
        <v>178</v>
      </c>
      <c r="D132" s="183">
        <f>'Παραδοχές μοναδιαίου κόστους'!E99*'Ανάπτυξη δικτύου'!U111</f>
        <v>0</v>
      </c>
      <c r="E132" s="183">
        <f>'Παραδοχές μοναδιαίου κόστους'!F99*'Ανάπτυξη δικτύου'!X111</f>
        <v>0</v>
      </c>
      <c r="F132" s="183">
        <f>'Παραδοχές μοναδιαίου κόστους'!G99*'Ανάπτυξη δικτύου'!AA111</f>
        <v>0</v>
      </c>
      <c r="G132" s="183">
        <f>'Παραδοχές μοναδιαίου κόστους'!H99*'Ανάπτυξη δικτύου'!AD111</f>
        <v>0</v>
      </c>
      <c r="H132" s="183">
        <f>'Παραδοχές μοναδιαίου κόστους'!I99*'Ανάπτυξη δικτύου'!AG111</f>
        <v>0</v>
      </c>
      <c r="I132" s="168">
        <f t="shared" ref="I132" si="37">D132+E132+F132+G132+H132</f>
        <v>0</v>
      </c>
    </row>
    <row r="133" spans="2:37" outlineLevel="1" x14ac:dyDescent="0.35">
      <c r="B133" s="230" t="s">
        <v>76</v>
      </c>
      <c r="C133" s="88" t="s">
        <v>178</v>
      </c>
      <c r="D133" s="183">
        <f>'Παραδοχές μοναδιαίου κόστους'!E100*'Ανάπτυξη δικτύου'!U112</f>
        <v>0</v>
      </c>
      <c r="E133" s="183">
        <f>'Παραδοχές μοναδιαίου κόστους'!F100*'Ανάπτυξη δικτύου'!X112</f>
        <v>0</v>
      </c>
      <c r="F133" s="183">
        <f>'Παραδοχές μοναδιαίου κόστους'!G100*'Ανάπτυξη δικτύου'!AA112</f>
        <v>0</v>
      </c>
      <c r="G133" s="183">
        <f>'Παραδοχές μοναδιαίου κόστους'!H100*'Ανάπτυξη δικτύου'!AD112</f>
        <v>0</v>
      </c>
      <c r="H133" s="183">
        <f>'Παραδοχές μοναδιαίου κόστους'!I100*'Ανάπτυξη δικτύου'!AG112</f>
        <v>0</v>
      </c>
      <c r="I133" s="168">
        <f t="shared" ref="I133:I152" si="38">D133+E133+F133+G133+H133</f>
        <v>0</v>
      </c>
    </row>
    <row r="134" spans="2:37" outlineLevel="1" x14ac:dyDescent="0.35">
      <c r="B134" s="229" t="s">
        <v>77</v>
      </c>
      <c r="C134" s="88" t="s">
        <v>178</v>
      </c>
      <c r="D134" s="183">
        <f>'Παραδοχές μοναδιαίου κόστους'!E101*'Ανάπτυξη δικτύου'!U113</f>
        <v>0</v>
      </c>
      <c r="E134" s="183">
        <f>'Παραδοχές μοναδιαίου κόστους'!F101*'Ανάπτυξη δικτύου'!X113</f>
        <v>0</v>
      </c>
      <c r="F134" s="183">
        <f>'Παραδοχές μοναδιαίου κόστους'!G101*'Ανάπτυξη δικτύου'!AA113</f>
        <v>0</v>
      </c>
      <c r="G134" s="183">
        <f>'Παραδοχές μοναδιαίου κόστους'!H101*'Ανάπτυξη δικτύου'!AD113</f>
        <v>0</v>
      </c>
      <c r="H134" s="183">
        <f>'Παραδοχές μοναδιαίου κόστους'!I101*'Ανάπτυξη δικτύου'!AG113</f>
        <v>0</v>
      </c>
      <c r="I134" s="168">
        <f t="shared" si="38"/>
        <v>0</v>
      </c>
    </row>
    <row r="135" spans="2:37" outlineLevel="1" x14ac:dyDescent="0.35">
      <c r="B135" s="230" t="s">
        <v>78</v>
      </c>
      <c r="C135" s="88" t="s">
        <v>178</v>
      </c>
      <c r="D135" s="183">
        <f>'Παραδοχές μοναδιαίου κόστους'!E102*'Ανάπτυξη δικτύου'!U114</f>
        <v>206474.22240702892</v>
      </c>
      <c r="E135" s="183">
        <f>'Παραδοχές μοναδιαίου κόστους'!F102*'Ανάπτυξη δικτύου'!X114</f>
        <v>418151.53371062729</v>
      </c>
      <c r="F135" s="183">
        <f>'Παραδοχές μοναδιαίου κόστους'!G102*'Ανάπτυξη δικτύου'!AA114</f>
        <v>193712.7309636811</v>
      </c>
      <c r="G135" s="183">
        <f>'Παραδοχές μοναδιαίου κόστους'!H102*'Ανάπτυξη δικτύου'!AD114</f>
        <v>176636.78985851389</v>
      </c>
      <c r="H135" s="183">
        <f>'Παραδοχές μοναδιαίου κόστους'!I102*'Ανάπτυξη δικτύου'!AG114</f>
        <v>165674.49224183511</v>
      </c>
      <c r="I135" s="168">
        <f t="shared" si="38"/>
        <v>1160649.7691816865</v>
      </c>
    </row>
    <row r="136" spans="2:37" outlineLevel="1" x14ac:dyDescent="0.35">
      <c r="B136" s="229" t="s">
        <v>79</v>
      </c>
      <c r="C136" s="88" t="s">
        <v>178</v>
      </c>
      <c r="D136" s="183">
        <f>'Παραδοχές μοναδιαίου κόστους'!E103*'Ανάπτυξη δικτύου'!U115</f>
        <v>0</v>
      </c>
      <c r="E136" s="183">
        <f>'Παραδοχές μοναδιαίου κόστους'!F103*'Ανάπτυξη δικτύου'!X115</f>
        <v>0</v>
      </c>
      <c r="F136" s="183">
        <f>'Παραδοχές μοναδιαίου κόστους'!G103*'Ανάπτυξη δικτύου'!AA115</f>
        <v>0</v>
      </c>
      <c r="G136" s="183">
        <f>'Παραδοχές μοναδιαίου κόστους'!H103*'Ανάπτυξη δικτύου'!AD115</f>
        <v>0</v>
      </c>
      <c r="H136" s="183">
        <f>'Παραδοχές μοναδιαίου κόστους'!I103*'Ανάπτυξη δικτύου'!AG115</f>
        <v>0</v>
      </c>
      <c r="I136" s="168">
        <f t="shared" si="38"/>
        <v>0</v>
      </c>
    </row>
    <row r="137" spans="2:37" outlineLevel="1" x14ac:dyDescent="0.35">
      <c r="B137" s="230" t="s">
        <v>80</v>
      </c>
      <c r="C137" s="88" t="s">
        <v>178</v>
      </c>
      <c r="D137" s="183">
        <f>'Παραδοχές μοναδιαίου κόστους'!E104*'Ανάπτυξη δικτύου'!U116</f>
        <v>661176.34330784145</v>
      </c>
      <c r="E137" s="183">
        <f>'Παραδοχές μοναδιαίου κόστους'!F104*'Ανάπτυξη δικτύου'!X116</f>
        <v>563925.81406130444</v>
      </c>
      <c r="F137" s="183">
        <f>'Παραδοχές μοναδιαίου κόστους'!G104*'Ανάπτυξη δικτύου'!AA116</f>
        <v>547824.53852149309</v>
      </c>
      <c r="G137" s="183">
        <f>'Παραδοχές μοναδιαίου κόστους'!H104*'Ανάπτυξη δικτύου'!AD116</f>
        <v>456130.87504004448</v>
      </c>
      <c r="H137" s="183">
        <f>'Παραδοχές μοναδιαίου κόστους'!I104*'Ανάπτυξη δικτύου'!AG116</f>
        <v>384267.12696877727</v>
      </c>
      <c r="I137" s="168">
        <f t="shared" si="38"/>
        <v>2613324.6978994608</v>
      </c>
    </row>
    <row r="138" spans="2:37" outlineLevel="1" x14ac:dyDescent="0.35">
      <c r="B138" s="229" t="s">
        <v>81</v>
      </c>
      <c r="C138" s="88" t="s">
        <v>178</v>
      </c>
      <c r="D138" s="183">
        <f>'Παραδοχές μοναδιαίου κόστους'!E105*'Ανάπτυξη δικτύου'!U117</f>
        <v>0</v>
      </c>
      <c r="E138" s="183">
        <f>'Παραδοχές μοναδιαίου κόστους'!F105*'Ανάπτυξη δικτύου'!X117</f>
        <v>0</v>
      </c>
      <c r="F138" s="183">
        <f>'Παραδοχές μοναδιαίου κόστους'!G105*'Ανάπτυξη δικτύου'!AA117</f>
        <v>0</v>
      </c>
      <c r="G138" s="183">
        <f>'Παραδοχές μοναδιαίου κόστους'!H105*'Ανάπτυξη δικτύου'!AD117</f>
        <v>0</v>
      </c>
      <c r="H138" s="183">
        <f>'Παραδοχές μοναδιαίου κόστους'!I105*'Ανάπτυξη δικτύου'!AG117</f>
        <v>0</v>
      </c>
      <c r="I138" s="168">
        <f t="shared" si="38"/>
        <v>0</v>
      </c>
    </row>
    <row r="139" spans="2:37" outlineLevel="1" x14ac:dyDescent="0.35">
      <c r="B139" s="230" t="s">
        <v>82</v>
      </c>
      <c r="C139" s="88" t="s">
        <v>178</v>
      </c>
      <c r="D139" s="183">
        <f>'Παραδοχές μοναδιαίου κόστους'!E106*'Ανάπτυξη δικτύου'!U118</f>
        <v>5505.9792641874374</v>
      </c>
      <c r="E139" s="183">
        <f>'Παραδοχές μοναδιαίου κόστους'!F106*'Ανάπτυξη δικτύου'!X118</f>
        <v>1446.8911201059768</v>
      </c>
      <c r="F139" s="183">
        <f>'Παραδοχές μοναδιαίου κόστους'!G106*'Ανάπτυξη δικτύου'!AA118</f>
        <v>1233.8390507240836</v>
      </c>
      <c r="G139" s="183">
        <f>'Παραδοχές μοναδιαίου κόστους'!H106*'Ανάπτυξη δικτύου'!AD118</f>
        <v>1301.9910800381861</v>
      </c>
      <c r="H139" s="183">
        <f>'Παραδοχές μοναδιαίου κόστους'!I106*'Ανάπτυξη δικτύου'!AG118</f>
        <v>1221.1879035024701</v>
      </c>
      <c r="I139" s="168">
        <f t="shared" si="38"/>
        <v>10709.888418558154</v>
      </c>
    </row>
    <row r="140" spans="2:37" outlineLevel="1" x14ac:dyDescent="0.35">
      <c r="B140" s="230" t="s">
        <v>83</v>
      </c>
      <c r="C140" s="88" t="s">
        <v>178</v>
      </c>
      <c r="D140" s="183">
        <f>'Παραδοχές μοναδιαίου κόστους'!E107*'Ανάπτυξη δικτύου'!U119</f>
        <v>0</v>
      </c>
      <c r="E140" s="183">
        <f>'Παραδοχές μοναδιαίου κόστους'!F107*'Ανάπτυξη δικτύου'!X119</f>
        <v>0</v>
      </c>
      <c r="F140" s="183">
        <f>'Παραδοχές μοναδιαίου κόστους'!G107*'Ανάπτυξη δικτύου'!AA119</f>
        <v>0</v>
      </c>
      <c r="G140" s="183">
        <f>'Παραδοχές μοναδιαίου κόστους'!H107*'Ανάπτυξη δικτύου'!AD119</f>
        <v>0</v>
      </c>
      <c r="H140" s="183">
        <f>'Παραδοχές μοναδιαίου κόστους'!I107*'Ανάπτυξη δικτύου'!AG119</f>
        <v>0</v>
      </c>
      <c r="I140" s="168">
        <f t="shared" si="38"/>
        <v>0</v>
      </c>
    </row>
    <row r="141" spans="2:37" outlineLevel="1" x14ac:dyDescent="0.35">
      <c r="B141" s="230" t="s">
        <v>84</v>
      </c>
      <c r="C141" s="88" t="s">
        <v>178</v>
      </c>
      <c r="D141" s="183">
        <f>'Παραδοχές μοναδιαίου κόστους'!E108*'Ανάπτυξη δικτύου'!U120</f>
        <v>0</v>
      </c>
      <c r="E141" s="183">
        <f>'Παραδοχές μοναδιαίου κόστους'!F108*'Ανάπτυξη δικτύου'!X120</f>
        <v>0</v>
      </c>
      <c r="F141" s="183">
        <f>'Παραδοχές μοναδιαίου κόστους'!G108*'Ανάπτυξη δικτύου'!AA120</f>
        <v>0</v>
      </c>
      <c r="G141" s="183">
        <f>'Παραδοχές μοναδιαίου κόστους'!H108*'Ανάπτυξη δικτύου'!AD120</f>
        <v>0</v>
      </c>
      <c r="H141" s="183">
        <f>'Παραδοχές μοναδιαίου κόστους'!I108*'Ανάπτυξη δικτύου'!AG120</f>
        <v>0</v>
      </c>
      <c r="I141" s="168">
        <f t="shared" si="38"/>
        <v>0</v>
      </c>
    </row>
    <row r="142" spans="2:37" outlineLevel="1" x14ac:dyDescent="0.35">
      <c r="B142" s="229" t="s">
        <v>85</v>
      </c>
      <c r="C142" s="88" t="s">
        <v>178</v>
      </c>
      <c r="D142" s="183">
        <f>'Παραδοχές μοναδιαίου κόστους'!E109*'Ανάπτυξη δικτύου'!U121</f>
        <v>0</v>
      </c>
      <c r="E142" s="183">
        <f>'Παραδοχές μοναδιαίου κόστους'!F109*'Ανάπτυξη δικτύου'!X121</f>
        <v>0</v>
      </c>
      <c r="F142" s="183">
        <f>'Παραδοχές μοναδιαίου κόστους'!G109*'Ανάπτυξη δικτύου'!AA121</f>
        <v>0</v>
      </c>
      <c r="G142" s="183">
        <f>'Παραδοχές μοναδιαίου κόστους'!H109*'Ανάπτυξη δικτύου'!AD121</f>
        <v>0</v>
      </c>
      <c r="H142" s="183">
        <f>'Παραδοχές μοναδιαίου κόστους'!I109*'Ανάπτυξη δικτύου'!AG121</f>
        <v>0</v>
      </c>
      <c r="I142" s="168">
        <f t="shared" si="38"/>
        <v>0</v>
      </c>
    </row>
    <row r="143" spans="2:37" outlineLevel="1" x14ac:dyDescent="0.35">
      <c r="B143" s="230" t="s">
        <v>86</v>
      </c>
      <c r="C143" s="88" t="s">
        <v>178</v>
      </c>
      <c r="D143" s="183">
        <f>'Παραδοχές μοναδιαίου κόστους'!E110*'Ανάπτυξη δικτύου'!U122</f>
        <v>0</v>
      </c>
      <c r="E143" s="183">
        <f>'Παραδοχές μοναδιαίου κόστους'!F110*'Ανάπτυξη δικτύου'!X122</f>
        <v>0</v>
      </c>
      <c r="F143" s="183">
        <f>'Παραδοχές μοναδιαίου κόστους'!G110*'Ανάπτυξη δικτύου'!AA122</f>
        <v>0</v>
      </c>
      <c r="G143" s="183">
        <f>'Παραδοχές μοναδιαίου κόστους'!H110*'Ανάπτυξη δικτύου'!AD122</f>
        <v>0</v>
      </c>
      <c r="H143" s="183">
        <f>'Παραδοχές μοναδιαίου κόστους'!I110*'Ανάπτυξη δικτύου'!AG122</f>
        <v>0</v>
      </c>
      <c r="I143" s="168">
        <f t="shared" si="38"/>
        <v>0</v>
      </c>
    </row>
    <row r="144" spans="2:37" outlineLevel="1" x14ac:dyDescent="0.35">
      <c r="B144" s="230" t="s">
        <v>87</v>
      </c>
      <c r="C144" s="88" t="s">
        <v>178</v>
      </c>
      <c r="D144" s="183">
        <f>'Παραδοχές μοναδιαίου κόστους'!E111*'Ανάπτυξη δικτύου'!U123</f>
        <v>0</v>
      </c>
      <c r="E144" s="183">
        <f>'Παραδοχές μοναδιαίου κόστους'!F111*'Ανάπτυξη δικτύου'!X123</f>
        <v>0</v>
      </c>
      <c r="F144" s="183">
        <f>'Παραδοχές μοναδιαίου κόστους'!G111*'Ανάπτυξη δικτύου'!AA123</f>
        <v>0</v>
      </c>
      <c r="G144" s="183">
        <f>'Παραδοχές μοναδιαίου κόστους'!H111*'Ανάπτυξη δικτύου'!AD123</f>
        <v>0</v>
      </c>
      <c r="H144" s="183">
        <f>'Παραδοχές μοναδιαίου κόστους'!I111*'Ανάπτυξη δικτύου'!AG123</f>
        <v>0</v>
      </c>
      <c r="I144" s="168">
        <f t="shared" si="38"/>
        <v>0</v>
      </c>
    </row>
    <row r="145" spans="2:37" outlineLevel="1" x14ac:dyDescent="0.35">
      <c r="B145" s="230" t="s">
        <v>88</v>
      </c>
      <c r="C145" s="88" t="s">
        <v>178</v>
      </c>
      <c r="D145" s="183">
        <f>'Παραδοχές μοναδιαίου κόστους'!E112*'Ανάπτυξη δικτύου'!U124</f>
        <v>0</v>
      </c>
      <c r="E145" s="183">
        <f>'Παραδοχές μοναδιαίου κόστους'!F112*'Ανάπτυξη δικτύου'!X124</f>
        <v>0</v>
      </c>
      <c r="F145" s="183">
        <f>'Παραδοχές μοναδιαίου κόστους'!G112*'Ανάπτυξη δικτύου'!AA124</f>
        <v>0</v>
      </c>
      <c r="G145" s="183">
        <f>'Παραδοχές μοναδιαίου κόστους'!H112*'Ανάπτυξη δικτύου'!AD124</f>
        <v>0</v>
      </c>
      <c r="H145" s="183">
        <f>'Παραδοχές μοναδιαίου κόστους'!I112*'Ανάπτυξη δικτύου'!AG124</f>
        <v>0</v>
      </c>
      <c r="I145" s="168">
        <f t="shared" si="38"/>
        <v>0</v>
      </c>
    </row>
    <row r="146" spans="2:37" outlineLevel="1" x14ac:dyDescent="0.35">
      <c r="B146" s="230" t="s">
        <v>89</v>
      </c>
      <c r="C146" s="88" t="s">
        <v>178</v>
      </c>
      <c r="D146" s="183">
        <f>'Παραδοχές μοναδιαίου κόστους'!E113*'Ανάπτυξη δικτύου'!U125</f>
        <v>321182.12374426721</v>
      </c>
      <c r="E146" s="183">
        <f>'Παραδοχές μοναδιαίου κόστους'!F113*'Ανάπτυξη δικτύου'!X125</f>
        <v>1109765.4891212843</v>
      </c>
      <c r="F146" s="183">
        <f>'Παραδοχές μοναδιαίου κόστους'!G113*'Ανάπτυξη δικτύου'!AA125</f>
        <v>1041771.4384947012</v>
      </c>
      <c r="G146" s="183">
        <f>'Παραδοχές μοναδιαίου κόστους'!H113*'Ανάπτυξη δικτύου'!AD125</f>
        <v>869730.04146550829</v>
      </c>
      <c r="H146" s="183">
        <f>'Παραδοχές μοναδιαίου κόστους'!I113*'Ανάπτυξη δικτύου'!AG125</f>
        <v>702183.04451392032</v>
      </c>
      <c r="I146" s="168">
        <f t="shared" si="38"/>
        <v>4044632.1373396814</v>
      </c>
    </row>
    <row r="147" spans="2:37" outlineLevel="1" x14ac:dyDescent="0.35">
      <c r="B147" s="229" t="s">
        <v>90</v>
      </c>
      <c r="C147" s="88" t="s">
        <v>178</v>
      </c>
      <c r="D147" s="183">
        <f>'Παραδοχές μοναδιαίου κόστους'!E114*'Ανάπτυξη δικτύου'!U126</f>
        <v>0</v>
      </c>
      <c r="E147" s="183">
        <f>'Παραδοχές μοναδιαίου κόστους'!F114*'Ανάπτυξη δικτύου'!X126</f>
        <v>0</v>
      </c>
      <c r="F147" s="183">
        <f>'Παραδοχές μοναδιαίου κόστους'!G114*'Ανάπτυξη δικτύου'!AA126</f>
        <v>0</v>
      </c>
      <c r="G147" s="183">
        <f>'Παραδοχές μοναδιαίου κόστους'!H114*'Ανάπτυξη δικτύου'!AD126</f>
        <v>0</v>
      </c>
      <c r="H147" s="183">
        <f>'Παραδοχές μοναδιαίου κόστους'!I114*'Ανάπτυξη δικτύου'!AG126</f>
        <v>0</v>
      </c>
      <c r="I147" s="168">
        <f t="shared" si="38"/>
        <v>0</v>
      </c>
    </row>
    <row r="148" spans="2:37" outlineLevel="1" x14ac:dyDescent="0.35">
      <c r="B148" s="230" t="s">
        <v>91</v>
      </c>
      <c r="C148" s="88" t="s">
        <v>178</v>
      </c>
      <c r="D148" s="183">
        <f>'Παραδοχές μοναδιαίου κόστους'!E115*'Ανάπτυξη δικτύου'!U127</f>
        <v>229874.63427982552</v>
      </c>
      <c r="E148" s="183">
        <f>'Παραδοχές μοναδιαίου κόστους'!F115*'Ανάπτυξη δικτύου'!X127</f>
        <v>233311.19311708875</v>
      </c>
      <c r="F148" s="183">
        <f>'Παραδοχές μοναδιαίου κόστους'!G115*'Ανάπτυξη δικτύου'!AA127</f>
        <v>132020.77842747694</v>
      </c>
      <c r="G148" s="183">
        <f>'Παραδοχές μοναδιαίου κόστους'!H115*'Ανάπτυξη δικτύου'!AD127</f>
        <v>59023.595628397765</v>
      </c>
      <c r="H148" s="183">
        <f>'Παραδοχές μοναδιαίου κόστους'!I115*'Ανάπτυξη δικτύου'!AG127</f>
        <v>33379.136029067515</v>
      </c>
      <c r="I148" s="168">
        <f t="shared" si="38"/>
        <v>687609.33748185646</v>
      </c>
    </row>
    <row r="149" spans="2:37" outlineLevel="1" x14ac:dyDescent="0.35">
      <c r="B149" s="229" t="s">
        <v>92</v>
      </c>
      <c r="C149" s="88" t="s">
        <v>178</v>
      </c>
      <c r="D149" s="183">
        <f>'Παραδοχές μοναδιαίου κόστους'!E116*'Ανάπτυξη δικτύου'!U128</f>
        <v>0</v>
      </c>
      <c r="E149" s="183">
        <f>'Παραδοχές μοναδιαίου κόστους'!F116*'Ανάπτυξη δικτύου'!X128</f>
        <v>0</v>
      </c>
      <c r="F149" s="183">
        <f>'Παραδοχές μοναδιαίου κόστους'!G116*'Ανάπτυξη δικτύου'!AA128</f>
        <v>0</v>
      </c>
      <c r="G149" s="183">
        <f>'Παραδοχές μοναδιαίου κόστους'!H116*'Ανάπτυξη δικτύου'!AD128</f>
        <v>0</v>
      </c>
      <c r="H149" s="183">
        <f>'Παραδοχές μοναδιαίου κόστους'!I116*'Ανάπτυξη δικτύου'!AG128</f>
        <v>0</v>
      </c>
      <c r="I149" s="168">
        <f t="shared" si="38"/>
        <v>0</v>
      </c>
    </row>
    <row r="150" spans="2:37" outlineLevel="1" x14ac:dyDescent="0.35">
      <c r="B150" s="230" t="s">
        <v>93</v>
      </c>
      <c r="C150" s="88" t="s">
        <v>178</v>
      </c>
      <c r="D150" s="183">
        <f>'Παραδοχές μοναδιαίου κόστους'!E117*'Ανάπτυξη δικτύου'!U129</f>
        <v>153249.75618655034</v>
      </c>
      <c r="E150" s="183">
        <f>'Παραδοχές μοναδιαίου κόστους'!F117*'Ανάπτυξη δικτύου'!X129</f>
        <v>37619.169122755397</v>
      </c>
      <c r="F150" s="183">
        <f>'Παραδοχές μοναδιαίου κόστους'!G117*'Ανάπτυξη δικτύου'!AA129</f>
        <v>16039.907659413086</v>
      </c>
      <c r="G150" s="183">
        <f>'Παραδοχές μοναδιαίου κόστους'!H117*'Ανάπτυξη δικτύου'!AD129</f>
        <v>9113.9375602673026</v>
      </c>
      <c r="H150" s="183">
        <f>'Παραδοχές μοναδιαίου κόστους'!I117*'Ανάπτυξη δικτύου'!AG129</f>
        <v>7327.1274210148204</v>
      </c>
      <c r="I150" s="168">
        <f t="shared" si="38"/>
        <v>223349.89795000094</v>
      </c>
    </row>
    <row r="151" spans="2:37" outlineLevel="1" x14ac:dyDescent="0.35">
      <c r="B151" s="229" t="s">
        <v>94</v>
      </c>
      <c r="C151" s="88" t="s">
        <v>178</v>
      </c>
      <c r="D151" s="183">
        <f>'Παραδοχές μοναδιαίου κόστους'!E118*'Ανάπτυξη δικτύου'!U130</f>
        <v>0</v>
      </c>
      <c r="E151" s="183">
        <f>'Παραδοχές μοναδιαίου κόστους'!F118*'Ανάπτυξη δικτύου'!X130</f>
        <v>0</v>
      </c>
      <c r="F151" s="183">
        <f>'Παραδοχές μοναδιαίου κόστους'!G118*'Ανάπτυξη δικτύου'!AA130</f>
        <v>0</v>
      </c>
      <c r="G151" s="183">
        <f>'Παραδοχές μοναδιαίου κόστους'!H118*'Ανάπτυξη δικτύου'!AD130</f>
        <v>0</v>
      </c>
      <c r="H151" s="183">
        <f>'Παραδοχές μοναδιαίου κόστους'!I118*'Ανάπτυξη δικτύου'!AG130</f>
        <v>0</v>
      </c>
      <c r="I151" s="168">
        <f t="shared" si="38"/>
        <v>0</v>
      </c>
    </row>
    <row r="152" spans="2:37" outlineLevel="1" x14ac:dyDescent="0.35">
      <c r="B152" s="230" t="s">
        <v>95</v>
      </c>
      <c r="C152" s="88" t="s">
        <v>178</v>
      </c>
      <c r="D152" s="183">
        <f>'Παραδοχές μοναδιαίου κόστους'!E119*'Ανάπτυξη δικτύου'!U131</f>
        <v>145908.4505009671</v>
      </c>
      <c r="E152" s="183">
        <f>'Παραδοχές μοναδιαίου κόστους'!F119*'Ανάπτυξη δικτύου'!X131</f>
        <v>82834.516626067169</v>
      </c>
      <c r="F152" s="183">
        <f>'Παραδοχές μοναδιαίου κόστους'!G119*'Ανάπτυξη δικτύου'!AA131</f>
        <v>46474.604243940477</v>
      </c>
      <c r="G152" s="183">
        <f>'Παραδοχές μοναδιαίου κόστους'!H119*'Ανάπτυξη δικτύου'!AD131</f>
        <v>47739.672934733484</v>
      </c>
      <c r="H152" s="183">
        <f>'Παραδοχές μοναδιαίου κόστους'!I119*'Ανάπτυξη δικτύου'!AG131</f>
        <v>21981.382263044463</v>
      </c>
      <c r="I152" s="168">
        <f t="shared" si="38"/>
        <v>344938.62656875275</v>
      </c>
    </row>
    <row r="153" spans="2:37" outlineLevel="1" x14ac:dyDescent="0.35">
      <c r="B153" s="229" t="s">
        <v>96</v>
      </c>
      <c r="C153" s="88" t="s">
        <v>178</v>
      </c>
      <c r="D153" s="183">
        <f>'Παραδοχές μοναδιαίου κόστους'!E120*'Ανάπτυξη δικτύου'!U132</f>
        <v>0</v>
      </c>
      <c r="E153" s="183">
        <f>'Παραδοχές μοναδιαίου κόστους'!F120*'Ανάπτυξη δικτύου'!X132</f>
        <v>0</v>
      </c>
      <c r="F153" s="183">
        <f>'Παραδοχές μοναδιαίου κόστους'!G120*'Ανάπτυξη δικτύου'!AA132</f>
        <v>0</v>
      </c>
      <c r="G153" s="183">
        <f>'Παραδοχές μοναδιαίου κόστους'!H120*'Ανάπτυξη δικτύου'!AD132</f>
        <v>0</v>
      </c>
      <c r="H153" s="183">
        <f>'Παραδοχές μοναδιαίου κόστους'!I120*'Ανάπτυξη δικτύου'!AG132</f>
        <v>0</v>
      </c>
      <c r="I153" s="168">
        <f t="shared" ref="I153:I156" si="39">D153+E153+F153+G153+H153</f>
        <v>0</v>
      </c>
    </row>
    <row r="154" spans="2:37" outlineLevel="1" x14ac:dyDescent="0.35">
      <c r="B154" s="230" t="s">
        <v>97</v>
      </c>
      <c r="C154" s="88" t="s">
        <v>178</v>
      </c>
      <c r="D154" s="183">
        <f>'Παραδοχές μοναδιαίου κόστους'!E121*'Ανάπτυξη δικτύου'!U133</f>
        <v>0</v>
      </c>
      <c r="E154" s="183">
        <f>'Παραδοχές μοναδιαίου κόστους'!F121*'Ανάπτυξη δικτύου'!X133</f>
        <v>23511.980701722125</v>
      </c>
      <c r="F154" s="183">
        <f>'Παραδοχές μοναδιαίου κόστους'!G121*'Ανάπτυξη δικτύου'!AA133</f>
        <v>41127.96835746945</v>
      </c>
      <c r="G154" s="183">
        <f>'Παραδοχές μοναδιαίου κόστους'!H121*'Ανάπτυξη δικτύου'!AD133</f>
        <v>0</v>
      </c>
      <c r="H154" s="183">
        <f>'Παραδοχές μοναδιαίου κόστους'!I121*'Ανάπτυξη δικτύου'!AG133</f>
        <v>0</v>
      </c>
      <c r="I154" s="168">
        <f t="shared" si="39"/>
        <v>64639.949059191575</v>
      </c>
    </row>
    <row r="155" spans="2:37" outlineLevel="1" x14ac:dyDescent="0.35">
      <c r="B155" s="230" t="s">
        <v>98</v>
      </c>
      <c r="C155" s="88" t="s">
        <v>178</v>
      </c>
      <c r="D155" s="183">
        <f>'Παραδοχές μοναδιαίου κόστους'!E122*'Ανάπτυξη δικτύου'!U134</f>
        <v>0</v>
      </c>
      <c r="E155" s="183">
        <f>'Παραδοχές μοναδιαίου κόστους'!F122*'Ανάπτυξη δικτύου'!X134</f>
        <v>0</v>
      </c>
      <c r="F155" s="183">
        <f>'Παραδοχές μοναδιαίου κόστους'!G122*'Ανάπτυξη δικτύου'!AA134</f>
        <v>0</v>
      </c>
      <c r="G155" s="183">
        <f>'Παραδοχές μοναδιαίου κόστους'!H122*'Ανάπτυξη δικτύου'!AD134</f>
        <v>0</v>
      </c>
      <c r="H155" s="183">
        <f>'Παραδοχές μοναδιαίου κόστους'!I122*'Ανάπτυξη δικτύου'!AG134</f>
        <v>0</v>
      </c>
      <c r="I155" s="168">
        <f t="shared" si="39"/>
        <v>0</v>
      </c>
    </row>
    <row r="156" spans="2:37" outlineLevel="1" x14ac:dyDescent="0.35">
      <c r="B156" s="230" t="s">
        <v>99</v>
      </c>
      <c r="C156" s="88" t="s">
        <v>178</v>
      </c>
      <c r="D156" s="183">
        <f>'Παραδοχές μοναδιαίου κόστους'!E123*'Ανάπτυξη δικτύου'!U135</f>
        <v>0</v>
      </c>
      <c r="E156" s="183">
        <f>'Παραδοχές μοναδιαίου κόστους'!F123*'Ανάπτυξη δικτύου'!X135</f>
        <v>0</v>
      </c>
      <c r="F156" s="183">
        <f>'Παραδοχές μοναδιαίου κόστους'!G123*'Ανάπτυξη δικτύου'!AA135</f>
        <v>0</v>
      </c>
      <c r="G156" s="183">
        <f>'Παραδοχές μοναδιαίου κόστους'!H123*'Ανάπτυξη δικτύου'!AD135</f>
        <v>0</v>
      </c>
      <c r="H156" s="183">
        <f>'Παραδοχές μοναδιαίου κόστους'!I123*'Ανάπτυξη δικτύου'!AG135</f>
        <v>0</v>
      </c>
      <c r="I156" s="168">
        <f t="shared" si="39"/>
        <v>0</v>
      </c>
    </row>
    <row r="157" spans="2:37" outlineLevel="1" x14ac:dyDescent="0.35">
      <c r="B157" s="50" t="s">
        <v>107</v>
      </c>
      <c r="C157" s="88" t="s">
        <v>178</v>
      </c>
      <c r="D157" s="184">
        <f>SUM(D132:D156)</f>
        <v>1723371.509690668</v>
      </c>
      <c r="E157" s="184">
        <f t="shared" ref="E157" si="40">SUM(E132:E156)</f>
        <v>2470566.5875809556</v>
      </c>
      <c r="F157" s="184">
        <f t="shared" ref="F157" si="41">SUM(F132:F156)</f>
        <v>2020205.8057188992</v>
      </c>
      <c r="G157" s="184">
        <f t="shared" ref="G157" si="42">SUM(G132:G156)</f>
        <v>1619676.9035675034</v>
      </c>
      <c r="H157" s="184">
        <f t="shared" ref="H157" si="43">SUM(H132:H156)</f>
        <v>1316033.4973411618</v>
      </c>
      <c r="I157" s="184">
        <f>SUM(I132:I156)</f>
        <v>9149854.3038991895</v>
      </c>
    </row>
    <row r="159" spans="2:37" ht="15.5" x14ac:dyDescent="0.35">
      <c r="B159" s="296" t="s">
        <v>156</v>
      </c>
      <c r="C159" s="296"/>
      <c r="D159" s="296"/>
      <c r="E159" s="296"/>
      <c r="F159" s="296"/>
      <c r="G159" s="296"/>
      <c r="H159" s="296"/>
      <c r="I159" s="296"/>
    </row>
    <row r="160" spans="2:37" ht="5.5" customHeight="1" outlineLevel="1" x14ac:dyDescent="0.3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row>
    <row r="161" spans="2:9" outlineLevel="1" x14ac:dyDescent="0.35">
      <c r="B161" s="77"/>
      <c r="C161" s="62"/>
      <c r="D161" s="81">
        <f>$C$3</f>
        <v>2024</v>
      </c>
      <c r="E161" s="81">
        <f>$C$3+1</f>
        <v>2025</v>
      </c>
      <c r="F161" s="81">
        <f>$C$3+2</f>
        <v>2026</v>
      </c>
      <c r="G161" s="81">
        <f>$C$3+3</f>
        <v>2027</v>
      </c>
      <c r="H161" s="81">
        <f>$C$3+4</f>
        <v>2028</v>
      </c>
      <c r="I161" s="80" t="str">
        <f xml:space="preserve"> D161&amp;" - "&amp;H161</f>
        <v>2024 - 2028</v>
      </c>
    </row>
    <row r="162" spans="2:9" outlineLevel="1" x14ac:dyDescent="0.35">
      <c r="B162" s="229" t="s">
        <v>75</v>
      </c>
      <c r="C162" s="88" t="s">
        <v>178</v>
      </c>
      <c r="D162" s="183">
        <f>'Παραδοχές μοναδιαίου κόστους'!E128*'Ανάπτυξη δικτύου'!U143</f>
        <v>0</v>
      </c>
      <c r="E162" s="183">
        <f>'Παραδοχές μοναδιαίου κόστους'!F128*'Ανάπτυξη δικτύου'!X143</f>
        <v>0</v>
      </c>
      <c r="F162" s="183">
        <f>'Παραδοχές μοναδιαίου κόστους'!G128*'Ανάπτυξη δικτύου'!AA143</f>
        <v>0</v>
      </c>
      <c r="G162" s="183">
        <f>'Παραδοχές μοναδιαίου κόστους'!H128*'Ανάπτυξη δικτύου'!AD143</f>
        <v>0</v>
      </c>
      <c r="H162" s="183">
        <f>'Παραδοχές μοναδιαίου κόστους'!I128*'Ανάπτυξη δικτύου'!AG143</f>
        <v>0</v>
      </c>
      <c r="I162" s="168">
        <f t="shared" ref="I162" si="44">D162+E162+F162+G162+H162</f>
        <v>0</v>
      </c>
    </row>
    <row r="163" spans="2:9" outlineLevel="1" x14ac:dyDescent="0.35">
      <c r="B163" s="230" t="s">
        <v>76</v>
      </c>
      <c r="C163" s="88" t="s">
        <v>178</v>
      </c>
      <c r="D163" s="183">
        <f>'Παραδοχές μοναδιαίου κόστους'!E129*'Ανάπτυξη δικτύου'!U144</f>
        <v>0</v>
      </c>
      <c r="E163" s="183">
        <f>'Παραδοχές μοναδιαίου κόστους'!F129*'Ανάπτυξη δικτύου'!X144</f>
        <v>0</v>
      </c>
      <c r="F163" s="183">
        <f>'Παραδοχές μοναδιαίου κόστους'!G129*'Ανάπτυξη δικτύου'!AA144</f>
        <v>0</v>
      </c>
      <c r="G163" s="183">
        <f>'Παραδοχές μοναδιαίου κόστους'!H129*'Ανάπτυξη δικτύου'!AD144</f>
        <v>0</v>
      </c>
      <c r="H163" s="183">
        <f>'Παραδοχές μοναδιαίου κόστους'!I129*'Ανάπτυξη δικτύου'!AG144</f>
        <v>0</v>
      </c>
      <c r="I163" s="168">
        <f t="shared" ref="I163:I182" si="45">D163+E163+F163+G163+H163</f>
        <v>0</v>
      </c>
    </row>
    <row r="164" spans="2:9" outlineLevel="1" x14ac:dyDescent="0.35">
      <c r="B164" s="229" t="s">
        <v>77</v>
      </c>
      <c r="C164" s="88" t="s">
        <v>178</v>
      </c>
      <c r="D164" s="183">
        <f>'Παραδοχές μοναδιαίου κόστους'!E130*'Ανάπτυξη δικτύου'!U145</f>
        <v>0</v>
      </c>
      <c r="E164" s="183">
        <f>'Παραδοχές μοναδιαίου κόστους'!F130*'Ανάπτυξη δικτύου'!X145</f>
        <v>0</v>
      </c>
      <c r="F164" s="183">
        <f>'Παραδοχές μοναδιαίου κόστους'!G130*'Ανάπτυξη δικτύου'!AA145</f>
        <v>0</v>
      </c>
      <c r="G164" s="183">
        <f>'Παραδοχές μοναδιαίου κόστους'!H130*'Ανάπτυξη δικτύου'!AD145</f>
        <v>0</v>
      </c>
      <c r="H164" s="183">
        <f>'Παραδοχές μοναδιαίου κόστους'!I130*'Ανάπτυξη δικτύου'!AG145</f>
        <v>0</v>
      </c>
      <c r="I164" s="168">
        <f t="shared" si="45"/>
        <v>0</v>
      </c>
    </row>
    <row r="165" spans="2:9" outlineLevel="1" x14ac:dyDescent="0.35">
      <c r="B165" s="230" t="s">
        <v>78</v>
      </c>
      <c r="C165" s="88" t="s">
        <v>178</v>
      </c>
      <c r="D165" s="183">
        <f>'Παραδοχές μοναδιαίου κόστους'!E131*'Ανάπτυξη δικτύου'!U146</f>
        <v>53769.863885829778</v>
      </c>
      <c r="E165" s="183">
        <f>'Παραδοχές μοναδιαίου κόστους'!F131*'Ανάπτυξη δικτύου'!X146</f>
        <v>0</v>
      </c>
      <c r="F165" s="183">
        <f>'Παραδοχές μοναδιαίου κόστους'!G131*'Ανάπτυξη δικτύου'!AA146</f>
        <v>0</v>
      </c>
      <c r="G165" s="183">
        <f>'Παραδοχές μοναδιαίου κόστους'!H131*'Ανάπτυξη δικτύου'!AD146</f>
        <v>0</v>
      </c>
      <c r="H165" s="183">
        <f>'Παραδοχές μοναδιαίου κόστους'!I131*'Ανάπτυξη δικτύου'!AG146</f>
        <v>0</v>
      </c>
      <c r="I165" s="168">
        <f t="shared" si="45"/>
        <v>53769.863885829778</v>
      </c>
    </row>
    <row r="166" spans="2:9" outlineLevel="1" x14ac:dyDescent="0.35">
      <c r="B166" s="229" t="s">
        <v>79</v>
      </c>
      <c r="C166" s="88" t="s">
        <v>178</v>
      </c>
      <c r="D166" s="183">
        <f>'Παραδοχές μοναδιαίου κόστους'!E132*'Ανάπτυξη δικτύου'!U147</f>
        <v>0</v>
      </c>
      <c r="E166" s="183">
        <f>'Παραδοχές μοναδιαίου κόστους'!F132*'Ανάπτυξη δικτύου'!X147</f>
        <v>0</v>
      </c>
      <c r="F166" s="183">
        <f>'Παραδοχές μοναδιαίου κόστους'!G132*'Ανάπτυξη δικτύου'!AA147</f>
        <v>0</v>
      </c>
      <c r="G166" s="183">
        <f>'Παραδοχές μοναδιαίου κόστους'!H132*'Ανάπτυξη δικτύου'!AD147</f>
        <v>0</v>
      </c>
      <c r="H166" s="183">
        <f>'Παραδοχές μοναδιαίου κόστους'!I132*'Ανάπτυξη δικτύου'!AG147</f>
        <v>0</v>
      </c>
      <c r="I166" s="168">
        <f t="shared" si="45"/>
        <v>0</v>
      </c>
    </row>
    <row r="167" spans="2:9" outlineLevel="1" x14ac:dyDescent="0.35">
      <c r="B167" s="230" t="s">
        <v>80</v>
      </c>
      <c r="C167" s="88" t="s">
        <v>178</v>
      </c>
      <c r="D167" s="183">
        <f>'Παραδοχές μοναδιαίου κόστους'!E133*'Ανάπτυξη δικτύου'!U148</f>
        <v>53769.863885829778</v>
      </c>
      <c r="E167" s="183">
        <f>'Παραδοχές μοναδιαίου κόστους'!F133*'Ανάπτυξη δικτύου'!X148</f>
        <v>0</v>
      </c>
      <c r="F167" s="183">
        <f>'Παραδοχές μοναδιαίου κόστους'!G133*'Ανάπτυξη δικτύου'!AA148</f>
        <v>0</v>
      </c>
      <c r="G167" s="183">
        <f>'Παραδοχές μοναδιαίου κόστους'!H133*'Ανάπτυξη δικτύου'!AD148</f>
        <v>0</v>
      </c>
      <c r="H167" s="183">
        <f>'Παραδοχές μοναδιαίου κόστους'!I133*'Ανάπτυξη δικτύου'!AG148</f>
        <v>0</v>
      </c>
      <c r="I167" s="168">
        <f t="shared" si="45"/>
        <v>53769.863885829778</v>
      </c>
    </row>
    <row r="168" spans="2:9" outlineLevel="1" x14ac:dyDescent="0.35">
      <c r="B168" s="229" t="s">
        <v>81</v>
      </c>
      <c r="C168" s="88" t="s">
        <v>178</v>
      </c>
      <c r="D168" s="183">
        <f>'Παραδοχές μοναδιαίου κόστους'!E134*'Ανάπτυξη δικτύου'!U149</f>
        <v>0</v>
      </c>
      <c r="E168" s="183">
        <f>'Παραδοχές μοναδιαίου κόστους'!F134*'Ανάπτυξη δικτύου'!X149</f>
        <v>0</v>
      </c>
      <c r="F168" s="183">
        <f>'Παραδοχές μοναδιαίου κόστους'!G134*'Ανάπτυξη δικτύου'!AA149</f>
        <v>0</v>
      </c>
      <c r="G168" s="183">
        <f>'Παραδοχές μοναδιαίου κόστους'!H134*'Ανάπτυξη δικτύου'!AD149</f>
        <v>0</v>
      </c>
      <c r="H168" s="183">
        <f>'Παραδοχές μοναδιαίου κόστους'!I134*'Ανάπτυξη δικτύου'!AG149</f>
        <v>0</v>
      </c>
      <c r="I168" s="168">
        <f t="shared" si="45"/>
        <v>0</v>
      </c>
    </row>
    <row r="169" spans="2:9" outlineLevel="1" x14ac:dyDescent="0.35">
      <c r="B169" s="230" t="s">
        <v>82</v>
      </c>
      <c r="C169" s="88" t="s">
        <v>178</v>
      </c>
      <c r="D169" s="183">
        <f>'Παραδοχές μοναδιαίου κόστους'!E135*'Ανάπτυξη δικτύου'!U150</f>
        <v>0</v>
      </c>
      <c r="E169" s="183">
        <f>'Παραδοχές μοναδιαίου κόστους'!F135*'Ανάπτυξη δικτύου'!X150</f>
        <v>0</v>
      </c>
      <c r="F169" s="183">
        <f>'Παραδοχές μοναδιαίου κόστους'!G135*'Ανάπτυξη δικτύου'!AA150</f>
        <v>0</v>
      </c>
      <c r="G169" s="183">
        <f>'Παραδοχές μοναδιαίου κόστους'!H135*'Ανάπτυξη δικτύου'!AD150</f>
        <v>0</v>
      </c>
      <c r="H169" s="183">
        <f>'Παραδοχές μοναδιαίου κόστους'!I135*'Ανάπτυξη δικτύου'!AG150</f>
        <v>0</v>
      </c>
      <c r="I169" s="168">
        <f t="shared" si="45"/>
        <v>0</v>
      </c>
    </row>
    <row r="170" spans="2:9" outlineLevel="1" x14ac:dyDescent="0.35">
      <c r="B170" s="230" t="s">
        <v>83</v>
      </c>
      <c r="C170" s="88" t="s">
        <v>178</v>
      </c>
      <c r="D170" s="183">
        <f>'Παραδοχές μοναδιαίου κόστους'!E136*'Ανάπτυξη δικτύου'!U151</f>
        <v>0</v>
      </c>
      <c r="E170" s="183">
        <f>'Παραδοχές μοναδιαίου κόστους'!F136*'Ανάπτυξη δικτύου'!X151</f>
        <v>0</v>
      </c>
      <c r="F170" s="183">
        <f>'Παραδοχές μοναδιαίου κόστους'!G136*'Ανάπτυξη δικτύου'!AA151</f>
        <v>0</v>
      </c>
      <c r="G170" s="183">
        <f>'Παραδοχές μοναδιαίου κόστους'!H136*'Ανάπτυξη δικτύου'!AD151</f>
        <v>0</v>
      </c>
      <c r="H170" s="183">
        <f>'Παραδοχές μοναδιαίου κόστους'!I136*'Ανάπτυξη δικτύου'!AG151</f>
        <v>0</v>
      </c>
      <c r="I170" s="168">
        <f t="shared" si="45"/>
        <v>0</v>
      </c>
    </row>
    <row r="171" spans="2:9" outlineLevel="1" x14ac:dyDescent="0.35">
      <c r="B171" s="230" t="s">
        <v>84</v>
      </c>
      <c r="C171" s="88" t="s">
        <v>178</v>
      </c>
      <c r="D171" s="183">
        <f>'Παραδοχές μοναδιαίου κόστους'!E137*'Ανάπτυξη δικτύου'!U152</f>
        <v>0</v>
      </c>
      <c r="E171" s="183">
        <f>'Παραδοχές μοναδιαίου κόστους'!F137*'Ανάπτυξη δικτύου'!X152</f>
        <v>160991.61814250573</v>
      </c>
      <c r="F171" s="183">
        <f>'Παραδοχές μοναδιαίου κόστους'!G137*'Ανάπτυξη δικτύου'!AA152</f>
        <v>0</v>
      </c>
      <c r="G171" s="183">
        <f>'Παραδοχές μοναδιαίου κόστους'!H137*'Ανάπτυξη δικτύου'!AD152</f>
        <v>0</v>
      </c>
      <c r="H171" s="183">
        <f>'Παραδοχές μοναδιαίου κόστους'!I137*'Ανάπτυξη δικτύου'!AG152</f>
        <v>0</v>
      </c>
      <c r="I171" s="168">
        <f t="shared" si="45"/>
        <v>160991.61814250573</v>
      </c>
    </row>
    <row r="172" spans="2:9" outlineLevel="1" x14ac:dyDescent="0.35">
      <c r="B172" s="229" t="s">
        <v>85</v>
      </c>
      <c r="C172" s="88" t="s">
        <v>178</v>
      </c>
      <c r="D172" s="183">
        <f>'Παραδοχές μοναδιαίου κόστους'!E138*'Ανάπτυξη δικτύου'!U153</f>
        <v>0</v>
      </c>
      <c r="E172" s="183">
        <f>'Παραδοχές μοναδιαίου κόστους'!F138*'Ανάπτυξη δικτύου'!X153</f>
        <v>0</v>
      </c>
      <c r="F172" s="183">
        <f>'Παραδοχές μοναδιαίου κόστους'!G138*'Ανάπτυξη δικτύου'!AA153</f>
        <v>0</v>
      </c>
      <c r="G172" s="183">
        <f>'Παραδοχές μοναδιαίου κόστους'!H138*'Ανάπτυξη δικτύου'!AD153</f>
        <v>0</v>
      </c>
      <c r="H172" s="183">
        <f>'Παραδοχές μοναδιαίου κόστους'!I138*'Ανάπτυξη δικτύου'!AG153</f>
        <v>0</v>
      </c>
      <c r="I172" s="168">
        <f t="shared" si="45"/>
        <v>0</v>
      </c>
    </row>
    <row r="173" spans="2:9" outlineLevel="1" x14ac:dyDescent="0.35">
      <c r="B173" s="230" t="s">
        <v>86</v>
      </c>
      <c r="C173" s="88" t="s">
        <v>178</v>
      </c>
      <c r="D173" s="183">
        <f>'Παραδοχές μοναδιαίου κόστους'!E139*'Ανάπτυξη δικτύου'!U154</f>
        <v>0</v>
      </c>
      <c r="E173" s="183">
        <f>'Παραδοχές μοναδιαίου κόστους'!F139*'Ανάπτυξη δικτύου'!X154</f>
        <v>0</v>
      </c>
      <c r="F173" s="183">
        <f>'Παραδοχές μοναδιαίου κόστους'!G139*'Ανάπτυξη δικτύου'!AA154</f>
        <v>0</v>
      </c>
      <c r="G173" s="183">
        <f>'Παραδοχές μοναδιαίου κόστους'!H139*'Ανάπτυξη δικτύου'!AD154</f>
        <v>0</v>
      </c>
      <c r="H173" s="183">
        <f>'Παραδοχές μοναδιαίου κόστους'!I139*'Ανάπτυξη δικτύου'!AG154</f>
        <v>0</v>
      </c>
      <c r="I173" s="168">
        <f t="shared" si="45"/>
        <v>0</v>
      </c>
    </row>
    <row r="174" spans="2:9" outlineLevel="1" x14ac:dyDescent="0.35">
      <c r="B174" s="230" t="s">
        <v>87</v>
      </c>
      <c r="C174" s="88" t="s">
        <v>178</v>
      </c>
      <c r="D174" s="183">
        <f>'Παραδοχές μοναδιαίου κόστους'!E140*'Ανάπτυξη δικτύου'!U155</f>
        <v>0</v>
      </c>
      <c r="E174" s="183">
        <f>'Παραδοχές μοναδιαίου κόστους'!F140*'Ανάπτυξη δικτύου'!X155</f>
        <v>0</v>
      </c>
      <c r="F174" s="183">
        <f>'Παραδοχές μοναδιαίου κόστους'!G140*'Ανάπτυξη δικτύου'!AA155</f>
        <v>0</v>
      </c>
      <c r="G174" s="183">
        <f>'Παραδοχές μοναδιαίου κόστους'!H140*'Ανάπτυξη δικτύου'!AD155</f>
        <v>0</v>
      </c>
      <c r="H174" s="183">
        <f>'Παραδοχές μοναδιαίου κόστους'!I140*'Ανάπτυξη δικτύου'!AG155</f>
        <v>0</v>
      </c>
      <c r="I174" s="168">
        <f t="shared" si="45"/>
        <v>0</v>
      </c>
    </row>
    <row r="175" spans="2:9" outlineLevel="1" x14ac:dyDescent="0.35">
      <c r="B175" s="230" t="s">
        <v>88</v>
      </c>
      <c r="C175" s="88" t="s">
        <v>178</v>
      </c>
      <c r="D175" s="183">
        <f>'Παραδοχές μοναδιαίου κόστους'!E141*'Ανάπτυξη δικτύου'!U156</f>
        <v>0</v>
      </c>
      <c r="E175" s="183">
        <f>'Παραδοχές μοναδιαίου κόστους'!F141*'Ανάπτυξη δικτύου'!X156</f>
        <v>0</v>
      </c>
      <c r="F175" s="183">
        <f>'Παραδοχές μοναδιαίου κόστους'!G141*'Ανάπτυξη δικτύου'!AA156</f>
        <v>0</v>
      </c>
      <c r="G175" s="183">
        <f>'Παραδοχές μοναδιαίου κόστους'!H141*'Ανάπτυξη δικτύου'!AD156</f>
        <v>0</v>
      </c>
      <c r="H175" s="183">
        <f>'Παραδοχές μοναδιαίου κόστους'!I141*'Ανάπτυξη δικτύου'!AG156</f>
        <v>0</v>
      </c>
      <c r="I175" s="168">
        <f t="shared" si="45"/>
        <v>0</v>
      </c>
    </row>
    <row r="176" spans="2:9" outlineLevel="1" x14ac:dyDescent="0.35">
      <c r="B176" s="230" t="s">
        <v>89</v>
      </c>
      <c r="C176" s="88" t="s">
        <v>178</v>
      </c>
      <c r="D176" s="183">
        <f>'Παραδοχές μοναδιαίου κόστους'!E142*'Ανάπτυξη δικτύου'!U157</f>
        <v>53769.863885829778</v>
      </c>
      <c r="E176" s="183">
        <f>'Παραδοχές μοναδιαίου κόστους'!F142*'Ανάπτυξη δικτύου'!X157</f>
        <v>0</v>
      </c>
      <c r="F176" s="183">
        <f>'Παραδοχές μοναδιαίου κόστους'!G142*'Ανάπτυξη δικτύου'!AA157</f>
        <v>0</v>
      </c>
      <c r="G176" s="183">
        <f>'Παραδοχές μοναδιαίου κόστους'!H142*'Ανάπτυξη δικτύου'!AD157</f>
        <v>0</v>
      </c>
      <c r="H176" s="183">
        <f>'Παραδοχές μοναδιαίου κόστους'!I142*'Ανάπτυξη δικτύου'!AG157</f>
        <v>0</v>
      </c>
      <c r="I176" s="168">
        <f t="shared" si="45"/>
        <v>53769.863885829778</v>
      </c>
    </row>
    <row r="177" spans="2:37" outlineLevel="1" x14ac:dyDescent="0.35">
      <c r="B177" s="229" t="s">
        <v>90</v>
      </c>
      <c r="C177" s="88" t="s">
        <v>178</v>
      </c>
      <c r="D177" s="183">
        <f>'Παραδοχές μοναδιαίου κόστους'!E143*'Ανάπτυξη δικτύου'!U158</f>
        <v>0</v>
      </c>
      <c r="E177" s="183">
        <f>'Παραδοχές μοναδιαίου κόστους'!F143*'Ανάπτυξη δικτύου'!X158</f>
        <v>0</v>
      </c>
      <c r="F177" s="183">
        <f>'Παραδοχές μοναδιαίου κόστους'!G143*'Ανάπτυξη δικτύου'!AA158</f>
        <v>0</v>
      </c>
      <c r="G177" s="183">
        <f>'Παραδοχές μοναδιαίου κόστους'!H143*'Ανάπτυξη δικτύου'!AD158</f>
        <v>0</v>
      </c>
      <c r="H177" s="183">
        <f>'Παραδοχές μοναδιαίου κόστους'!I143*'Ανάπτυξη δικτύου'!AG158</f>
        <v>0</v>
      </c>
      <c r="I177" s="168">
        <f t="shared" si="45"/>
        <v>0</v>
      </c>
    </row>
    <row r="178" spans="2:37" outlineLevel="1" x14ac:dyDescent="0.35">
      <c r="B178" s="230" t="s">
        <v>91</v>
      </c>
      <c r="C178" s="88" t="s">
        <v>178</v>
      </c>
      <c r="D178" s="183">
        <f>'Παραδοχές μοναδιαίου κόστους'!E144*'Ανάπτυξη δικτύου'!U159</f>
        <v>53769.863885829778</v>
      </c>
      <c r="E178" s="183">
        <f>'Παραδοχές μοναδιαίου κόστους'!F144*'Ανάπτυξη δικτύου'!X159</f>
        <v>0</v>
      </c>
      <c r="F178" s="183">
        <f>'Παραδοχές μοναδιαίου κόστους'!G144*'Ανάπτυξη δικτύου'!AA159</f>
        <v>0</v>
      </c>
      <c r="G178" s="183">
        <f>'Παραδοχές μοναδιαίου κόστους'!H144*'Ανάπτυξη δικτύου'!AD159</f>
        <v>0</v>
      </c>
      <c r="H178" s="183">
        <f>'Παραδοχές μοναδιαίου κόστους'!I144*'Ανάπτυξη δικτύου'!AG159</f>
        <v>0</v>
      </c>
      <c r="I178" s="168">
        <f t="shared" si="45"/>
        <v>53769.863885829778</v>
      </c>
    </row>
    <row r="179" spans="2:37" outlineLevel="1" x14ac:dyDescent="0.35">
      <c r="B179" s="229" t="s">
        <v>92</v>
      </c>
      <c r="C179" s="88" t="s">
        <v>178</v>
      </c>
      <c r="D179" s="183">
        <f>'Παραδοχές μοναδιαίου κόστους'!E145*'Ανάπτυξη δικτύου'!U160</f>
        <v>0</v>
      </c>
      <c r="E179" s="183">
        <f>'Παραδοχές μοναδιαίου κόστους'!F145*'Ανάπτυξη δικτύου'!X160</f>
        <v>0</v>
      </c>
      <c r="F179" s="183">
        <f>'Παραδοχές μοναδιαίου κόστους'!G145*'Ανάπτυξη δικτύου'!AA160</f>
        <v>0</v>
      </c>
      <c r="G179" s="183">
        <f>'Παραδοχές μοναδιαίου κόστους'!H145*'Ανάπτυξη δικτύου'!AD160</f>
        <v>0</v>
      </c>
      <c r="H179" s="183">
        <f>'Παραδοχές μοναδιαίου κόστους'!I145*'Ανάπτυξη δικτύου'!AG160</f>
        <v>0</v>
      </c>
      <c r="I179" s="168">
        <f t="shared" si="45"/>
        <v>0</v>
      </c>
    </row>
    <row r="180" spans="2:37" outlineLevel="1" x14ac:dyDescent="0.35">
      <c r="B180" s="230" t="s">
        <v>93</v>
      </c>
      <c r="C180" s="88" t="s">
        <v>178</v>
      </c>
      <c r="D180" s="183">
        <f>'Παραδοχές μοναδιαίου κόστους'!E146*'Ανάπτυξη δικτύου'!U161</f>
        <v>0</v>
      </c>
      <c r="E180" s="183">
        <f>'Παραδοχές μοναδιαίου κόστους'!F146*'Ανάπτυξη δικτύου'!X161</f>
        <v>0</v>
      </c>
      <c r="F180" s="183">
        <f>'Παραδοχές μοναδιαίου κόστους'!G146*'Ανάπτυξη δικτύου'!AA161</f>
        <v>0</v>
      </c>
      <c r="G180" s="183">
        <f>'Παραδοχές μοναδιαίου κόστους'!H146*'Ανάπτυξη δικτύου'!AD161</f>
        <v>0</v>
      </c>
      <c r="H180" s="183">
        <f>'Παραδοχές μοναδιαίου κόστους'!I146*'Ανάπτυξη δικτύου'!AG161</f>
        <v>0</v>
      </c>
      <c r="I180" s="168">
        <f t="shared" si="45"/>
        <v>0</v>
      </c>
    </row>
    <row r="181" spans="2:37" outlineLevel="1" x14ac:dyDescent="0.35">
      <c r="B181" s="229" t="s">
        <v>94</v>
      </c>
      <c r="C181" s="88" t="s">
        <v>178</v>
      </c>
      <c r="D181" s="183">
        <f>'Παραδοχές μοναδιαίου κόστους'!E147*'Ανάπτυξη δικτύου'!U162</f>
        <v>0</v>
      </c>
      <c r="E181" s="183">
        <f>'Παραδοχές μοναδιαίου κόστους'!F147*'Ανάπτυξη δικτύου'!X162</f>
        <v>0</v>
      </c>
      <c r="F181" s="183">
        <f>'Παραδοχές μοναδιαίου κόστους'!G147*'Ανάπτυξη δικτύου'!AA162</f>
        <v>0</v>
      </c>
      <c r="G181" s="183">
        <f>'Παραδοχές μοναδιαίου κόστους'!H147*'Ανάπτυξη δικτύου'!AD162</f>
        <v>0</v>
      </c>
      <c r="H181" s="183">
        <f>'Παραδοχές μοναδιαίου κόστους'!I147*'Ανάπτυξη δικτύου'!AG162</f>
        <v>0</v>
      </c>
      <c r="I181" s="168">
        <f t="shared" si="45"/>
        <v>0</v>
      </c>
    </row>
    <row r="182" spans="2:37" outlineLevel="1" x14ac:dyDescent="0.35">
      <c r="B182" s="230" t="s">
        <v>95</v>
      </c>
      <c r="C182" s="88" t="s">
        <v>178</v>
      </c>
      <c r="D182" s="183">
        <f>'Παραδοχές μοναδιαίου κόστους'!E148*'Ανάπτυξη δικτύου'!U163</f>
        <v>0</v>
      </c>
      <c r="E182" s="183">
        <f>'Παραδοχές μοναδιαίου κόστους'!F148*'Ανάπτυξη δικτύου'!X163</f>
        <v>0</v>
      </c>
      <c r="F182" s="183">
        <f>'Παραδοχές μοναδιαίου κόστους'!G148*'Ανάπτυξη δικτύου'!AA163</f>
        <v>0</v>
      </c>
      <c r="G182" s="183">
        <f>'Παραδοχές μοναδιαίου κόστους'!H148*'Ανάπτυξη δικτύου'!AD163</f>
        <v>0</v>
      </c>
      <c r="H182" s="183">
        <f>'Παραδοχές μοναδιαίου κόστους'!I148*'Ανάπτυξη δικτύου'!AG163</f>
        <v>0</v>
      </c>
      <c r="I182" s="168">
        <f t="shared" si="45"/>
        <v>0</v>
      </c>
    </row>
    <row r="183" spans="2:37" outlineLevel="1" x14ac:dyDescent="0.35">
      <c r="B183" s="229" t="s">
        <v>96</v>
      </c>
      <c r="C183" s="88" t="s">
        <v>178</v>
      </c>
      <c r="D183" s="183">
        <f>'Παραδοχές μοναδιαίου κόστους'!E149*'Ανάπτυξη δικτύου'!U164</f>
        <v>0</v>
      </c>
      <c r="E183" s="183">
        <f>'Παραδοχές μοναδιαίου κόστους'!F149*'Ανάπτυξη δικτύου'!X164</f>
        <v>0</v>
      </c>
      <c r="F183" s="183">
        <f>'Παραδοχές μοναδιαίου κόστους'!G149*'Ανάπτυξη δικτύου'!AA164</f>
        <v>0</v>
      </c>
      <c r="G183" s="183">
        <f>'Παραδοχές μοναδιαίου κόστους'!H149*'Ανάπτυξη δικτύου'!AD164</f>
        <v>0</v>
      </c>
      <c r="H183" s="183">
        <f>'Παραδοχές μοναδιαίου κόστους'!I149*'Ανάπτυξη δικτύου'!AG164</f>
        <v>0</v>
      </c>
      <c r="I183" s="168">
        <f t="shared" ref="I183:I186" si="46">D183+E183+F183+G183+H183</f>
        <v>0</v>
      </c>
    </row>
    <row r="184" spans="2:37" outlineLevel="1" x14ac:dyDescent="0.35">
      <c r="B184" s="230" t="s">
        <v>97</v>
      </c>
      <c r="C184" s="88" t="s">
        <v>178</v>
      </c>
      <c r="D184" s="183">
        <f>'Παραδοχές μοναδιαίου κόστους'!E150*'Ανάπτυξη δικτύου'!U165</f>
        <v>0</v>
      </c>
      <c r="E184" s="183">
        <f>'Παραδοχές μοναδιαίου κόστους'!F150*'Ανάπτυξη δικτύου'!X165</f>
        <v>0</v>
      </c>
      <c r="F184" s="183">
        <f>'Παραδοχές μοναδιαίου κόστους'!G150*'Ανάπτυξη δικτύου'!AA165</f>
        <v>0</v>
      </c>
      <c r="G184" s="183">
        <f>'Παραδοχές μοναδιαίου κόστους'!H150*'Ανάπτυξη δικτύου'!AD165</f>
        <v>0</v>
      </c>
      <c r="H184" s="183">
        <f>'Παραδοχές μοναδιαίου κόστους'!I150*'Ανάπτυξη δικτύου'!AG165</f>
        <v>0</v>
      </c>
      <c r="I184" s="168">
        <f t="shared" si="46"/>
        <v>0</v>
      </c>
    </row>
    <row r="185" spans="2:37" outlineLevel="1" x14ac:dyDescent="0.35">
      <c r="B185" s="230" t="s">
        <v>98</v>
      </c>
      <c r="C185" s="88" t="s">
        <v>178</v>
      </c>
      <c r="D185" s="183">
        <f>'Παραδοχές μοναδιαίου κόστους'!E151*'Ανάπτυξη δικτύου'!U166</f>
        <v>0</v>
      </c>
      <c r="E185" s="183">
        <f>'Παραδοχές μοναδιαίου κόστους'!F151*'Ανάπτυξη δικτύου'!X166</f>
        <v>0</v>
      </c>
      <c r="F185" s="183">
        <f>'Παραδοχές μοναδιαίου κόστους'!G151*'Ανάπτυξη δικτύου'!AA166</f>
        <v>0</v>
      </c>
      <c r="G185" s="183">
        <f>'Παραδοχές μοναδιαίου κόστους'!H151*'Ανάπτυξη δικτύου'!AD166</f>
        <v>0</v>
      </c>
      <c r="H185" s="183">
        <f>'Παραδοχές μοναδιαίου κόστους'!I151*'Ανάπτυξη δικτύου'!AG166</f>
        <v>0</v>
      </c>
      <c r="I185" s="168">
        <f t="shared" si="46"/>
        <v>0</v>
      </c>
    </row>
    <row r="186" spans="2:37" outlineLevel="1" x14ac:dyDescent="0.35">
      <c r="B186" s="230" t="s">
        <v>99</v>
      </c>
      <c r="C186" s="88" t="s">
        <v>178</v>
      </c>
      <c r="D186" s="183">
        <f>'Παραδοχές μοναδιαίου κόστους'!E152*'Ανάπτυξη δικτύου'!U167</f>
        <v>0</v>
      </c>
      <c r="E186" s="183">
        <f>'Παραδοχές μοναδιαίου κόστους'!F152*'Ανάπτυξη δικτύου'!X167</f>
        <v>0</v>
      </c>
      <c r="F186" s="183">
        <f>'Παραδοχές μοναδιαίου κόστους'!G152*'Ανάπτυξη δικτύου'!AA167</f>
        <v>0</v>
      </c>
      <c r="G186" s="183">
        <f>'Παραδοχές μοναδιαίου κόστους'!H152*'Ανάπτυξη δικτύου'!AD167</f>
        <v>0</v>
      </c>
      <c r="H186" s="183">
        <f>'Παραδοχές μοναδιαίου κόστους'!I152*'Ανάπτυξη δικτύου'!AG167</f>
        <v>0</v>
      </c>
      <c r="I186" s="168">
        <f t="shared" si="46"/>
        <v>0</v>
      </c>
    </row>
    <row r="187" spans="2:37" outlineLevel="1" x14ac:dyDescent="0.35">
      <c r="B187" s="50" t="s">
        <v>107</v>
      </c>
      <c r="C187" s="88" t="s">
        <v>178</v>
      </c>
      <c r="D187" s="184">
        <f>SUM(D162:D186)</f>
        <v>215079.45554331911</v>
      </c>
      <c r="E187" s="184">
        <f>SUM(E162:E186)</f>
        <v>160991.61814250573</v>
      </c>
      <c r="F187" s="184">
        <f t="shared" ref="F187" si="47">SUM(F162:F186)</f>
        <v>0</v>
      </c>
      <c r="G187" s="184">
        <f t="shared" ref="G187" si="48">SUM(G162:G186)</f>
        <v>0</v>
      </c>
      <c r="H187" s="184">
        <f t="shared" ref="H187" si="49">SUM(H162:H186)</f>
        <v>0</v>
      </c>
      <c r="I187" s="184">
        <f t="shared" ref="I187" si="50">SUM(I162:I186)</f>
        <v>376071.07368582487</v>
      </c>
    </row>
    <row r="189" spans="2:37" ht="15.5" x14ac:dyDescent="0.35">
      <c r="B189" s="296" t="s">
        <v>157</v>
      </c>
      <c r="C189" s="296"/>
      <c r="D189" s="296"/>
      <c r="E189" s="296"/>
      <c r="F189" s="296"/>
      <c r="G189" s="296"/>
      <c r="H189" s="296"/>
      <c r="I189" s="296"/>
    </row>
    <row r="190" spans="2:37" ht="5.5" customHeight="1" outlineLevel="1" x14ac:dyDescent="0.35">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row>
    <row r="191" spans="2:37" outlineLevel="1" x14ac:dyDescent="0.35">
      <c r="B191" s="77"/>
      <c r="C191" s="62"/>
      <c r="D191" s="81">
        <f>$C$3</f>
        <v>2024</v>
      </c>
      <c r="E191" s="81">
        <f>$C$3+1</f>
        <v>2025</v>
      </c>
      <c r="F191" s="81">
        <f>$C$3+2</f>
        <v>2026</v>
      </c>
      <c r="G191" s="81">
        <f>$C$3+3</f>
        <v>2027</v>
      </c>
      <c r="H191" s="81">
        <f>$C$3+4</f>
        <v>2028</v>
      </c>
      <c r="I191" s="80" t="str">
        <f xml:space="preserve"> D191&amp;" - "&amp;H191</f>
        <v>2024 - 2028</v>
      </c>
    </row>
    <row r="192" spans="2:37" outlineLevel="1" x14ac:dyDescent="0.35">
      <c r="B192" s="229" t="s">
        <v>75</v>
      </c>
      <c r="C192" s="88" t="s">
        <v>178</v>
      </c>
      <c r="D192" s="183">
        <f>'Παραδοχές μοναδιαίου κόστους'!E157*'Ανάπτυξη δικτύου'!U175</f>
        <v>0</v>
      </c>
      <c r="E192" s="183">
        <f>'Παραδοχές μοναδιαίου κόστους'!F157*'Ανάπτυξη δικτύου'!X175</f>
        <v>0</v>
      </c>
      <c r="F192" s="183">
        <f>'Παραδοχές μοναδιαίου κόστους'!G157*'Ανάπτυξη δικτύου'!AA175</f>
        <v>0</v>
      </c>
      <c r="G192" s="183">
        <f>'Παραδοχές μοναδιαίου κόστους'!H157*'Ανάπτυξη δικτύου'!AD175</f>
        <v>0</v>
      </c>
      <c r="H192" s="183">
        <f>'Παραδοχές μοναδιαίου κόστους'!I157*'Ανάπτυξη δικτύου'!AG175</f>
        <v>0</v>
      </c>
      <c r="I192" s="168">
        <f t="shared" ref="I192" si="51">D192+E192+F192+G192+H192</f>
        <v>0</v>
      </c>
    </row>
    <row r="193" spans="2:9" outlineLevel="1" x14ac:dyDescent="0.35">
      <c r="B193" s="230" t="s">
        <v>76</v>
      </c>
      <c r="C193" s="88" t="s">
        <v>178</v>
      </c>
      <c r="D193" s="183">
        <f>'Παραδοχές μοναδιαίου κόστους'!E158*'Ανάπτυξη δικτύου'!U176</f>
        <v>0</v>
      </c>
      <c r="E193" s="183">
        <f>'Παραδοχές μοναδιαίου κόστους'!F158*'Ανάπτυξη δικτύου'!X176</f>
        <v>0</v>
      </c>
      <c r="F193" s="183">
        <f>'Παραδοχές μοναδιαίου κόστους'!G158*'Ανάπτυξη δικτύου'!AA176</f>
        <v>0</v>
      </c>
      <c r="G193" s="183">
        <f>'Παραδοχές μοναδιαίου κόστους'!H158*'Ανάπτυξη δικτύου'!AD176</f>
        <v>0</v>
      </c>
      <c r="H193" s="183">
        <f>'Παραδοχές μοναδιαίου κόστους'!I158*'Ανάπτυξη δικτύου'!AG176</f>
        <v>0</v>
      </c>
      <c r="I193" s="168">
        <f t="shared" ref="I193:I212" si="52">D193+E193+F193+G193+H193</f>
        <v>0</v>
      </c>
    </row>
    <row r="194" spans="2:9" outlineLevel="1" x14ac:dyDescent="0.35">
      <c r="B194" s="229" t="s">
        <v>77</v>
      </c>
      <c r="C194" s="88" t="s">
        <v>178</v>
      </c>
      <c r="D194" s="183">
        <f>'Παραδοχές μοναδιαίου κόστους'!E159*'Ανάπτυξη δικτύου'!U177</f>
        <v>0</v>
      </c>
      <c r="E194" s="183">
        <f>'Παραδοχές μοναδιαίου κόστους'!F159*'Ανάπτυξη δικτύου'!X177</f>
        <v>0</v>
      </c>
      <c r="F194" s="183">
        <f>'Παραδοχές μοναδιαίου κόστους'!G159*'Ανάπτυξη δικτύου'!AA177</f>
        <v>0</v>
      </c>
      <c r="G194" s="183">
        <f>'Παραδοχές μοναδιαίου κόστους'!H159*'Ανάπτυξη δικτύου'!AD177</f>
        <v>0</v>
      </c>
      <c r="H194" s="183">
        <f>'Παραδοχές μοναδιαίου κόστους'!I159*'Ανάπτυξη δικτύου'!AG177</f>
        <v>0</v>
      </c>
      <c r="I194" s="168">
        <f t="shared" si="52"/>
        <v>0</v>
      </c>
    </row>
    <row r="195" spans="2:9" outlineLevel="1" x14ac:dyDescent="0.35">
      <c r="B195" s="230" t="s">
        <v>78</v>
      </c>
      <c r="C195" s="88" t="s">
        <v>178</v>
      </c>
      <c r="D195" s="183">
        <f>'Παραδοχές μοναδιαίου κόστους'!E160*'Ανάπτυξη δικτύου'!U178</f>
        <v>0</v>
      </c>
      <c r="E195" s="183">
        <f>'Παραδοχές μοναδιαίου κόστους'!F160*'Ανάπτυξη δικτύου'!X178</f>
        <v>0</v>
      </c>
      <c r="F195" s="183">
        <f>'Παραδοχές μοναδιαίου κόστους'!G160*'Ανάπτυξη δικτύου'!AA178</f>
        <v>0</v>
      </c>
      <c r="G195" s="183">
        <f>'Παραδοχές μοναδιαίου κόστους'!H160*'Ανάπτυξη δικτύου'!AD178</f>
        <v>0</v>
      </c>
      <c r="H195" s="183">
        <f>'Παραδοχές μοναδιαίου κόστους'!I160*'Ανάπτυξη δικτύου'!AG178</f>
        <v>0</v>
      </c>
      <c r="I195" s="168">
        <f t="shared" si="52"/>
        <v>0</v>
      </c>
    </row>
    <row r="196" spans="2:9" outlineLevel="1" x14ac:dyDescent="0.35">
      <c r="B196" s="229" t="s">
        <v>79</v>
      </c>
      <c r="C196" s="88" t="s">
        <v>178</v>
      </c>
      <c r="D196" s="183">
        <f>'Παραδοχές μοναδιαίου κόστους'!E161*'Ανάπτυξη δικτύου'!U179</f>
        <v>0</v>
      </c>
      <c r="E196" s="183">
        <f>'Παραδοχές μοναδιαίου κόστους'!F161*'Ανάπτυξη δικτύου'!X179</f>
        <v>0</v>
      </c>
      <c r="F196" s="183">
        <f>'Παραδοχές μοναδιαίου κόστους'!G161*'Ανάπτυξη δικτύου'!AA179</f>
        <v>0</v>
      </c>
      <c r="G196" s="183">
        <f>'Παραδοχές μοναδιαίου κόστους'!H161*'Ανάπτυξη δικτύου'!AD179</f>
        <v>0</v>
      </c>
      <c r="H196" s="183">
        <f>'Παραδοχές μοναδιαίου κόστους'!I161*'Ανάπτυξη δικτύου'!AG179</f>
        <v>0</v>
      </c>
      <c r="I196" s="168">
        <f t="shared" si="52"/>
        <v>0</v>
      </c>
    </row>
    <row r="197" spans="2:9" outlineLevel="1" x14ac:dyDescent="0.35">
      <c r="B197" s="230" t="s">
        <v>80</v>
      </c>
      <c r="C197" s="88" t="s">
        <v>178</v>
      </c>
      <c r="D197" s="183">
        <f>'Παραδοχές μοναδιαίου κόστους'!E162*'Ανάπτυξη δικτύου'!U180</f>
        <v>0</v>
      </c>
      <c r="E197" s="183">
        <f>'Παραδοχές μοναδιαίου κόστους'!F162*'Ανάπτυξη δικτύου'!X180</f>
        <v>0</v>
      </c>
      <c r="F197" s="183">
        <f>'Παραδοχές μοναδιαίου κόστους'!G162*'Ανάπτυξη δικτύου'!AA180</f>
        <v>0</v>
      </c>
      <c r="G197" s="183">
        <f>'Παραδοχές μοναδιαίου κόστους'!H162*'Ανάπτυξη δικτύου'!AD180</f>
        <v>0</v>
      </c>
      <c r="H197" s="183">
        <f>'Παραδοχές μοναδιαίου κόστους'!I162*'Ανάπτυξη δικτύου'!AG180</f>
        <v>0</v>
      </c>
      <c r="I197" s="168">
        <f t="shared" si="52"/>
        <v>0</v>
      </c>
    </row>
    <row r="198" spans="2:9" outlineLevel="1" x14ac:dyDescent="0.35">
      <c r="B198" s="229" t="s">
        <v>81</v>
      </c>
      <c r="C198" s="88" t="s">
        <v>178</v>
      </c>
      <c r="D198" s="183">
        <f>'Παραδοχές μοναδιαίου κόστους'!E163*'Ανάπτυξη δικτύου'!U181</f>
        <v>0</v>
      </c>
      <c r="E198" s="183">
        <f>'Παραδοχές μοναδιαίου κόστους'!F163*'Ανάπτυξη δικτύου'!X181</f>
        <v>0</v>
      </c>
      <c r="F198" s="183">
        <f>'Παραδοχές μοναδιαίου κόστους'!G163*'Ανάπτυξη δικτύου'!AA181</f>
        <v>0</v>
      </c>
      <c r="G198" s="183">
        <f>'Παραδοχές μοναδιαίου κόστους'!H163*'Ανάπτυξη δικτύου'!AD181</f>
        <v>0</v>
      </c>
      <c r="H198" s="183">
        <f>'Παραδοχές μοναδιαίου κόστους'!I163*'Ανάπτυξη δικτύου'!AG181</f>
        <v>0</v>
      </c>
      <c r="I198" s="168">
        <f t="shared" si="52"/>
        <v>0</v>
      </c>
    </row>
    <row r="199" spans="2:9" outlineLevel="1" x14ac:dyDescent="0.35">
      <c r="B199" s="230" t="s">
        <v>82</v>
      </c>
      <c r="C199" s="88" t="s">
        <v>178</v>
      </c>
      <c r="D199" s="183">
        <f>'Παραδοχές μοναδιαίου κόστους'!E164*'Ανάπτυξη δικτύου'!U182</f>
        <v>0</v>
      </c>
      <c r="E199" s="183">
        <f>'Παραδοχές μοναδιαίου κόστους'!F164*'Ανάπτυξη δικτύου'!X182</f>
        <v>0</v>
      </c>
      <c r="F199" s="183">
        <f>'Παραδοχές μοναδιαίου κόστους'!G164*'Ανάπτυξη δικτύου'!AA182</f>
        <v>0</v>
      </c>
      <c r="G199" s="183">
        <f>'Παραδοχές μοναδιαίου κόστους'!H164*'Ανάπτυξη δικτύου'!AD182</f>
        <v>0</v>
      </c>
      <c r="H199" s="183">
        <f>'Παραδοχές μοναδιαίου κόστους'!I164*'Ανάπτυξη δικτύου'!AG182</f>
        <v>0</v>
      </c>
      <c r="I199" s="168">
        <f t="shared" si="52"/>
        <v>0</v>
      </c>
    </row>
    <row r="200" spans="2:9" outlineLevel="1" x14ac:dyDescent="0.35">
      <c r="B200" s="230" t="s">
        <v>83</v>
      </c>
      <c r="C200" s="88" t="s">
        <v>178</v>
      </c>
      <c r="D200" s="183">
        <f>'Παραδοχές μοναδιαίου κόστους'!E165*'Ανάπτυξη δικτύου'!U183</f>
        <v>0</v>
      </c>
      <c r="E200" s="183">
        <f>'Παραδοχές μοναδιαίου κόστους'!F165*'Ανάπτυξη δικτύου'!X183</f>
        <v>0</v>
      </c>
      <c r="F200" s="183">
        <f>'Παραδοχές μοναδιαίου κόστους'!G165*'Ανάπτυξη δικτύου'!AA183</f>
        <v>0</v>
      </c>
      <c r="G200" s="183">
        <f>'Παραδοχές μοναδιαίου κόστους'!H165*'Ανάπτυξη δικτύου'!AD183</f>
        <v>0</v>
      </c>
      <c r="H200" s="183">
        <f>'Παραδοχές μοναδιαίου κόστους'!I165*'Ανάπτυξη δικτύου'!AG183</f>
        <v>0</v>
      </c>
      <c r="I200" s="168">
        <f t="shared" si="52"/>
        <v>0</v>
      </c>
    </row>
    <row r="201" spans="2:9" outlineLevel="1" x14ac:dyDescent="0.35">
      <c r="B201" s="230" t="s">
        <v>84</v>
      </c>
      <c r="C201" s="88" t="s">
        <v>178</v>
      </c>
      <c r="D201" s="183">
        <f>'Παραδοχές μοναδιαίου κόστους'!E166*'Ανάπτυξη δικτύου'!U184</f>
        <v>0</v>
      </c>
      <c r="E201" s="183">
        <f>'Παραδοχές μοναδιαίου κόστους'!F166*'Ανάπτυξη δικτύου'!X184</f>
        <v>0</v>
      </c>
      <c r="F201" s="183">
        <f>'Παραδοχές μοναδιαίου κόστους'!G166*'Ανάπτυξη δικτύου'!AA184</f>
        <v>0</v>
      </c>
      <c r="G201" s="183">
        <f>'Παραδοχές μοναδιαίου κόστους'!H166*'Ανάπτυξη δικτύου'!AD184</f>
        <v>0</v>
      </c>
      <c r="H201" s="183">
        <f>'Παραδοχές μοναδιαίου κόστους'!I166*'Ανάπτυξη δικτύου'!AG184</f>
        <v>0</v>
      </c>
      <c r="I201" s="168">
        <f t="shared" si="52"/>
        <v>0</v>
      </c>
    </row>
    <row r="202" spans="2:9" outlineLevel="1" x14ac:dyDescent="0.35">
      <c r="B202" s="229" t="s">
        <v>85</v>
      </c>
      <c r="C202" s="88" t="s">
        <v>178</v>
      </c>
      <c r="D202" s="183">
        <f>'Παραδοχές μοναδιαίου κόστους'!E167*'Ανάπτυξη δικτύου'!U185</f>
        <v>0</v>
      </c>
      <c r="E202" s="183">
        <f>'Παραδοχές μοναδιαίου κόστους'!F167*'Ανάπτυξη δικτύου'!X185</f>
        <v>0</v>
      </c>
      <c r="F202" s="183">
        <f>'Παραδοχές μοναδιαίου κόστους'!G167*'Ανάπτυξη δικτύου'!AA185</f>
        <v>0</v>
      </c>
      <c r="G202" s="183">
        <f>'Παραδοχές μοναδιαίου κόστους'!H167*'Ανάπτυξη δικτύου'!AD185</f>
        <v>0</v>
      </c>
      <c r="H202" s="183">
        <f>'Παραδοχές μοναδιαίου κόστους'!I167*'Ανάπτυξη δικτύου'!AG185</f>
        <v>0</v>
      </c>
      <c r="I202" s="168">
        <f t="shared" si="52"/>
        <v>0</v>
      </c>
    </row>
    <row r="203" spans="2:9" outlineLevel="1" x14ac:dyDescent="0.35">
      <c r="B203" s="230" t="s">
        <v>86</v>
      </c>
      <c r="C203" s="88" t="s">
        <v>178</v>
      </c>
      <c r="D203" s="183">
        <f>'Παραδοχές μοναδιαίου κόστους'!E168*'Ανάπτυξη δικτύου'!U186</f>
        <v>0</v>
      </c>
      <c r="E203" s="183">
        <f>'Παραδοχές μοναδιαίου κόστους'!F168*'Ανάπτυξη δικτύου'!X186</f>
        <v>0</v>
      </c>
      <c r="F203" s="183">
        <f>'Παραδοχές μοναδιαίου κόστους'!G168*'Ανάπτυξη δικτύου'!AA186</f>
        <v>0</v>
      </c>
      <c r="G203" s="183">
        <f>'Παραδοχές μοναδιαίου κόστους'!H168*'Ανάπτυξη δικτύου'!AD186</f>
        <v>0</v>
      </c>
      <c r="H203" s="183">
        <f>'Παραδοχές μοναδιαίου κόστους'!I168*'Ανάπτυξη δικτύου'!AG186</f>
        <v>0</v>
      </c>
      <c r="I203" s="168">
        <f t="shared" si="52"/>
        <v>0</v>
      </c>
    </row>
    <row r="204" spans="2:9" outlineLevel="1" x14ac:dyDescent="0.35">
      <c r="B204" s="230" t="s">
        <v>87</v>
      </c>
      <c r="C204" s="88" t="s">
        <v>178</v>
      </c>
      <c r="D204" s="183">
        <f>'Παραδοχές μοναδιαίου κόστους'!E169*'Ανάπτυξη δικτύου'!U187</f>
        <v>0</v>
      </c>
      <c r="E204" s="183">
        <f>'Παραδοχές μοναδιαίου κόστους'!F169*'Ανάπτυξη δικτύου'!X187</f>
        <v>0</v>
      </c>
      <c r="F204" s="183">
        <f>'Παραδοχές μοναδιαίου κόστους'!G169*'Ανάπτυξη δικτύου'!AA187</f>
        <v>0</v>
      </c>
      <c r="G204" s="183">
        <f>'Παραδοχές μοναδιαίου κόστους'!H169*'Ανάπτυξη δικτύου'!AD187</f>
        <v>0</v>
      </c>
      <c r="H204" s="183">
        <f>'Παραδοχές μοναδιαίου κόστους'!I169*'Ανάπτυξη δικτύου'!AG187</f>
        <v>0</v>
      </c>
      <c r="I204" s="168">
        <f t="shared" si="52"/>
        <v>0</v>
      </c>
    </row>
    <row r="205" spans="2:9" outlineLevel="1" x14ac:dyDescent="0.35">
      <c r="B205" s="230" t="s">
        <v>88</v>
      </c>
      <c r="C205" s="88" t="s">
        <v>178</v>
      </c>
      <c r="D205" s="183">
        <f>'Παραδοχές μοναδιαίου κόστους'!E170*'Ανάπτυξη δικτύου'!U188</f>
        <v>0</v>
      </c>
      <c r="E205" s="183">
        <f>'Παραδοχές μοναδιαίου κόστους'!F170*'Ανάπτυξη δικτύου'!X188</f>
        <v>0</v>
      </c>
      <c r="F205" s="183">
        <f>'Παραδοχές μοναδιαίου κόστους'!G170*'Ανάπτυξη δικτύου'!AA188</f>
        <v>0</v>
      </c>
      <c r="G205" s="183">
        <f>'Παραδοχές μοναδιαίου κόστους'!H170*'Ανάπτυξη δικτύου'!AD188</f>
        <v>0</v>
      </c>
      <c r="H205" s="183">
        <f>'Παραδοχές μοναδιαίου κόστους'!I170*'Ανάπτυξη δικτύου'!AG188</f>
        <v>0</v>
      </c>
      <c r="I205" s="168">
        <f t="shared" si="52"/>
        <v>0</v>
      </c>
    </row>
    <row r="206" spans="2:9" outlineLevel="1" x14ac:dyDescent="0.35">
      <c r="B206" s="230" t="s">
        <v>89</v>
      </c>
      <c r="C206" s="88" t="s">
        <v>178</v>
      </c>
      <c r="D206" s="183">
        <f>'Παραδοχές μοναδιαίου κόστους'!E171*'Ανάπτυξη δικτύου'!U189</f>
        <v>0</v>
      </c>
      <c r="E206" s="183">
        <f>'Παραδοχές μοναδιαίου κόστους'!F171*'Ανάπτυξη δικτύου'!X189</f>
        <v>0</v>
      </c>
      <c r="F206" s="183">
        <f>'Παραδοχές μοναδιαίου κόστους'!G171*'Ανάπτυξη δικτύου'!AA189</f>
        <v>0</v>
      </c>
      <c r="G206" s="183">
        <f>'Παραδοχές μοναδιαίου κόστους'!H171*'Ανάπτυξη δικτύου'!AD189</f>
        <v>0</v>
      </c>
      <c r="H206" s="183">
        <f>'Παραδοχές μοναδιαίου κόστους'!I171*'Ανάπτυξη δικτύου'!AG189</f>
        <v>0</v>
      </c>
      <c r="I206" s="168">
        <f t="shared" si="52"/>
        <v>0</v>
      </c>
    </row>
    <row r="207" spans="2:9" outlineLevel="1" x14ac:dyDescent="0.35">
      <c r="B207" s="229" t="s">
        <v>90</v>
      </c>
      <c r="C207" s="88" t="s">
        <v>178</v>
      </c>
      <c r="D207" s="183">
        <f>'Παραδοχές μοναδιαίου κόστους'!E172*'Ανάπτυξη δικτύου'!U190</f>
        <v>0</v>
      </c>
      <c r="E207" s="183">
        <f>'Παραδοχές μοναδιαίου κόστους'!F172*'Ανάπτυξη δικτύου'!X190</f>
        <v>0</v>
      </c>
      <c r="F207" s="183">
        <f>'Παραδοχές μοναδιαίου κόστους'!G172*'Ανάπτυξη δικτύου'!AA190</f>
        <v>0</v>
      </c>
      <c r="G207" s="183">
        <f>'Παραδοχές μοναδιαίου κόστους'!H172*'Ανάπτυξη δικτύου'!AD190</f>
        <v>0</v>
      </c>
      <c r="H207" s="183">
        <f>'Παραδοχές μοναδιαίου κόστους'!I172*'Ανάπτυξη δικτύου'!AG190</f>
        <v>0</v>
      </c>
      <c r="I207" s="168">
        <f t="shared" si="52"/>
        <v>0</v>
      </c>
    </row>
    <row r="208" spans="2:9" outlineLevel="1" x14ac:dyDescent="0.35">
      <c r="B208" s="230" t="s">
        <v>91</v>
      </c>
      <c r="C208" s="88" t="s">
        <v>178</v>
      </c>
      <c r="D208" s="183">
        <f>'Παραδοχές μοναδιαίου κόστους'!E173*'Ανάπτυξη δικτύου'!U191</f>
        <v>0</v>
      </c>
      <c r="E208" s="183">
        <f>'Παραδοχές μοναδιαίου κόστους'!F173*'Ανάπτυξη δικτύου'!X191</f>
        <v>0</v>
      </c>
      <c r="F208" s="183">
        <f>'Παραδοχές μοναδιαίου κόστους'!G173*'Ανάπτυξη δικτύου'!AA191</f>
        <v>0</v>
      </c>
      <c r="G208" s="183">
        <f>'Παραδοχές μοναδιαίου κόστους'!H173*'Ανάπτυξη δικτύου'!AD191</f>
        <v>0</v>
      </c>
      <c r="H208" s="183">
        <f>'Παραδοχές μοναδιαίου κόστους'!I173*'Ανάπτυξη δικτύου'!AG191</f>
        <v>0</v>
      </c>
      <c r="I208" s="168">
        <f t="shared" si="52"/>
        <v>0</v>
      </c>
    </row>
    <row r="209" spans="2:37" outlineLevel="1" x14ac:dyDescent="0.35">
      <c r="B209" s="229" t="s">
        <v>92</v>
      </c>
      <c r="C209" s="88" t="s">
        <v>178</v>
      </c>
      <c r="D209" s="183">
        <f>'Παραδοχές μοναδιαίου κόστους'!E174*'Ανάπτυξη δικτύου'!U192</f>
        <v>0</v>
      </c>
      <c r="E209" s="183">
        <f>'Παραδοχές μοναδιαίου κόστους'!F174*'Ανάπτυξη δικτύου'!X192</f>
        <v>0</v>
      </c>
      <c r="F209" s="183">
        <f>'Παραδοχές μοναδιαίου κόστους'!G174*'Ανάπτυξη δικτύου'!AA192</f>
        <v>0</v>
      </c>
      <c r="G209" s="183">
        <f>'Παραδοχές μοναδιαίου κόστους'!H174*'Ανάπτυξη δικτύου'!AD192</f>
        <v>0</v>
      </c>
      <c r="H209" s="183">
        <f>'Παραδοχές μοναδιαίου κόστους'!I174*'Ανάπτυξη δικτύου'!AG192</f>
        <v>0</v>
      </c>
      <c r="I209" s="168">
        <f t="shared" si="52"/>
        <v>0</v>
      </c>
    </row>
    <row r="210" spans="2:37" outlineLevel="1" x14ac:dyDescent="0.35">
      <c r="B210" s="230" t="s">
        <v>93</v>
      </c>
      <c r="C210" s="88" t="s">
        <v>178</v>
      </c>
      <c r="D210" s="183">
        <f>'Παραδοχές μοναδιαίου κόστους'!E175*'Ανάπτυξη δικτύου'!U193</f>
        <v>825717.34487917554</v>
      </c>
      <c r="E210" s="183">
        <f>'Παραδοχές μοναδιαίου κόστους'!F175*'Ανάπτυξη δικτύου'!X193</f>
        <v>0</v>
      </c>
      <c r="F210" s="183">
        <f>'Παραδοχές μοναδιαίου κόστους'!G175*'Ανάπτυξη δικτύου'!AA193</f>
        <v>0</v>
      </c>
      <c r="G210" s="183">
        <f>'Παραδοχές μοναδιαίου κόστους'!H175*'Ανάπτυξη δικτύου'!AD193</f>
        <v>0</v>
      </c>
      <c r="H210" s="183">
        <f>'Παραδοχές μοναδιαίου κόστους'!I175*'Ανάπτυξη δικτύου'!AG193</f>
        <v>0</v>
      </c>
      <c r="I210" s="168">
        <f t="shared" si="52"/>
        <v>825717.34487917554</v>
      </c>
    </row>
    <row r="211" spans="2:37" outlineLevel="1" x14ac:dyDescent="0.35">
      <c r="B211" s="229" t="s">
        <v>94</v>
      </c>
      <c r="C211" s="88" t="s">
        <v>178</v>
      </c>
      <c r="D211" s="183">
        <f>'Παραδοχές μοναδιαίου κόστους'!E176*'Ανάπτυξη δικτύου'!U194</f>
        <v>0</v>
      </c>
      <c r="E211" s="183">
        <f>'Παραδοχές μοναδιαίου κόστους'!F176*'Ανάπτυξη δικτύου'!X194</f>
        <v>0</v>
      </c>
      <c r="F211" s="183">
        <f>'Παραδοχές μοναδιαίου κόστους'!G176*'Ανάπτυξη δικτύου'!AA194</f>
        <v>0</v>
      </c>
      <c r="G211" s="183">
        <f>'Παραδοχές μοναδιαίου κόστους'!H176*'Ανάπτυξη δικτύου'!AD194</f>
        <v>0</v>
      </c>
      <c r="H211" s="183">
        <f>'Παραδοχές μοναδιαίου κόστους'!I176*'Ανάπτυξη δικτύου'!AG194</f>
        <v>0</v>
      </c>
      <c r="I211" s="168">
        <f t="shared" si="52"/>
        <v>0</v>
      </c>
    </row>
    <row r="212" spans="2:37" outlineLevel="1" x14ac:dyDescent="0.35">
      <c r="B212" s="230" t="s">
        <v>95</v>
      </c>
      <c r="C212" s="88" t="s">
        <v>178</v>
      </c>
      <c r="D212" s="183">
        <f>'Παραδοχές μοναδιαίου κόστους'!E177*'Ανάπτυξη δικτύου'!U195</f>
        <v>0</v>
      </c>
      <c r="E212" s="183">
        <f>'Παραδοχές μοναδιαίου κόστους'!F177*'Ανάπτυξη δικτύου'!X195</f>
        <v>0</v>
      </c>
      <c r="F212" s="183">
        <f>'Παραδοχές μοναδιαίου κόστους'!G177*'Ανάπτυξη δικτύου'!AA195</f>
        <v>0</v>
      </c>
      <c r="G212" s="183">
        <f>'Παραδοχές μοναδιαίου κόστους'!H177*'Ανάπτυξη δικτύου'!AD195</f>
        <v>0</v>
      </c>
      <c r="H212" s="183">
        <f>'Παραδοχές μοναδιαίου κόστους'!I177*'Ανάπτυξη δικτύου'!AG195</f>
        <v>0</v>
      </c>
      <c r="I212" s="168">
        <f t="shared" si="52"/>
        <v>0</v>
      </c>
    </row>
    <row r="213" spans="2:37" outlineLevel="1" x14ac:dyDescent="0.35">
      <c r="B213" s="229" t="s">
        <v>96</v>
      </c>
      <c r="C213" s="88" t="s">
        <v>178</v>
      </c>
      <c r="D213" s="183">
        <f>'Παραδοχές μοναδιαίου κόστους'!E178*'Ανάπτυξη δικτύου'!U196</f>
        <v>0</v>
      </c>
      <c r="E213" s="183">
        <f>'Παραδοχές μοναδιαίου κόστους'!F178*'Ανάπτυξη δικτύου'!X196</f>
        <v>0</v>
      </c>
      <c r="F213" s="183">
        <f>'Παραδοχές μοναδιαίου κόστους'!G178*'Ανάπτυξη δικτύου'!AA196</f>
        <v>0</v>
      </c>
      <c r="G213" s="183">
        <f>'Παραδοχές μοναδιαίου κόστους'!H178*'Ανάπτυξη δικτύου'!AD196</f>
        <v>0</v>
      </c>
      <c r="H213" s="183">
        <f>'Παραδοχές μοναδιαίου κόστους'!I178*'Ανάπτυξη δικτύου'!AG196</f>
        <v>0</v>
      </c>
      <c r="I213" s="168">
        <f t="shared" ref="I213:I216" si="53">D213+E213+F213+G213+H213</f>
        <v>0</v>
      </c>
    </row>
    <row r="214" spans="2:37" outlineLevel="1" x14ac:dyDescent="0.35">
      <c r="B214" s="230" t="s">
        <v>97</v>
      </c>
      <c r="C214" s="88" t="s">
        <v>178</v>
      </c>
      <c r="D214" s="183">
        <f>'Παραδοχές μοναδιαίου κόστους'!E179*'Ανάπτυξη δικτύου'!U197</f>
        <v>0</v>
      </c>
      <c r="E214" s="183">
        <f>'Παραδοχές μοναδιαίου κόστους'!F179*'Ανάπτυξη δικτύου'!X197</f>
        <v>0</v>
      </c>
      <c r="F214" s="183">
        <f>'Παραδοχές μοναδιαίου κόστους'!G179*'Ανάπτυξη δικτύου'!AA197</f>
        <v>0</v>
      </c>
      <c r="G214" s="183">
        <f>'Παραδοχές μοναδιαίου κόστους'!H179*'Ανάπτυξη δικτύου'!AD197</f>
        <v>0</v>
      </c>
      <c r="H214" s="183">
        <f>'Παραδοχές μοναδιαίου κόστους'!I179*'Ανάπτυξη δικτύου'!AG197</f>
        <v>0</v>
      </c>
      <c r="I214" s="168">
        <f t="shared" si="53"/>
        <v>0</v>
      </c>
    </row>
    <row r="215" spans="2:37" outlineLevel="1" x14ac:dyDescent="0.35">
      <c r="B215" s="230" t="s">
        <v>98</v>
      </c>
      <c r="C215" s="88" t="s">
        <v>178</v>
      </c>
      <c r="D215" s="183">
        <f>'Παραδοχές μοναδιαίου κόστους'!E180*'Ανάπτυξη δικτύου'!U198</f>
        <v>0</v>
      </c>
      <c r="E215" s="183">
        <f>'Παραδοχές μοναδιαίου κόστους'!F180*'Ανάπτυξη δικτύου'!X198</f>
        <v>0</v>
      </c>
      <c r="F215" s="183">
        <f>'Παραδοχές μοναδιαίου κόστους'!G180*'Ανάπτυξη δικτύου'!AA198</f>
        <v>0</v>
      </c>
      <c r="G215" s="183">
        <f>'Παραδοχές μοναδιαίου κόστους'!H180*'Ανάπτυξη δικτύου'!AD198</f>
        <v>0</v>
      </c>
      <c r="H215" s="183">
        <f>'Παραδοχές μοναδιαίου κόστους'!I180*'Ανάπτυξη δικτύου'!AG198</f>
        <v>0</v>
      </c>
      <c r="I215" s="168">
        <f t="shared" si="53"/>
        <v>0</v>
      </c>
    </row>
    <row r="216" spans="2:37" outlineLevel="1" x14ac:dyDescent="0.35">
      <c r="B216" s="230" t="s">
        <v>99</v>
      </c>
      <c r="C216" s="88" t="s">
        <v>178</v>
      </c>
      <c r="D216" s="183">
        <f>'Παραδοχές μοναδιαίου κόστους'!E181*'Ανάπτυξη δικτύου'!U199</f>
        <v>0</v>
      </c>
      <c r="E216" s="183">
        <f>'Παραδοχές μοναδιαίου κόστους'!F181*'Ανάπτυξη δικτύου'!X199</f>
        <v>0</v>
      </c>
      <c r="F216" s="183">
        <f>'Παραδοχές μοναδιαίου κόστους'!G181*'Ανάπτυξη δικτύου'!AA199</f>
        <v>0</v>
      </c>
      <c r="G216" s="183">
        <f>'Παραδοχές μοναδιαίου κόστους'!H181*'Ανάπτυξη δικτύου'!AD199</f>
        <v>0</v>
      </c>
      <c r="H216" s="183">
        <f>'Παραδοχές μοναδιαίου κόστους'!I181*'Ανάπτυξη δικτύου'!AG199</f>
        <v>0</v>
      </c>
      <c r="I216" s="168">
        <f t="shared" si="53"/>
        <v>0</v>
      </c>
    </row>
    <row r="217" spans="2:37" outlineLevel="1" x14ac:dyDescent="0.35">
      <c r="B217" s="50" t="s">
        <v>107</v>
      </c>
      <c r="C217" s="88" t="s">
        <v>178</v>
      </c>
      <c r="D217" s="184">
        <f>SUM(D192:D216)</f>
        <v>825717.34487917554</v>
      </c>
      <c r="E217" s="184">
        <f t="shared" ref="E217" si="54">SUM(E192:E216)</f>
        <v>0</v>
      </c>
      <c r="F217" s="184">
        <f t="shared" ref="F217" si="55">SUM(F192:F216)</f>
        <v>0</v>
      </c>
      <c r="G217" s="184">
        <f t="shared" ref="G217" si="56">SUM(G192:G216)</f>
        <v>0</v>
      </c>
      <c r="H217" s="184">
        <f t="shared" ref="H217" si="57">SUM(H192:H216)</f>
        <v>0</v>
      </c>
      <c r="I217" s="184">
        <f>SUM(I192:I216)</f>
        <v>825717.34487917554</v>
      </c>
    </row>
    <row r="219" spans="2:37" ht="15.5" x14ac:dyDescent="0.35">
      <c r="B219" s="296" t="s">
        <v>158</v>
      </c>
      <c r="C219" s="296"/>
      <c r="D219" s="296"/>
      <c r="E219" s="296"/>
      <c r="F219" s="296"/>
      <c r="G219" s="296"/>
      <c r="H219" s="296"/>
      <c r="I219" s="296"/>
    </row>
    <row r="220" spans="2:37" ht="5.5" customHeight="1" outlineLevel="1" x14ac:dyDescent="0.35">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row>
    <row r="221" spans="2:37" outlineLevel="1" x14ac:dyDescent="0.35">
      <c r="B221" s="77"/>
      <c r="C221" s="62"/>
      <c r="D221" s="81">
        <f>$C$3</f>
        <v>2024</v>
      </c>
      <c r="E221" s="81">
        <f>$C$3+1</f>
        <v>2025</v>
      </c>
      <c r="F221" s="81">
        <f>$C$3+2</f>
        <v>2026</v>
      </c>
      <c r="G221" s="81">
        <f>$C$3+3</f>
        <v>2027</v>
      </c>
      <c r="H221" s="81">
        <f>$C$3+4</f>
        <v>2028</v>
      </c>
      <c r="I221" s="80" t="str">
        <f xml:space="preserve"> D221&amp;" - "&amp;H221</f>
        <v>2024 - 2028</v>
      </c>
    </row>
    <row r="222" spans="2:37" outlineLevel="1" x14ac:dyDescent="0.35">
      <c r="B222" s="229" t="s">
        <v>75</v>
      </c>
      <c r="C222" s="88" t="s">
        <v>178</v>
      </c>
      <c r="D222" s="183">
        <f>'Παραδοχές μοναδιαίου κόστους'!E186*'Ανάπτυξη δικτύου'!U207</f>
        <v>0</v>
      </c>
      <c r="E222" s="183">
        <f>'Παραδοχές μοναδιαίου κόστους'!F186*'Ανάπτυξη δικτύου'!X207</f>
        <v>0</v>
      </c>
      <c r="F222" s="183">
        <f>'Παραδοχές μοναδιαίου κόστους'!G186*'Ανάπτυξη δικτύου'!AA207</f>
        <v>0</v>
      </c>
      <c r="G222" s="183">
        <f>'Παραδοχές μοναδιαίου κόστους'!H186*'Ανάπτυξη δικτύου'!AD207</f>
        <v>0</v>
      </c>
      <c r="H222" s="183">
        <f>'Παραδοχές μοναδιαίου κόστους'!I186*'Ανάπτυξη δικτύου'!AG207</f>
        <v>0</v>
      </c>
      <c r="I222" s="168">
        <f t="shared" ref="I222" si="58">D222+E222+F222+G222+H222</f>
        <v>0</v>
      </c>
    </row>
    <row r="223" spans="2:37" outlineLevel="1" x14ac:dyDescent="0.35">
      <c r="B223" s="230" t="s">
        <v>76</v>
      </c>
      <c r="C223" s="88" t="s">
        <v>178</v>
      </c>
      <c r="D223" s="183">
        <f>'Παραδοχές μοναδιαίου κόστους'!E187*'Ανάπτυξη δικτύου'!U208</f>
        <v>0</v>
      </c>
      <c r="E223" s="183">
        <f>'Παραδοχές μοναδιαίου κόστους'!F187*'Ανάπτυξη δικτύου'!X208</f>
        <v>0</v>
      </c>
      <c r="F223" s="183">
        <f>'Παραδοχές μοναδιαίου κόστους'!G187*'Ανάπτυξη δικτύου'!AA208</f>
        <v>0</v>
      </c>
      <c r="G223" s="183">
        <f>'Παραδοχές μοναδιαίου κόστους'!H187*'Ανάπτυξη δικτύου'!AD208</f>
        <v>0</v>
      </c>
      <c r="H223" s="183">
        <f>'Παραδοχές μοναδιαίου κόστους'!I187*'Ανάπτυξη δικτύου'!AG208</f>
        <v>0</v>
      </c>
      <c r="I223" s="168">
        <f t="shared" ref="I223:I242" si="59">D223+E223+F223+G223+H223</f>
        <v>0</v>
      </c>
    </row>
    <row r="224" spans="2:37" outlineLevel="1" x14ac:dyDescent="0.35">
      <c r="B224" s="229" t="s">
        <v>77</v>
      </c>
      <c r="C224" s="88" t="s">
        <v>178</v>
      </c>
      <c r="D224" s="183">
        <f>'Παραδοχές μοναδιαίου κόστους'!E188*'Ανάπτυξη δικτύου'!U209</f>
        <v>0</v>
      </c>
      <c r="E224" s="183">
        <f>'Παραδοχές μοναδιαίου κόστους'!F188*'Ανάπτυξη δικτύου'!X209</f>
        <v>0</v>
      </c>
      <c r="F224" s="183">
        <f>'Παραδοχές μοναδιαίου κόστους'!G188*'Ανάπτυξη δικτύου'!AA209</f>
        <v>0</v>
      </c>
      <c r="G224" s="183">
        <f>'Παραδοχές μοναδιαίου κόστους'!H188*'Ανάπτυξη δικτύου'!AD209</f>
        <v>0</v>
      </c>
      <c r="H224" s="183">
        <f>'Παραδοχές μοναδιαίου κόστους'!I188*'Ανάπτυξη δικτύου'!AG209</f>
        <v>0</v>
      </c>
      <c r="I224" s="168">
        <f t="shared" si="59"/>
        <v>0</v>
      </c>
    </row>
    <row r="225" spans="2:9" outlineLevel="1" x14ac:dyDescent="0.35">
      <c r="B225" s="230" t="s">
        <v>78</v>
      </c>
      <c r="C225" s="88" t="s">
        <v>178</v>
      </c>
      <c r="D225" s="183">
        <f>'Παραδοχές μοναδιαίου κόστους'!E189*'Ανάπτυξη δικτύου'!U210</f>
        <v>0</v>
      </c>
      <c r="E225" s="183">
        <f>'Παραδοχές μοναδιαίου κόστους'!F189*'Ανάπτυξη δικτύου'!X210</f>
        <v>0</v>
      </c>
      <c r="F225" s="183">
        <f>'Παραδοχές μοναδιαίου κόστους'!G189*'Ανάπτυξη δικτύου'!AA210</f>
        <v>0</v>
      </c>
      <c r="G225" s="183">
        <f>'Παραδοχές μοναδιαίου κόστους'!H189*'Ανάπτυξη δικτύου'!AD210</f>
        <v>0</v>
      </c>
      <c r="H225" s="183">
        <f>'Παραδοχές μοναδιαίου κόστους'!I189*'Ανάπτυξη δικτύου'!AG210</f>
        <v>0</v>
      </c>
      <c r="I225" s="168">
        <f t="shared" si="59"/>
        <v>0</v>
      </c>
    </row>
    <row r="226" spans="2:9" outlineLevel="1" x14ac:dyDescent="0.35">
      <c r="B226" s="229" t="s">
        <v>79</v>
      </c>
      <c r="C226" s="88" t="s">
        <v>178</v>
      </c>
      <c r="D226" s="183">
        <f>'Παραδοχές μοναδιαίου κόστους'!E190*'Ανάπτυξη δικτύου'!U211</f>
        <v>0</v>
      </c>
      <c r="E226" s="183">
        <f>'Παραδοχές μοναδιαίου κόστους'!F190*'Ανάπτυξη δικτύου'!X211</f>
        <v>0</v>
      </c>
      <c r="F226" s="183">
        <f>'Παραδοχές μοναδιαίου κόστους'!G190*'Ανάπτυξη δικτύου'!AA211</f>
        <v>0</v>
      </c>
      <c r="G226" s="183">
        <f>'Παραδοχές μοναδιαίου κόστους'!H190*'Ανάπτυξη δικτύου'!AD211</f>
        <v>0</v>
      </c>
      <c r="H226" s="183">
        <f>'Παραδοχές μοναδιαίου κόστους'!I190*'Ανάπτυξη δικτύου'!AG211</f>
        <v>0</v>
      </c>
      <c r="I226" s="168">
        <f t="shared" si="59"/>
        <v>0</v>
      </c>
    </row>
    <row r="227" spans="2:9" outlineLevel="1" x14ac:dyDescent="0.35">
      <c r="B227" s="230" t="s">
        <v>80</v>
      </c>
      <c r="C227" s="88" t="s">
        <v>178</v>
      </c>
      <c r="D227" s="183">
        <f>'Παραδοχές μοναδιαίου κόστους'!E191*'Ανάπτυξη δικτύου'!U212</f>
        <v>0</v>
      </c>
      <c r="E227" s="183">
        <f>'Παραδοχές μοναδιαίου κόστους'!F191*'Ανάπτυξη δικτύου'!X212</f>
        <v>0</v>
      </c>
      <c r="F227" s="183">
        <f>'Παραδοχές μοναδιαίου κόστους'!G191*'Ανάπτυξη δικτύου'!AA212</f>
        <v>0</v>
      </c>
      <c r="G227" s="183">
        <f>'Παραδοχές μοναδιαίου κόστους'!H191*'Ανάπτυξη δικτύου'!AD212</f>
        <v>0</v>
      </c>
      <c r="H227" s="183">
        <f>'Παραδοχές μοναδιαίου κόστους'!I191*'Ανάπτυξη δικτύου'!AG212</f>
        <v>0</v>
      </c>
      <c r="I227" s="168">
        <f t="shared" si="59"/>
        <v>0</v>
      </c>
    </row>
    <row r="228" spans="2:9" outlineLevel="1" x14ac:dyDescent="0.35">
      <c r="B228" s="229" t="s">
        <v>81</v>
      </c>
      <c r="C228" s="88" t="s">
        <v>178</v>
      </c>
      <c r="D228" s="183">
        <f>'Παραδοχές μοναδιαίου κόστους'!E192*'Ανάπτυξη δικτύου'!U213</f>
        <v>0</v>
      </c>
      <c r="E228" s="183">
        <f>'Παραδοχές μοναδιαίου κόστους'!F192*'Ανάπτυξη δικτύου'!X213</f>
        <v>0</v>
      </c>
      <c r="F228" s="183">
        <f>'Παραδοχές μοναδιαίου κόστους'!G192*'Ανάπτυξη δικτύου'!AA213</f>
        <v>0</v>
      </c>
      <c r="G228" s="183">
        <f>'Παραδοχές μοναδιαίου κόστους'!H192*'Ανάπτυξη δικτύου'!AD213</f>
        <v>0</v>
      </c>
      <c r="H228" s="183">
        <f>'Παραδοχές μοναδιαίου κόστους'!I192*'Ανάπτυξη δικτύου'!AG213</f>
        <v>0</v>
      </c>
      <c r="I228" s="168">
        <f t="shared" si="59"/>
        <v>0</v>
      </c>
    </row>
    <row r="229" spans="2:9" outlineLevel="1" x14ac:dyDescent="0.35">
      <c r="B229" s="230" t="s">
        <v>82</v>
      </c>
      <c r="C229" s="88" t="s">
        <v>178</v>
      </c>
      <c r="D229" s="183">
        <f>'Παραδοχές μοναδιαίου κόστους'!E193*'Ανάπτυξη δικτύου'!U214</f>
        <v>0</v>
      </c>
      <c r="E229" s="183">
        <f>'Παραδοχές μοναδιαίου κόστους'!F193*'Ανάπτυξη δικτύου'!X214</f>
        <v>0</v>
      </c>
      <c r="F229" s="183">
        <f>'Παραδοχές μοναδιαίου κόστους'!G193*'Ανάπτυξη δικτύου'!AA214</f>
        <v>0</v>
      </c>
      <c r="G229" s="183">
        <f>'Παραδοχές μοναδιαίου κόστους'!H193*'Ανάπτυξη δικτύου'!AD214</f>
        <v>0</v>
      </c>
      <c r="H229" s="183">
        <f>'Παραδοχές μοναδιαίου κόστους'!I193*'Ανάπτυξη δικτύου'!AG214</f>
        <v>0</v>
      </c>
      <c r="I229" s="168">
        <f t="shared" si="59"/>
        <v>0</v>
      </c>
    </row>
    <row r="230" spans="2:9" outlineLevel="1" x14ac:dyDescent="0.35">
      <c r="B230" s="230" t="s">
        <v>83</v>
      </c>
      <c r="C230" s="88" t="s">
        <v>178</v>
      </c>
      <c r="D230" s="183">
        <f>'Παραδοχές μοναδιαίου κόστους'!E194*'Ανάπτυξη δικτύου'!U215</f>
        <v>0</v>
      </c>
      <c r="E230" s="183">
        <f>'Παραδοχές μοναδιαίου κόστους'!F194*'Ανάπτυξη δικτύου'!X215</f>
        <v>0</v>
      </c>
      <c r="F230" s="183">
        <f>'Παραδοχές μοναδιαίου κόστους'!G194*'Ανάπτυξη δικτύου'!AA215</f>
        <v>0</v>
      </c>
      <c r="G230" s="183">
        <f>'Παραδοχές μοναδιαίου κόστους'!H194*'Ανάπτυξη δικτύου'!AD215</f>
        <v>0</v>
      </c>
      <c r="H230" s="183">
        <f>'Παραδοχές μοναδιαίου κόστους'!I194*'Ανάπτυξη δικτύου'!AG215</f>
        <v>0</v>
      </c>
      <c r="I230" s="168">
        <f t="shared" si="59"/>
        <v>0</v>
      </c>
    </row>
    <row r="231" spans="2:9" outlineLevel="1" x14ac:dyDescent="0.35">
      <c r="B231" s="230" t="s">
        <v>84</v>
      </c>
      <c r="C231" s="88" t="s">
        <v>178</v>
      </c>
      <c r="D231" s="183">
        <f>'Παραδοχές μοναδιαίου κόστους'!E195*'Ανάπτυξη δικτύου'!U216</f>
        <v>0</v>
      </c>
      <c r="E231" s="183">
        <f>'Παραδοχές μοναδιαίου κόστους'!F195*'Ανάπτυξη δικτύου'!X216</f>
        <v>0</v>
      </c>
      <c r="F231" s="183">
        <f>'Παραδοχές μοναδιαίου κόστους'!G195*'Ανάπτυξη δικτύου'!AA216</f>
        <v>0</v>
      </c>
      <c r="G231" s="183">
        <f>'Παραδοχές μοναδιαίου κόστους'!H195*'Ανάπτυξη δικτύου'!AD216</f>
        <v>0</v>
      </c>
      <c r="H231" s="183">
        <f>'Παραδοχές μοναδιαίου κόστους'!I195*'Ανάπτυξη δικτύου'!AG216</f>
        <v>0</v>
      </c>
      <c r="I231" s="168">
        <f t="shared" si="59"/>
        <v>0</v>
      </c>
    </row>
    <row r="232" spans="2:9" outlineLevel="1" x14ac:dyDescent="0.35">
      <c r="B232" s="229" t="s">
        <v>85</v>
      </c>
      <c r="C232" s="88" t="s">
        <v>178</v>
      </c>
      <c r="D232" s="183">
        <f>'Παραδοχές μοναδιαίου κόστους'!E196*'Ανάπτυξη δικτύου'!U217</f>
        <v>0</v>
      </c>
      <c r="E232" s="183">
        <f>'Παραδοχές μοναδιαίου κόστους'!F196*'Ανάπτυξη δικτύου'!X217</f>
        <v>0</v>
      </c>
      <c r="F232" s="183">
        <f>'Παραδοχές μοναδιαίου κόστους'!G196*'Ανάπτυξη δικτύου'!AA217</f>
        <v>0</v>
      </c>
      <c r="G232" s="183">
        <f>'Παραδοχές μοναδιαίου κόστους'!H196*'Ανάπτυξη δικτύου'!AD217</f>
        <v>0</v>
      </c>
      <c r="H232" s="183">
        <f>'Παραδοχές μοναδιαίου κόστους'!I196*'Ανάπτυξη δικτύου'!AG217</f>
        <v>0</v>
      </c>
      <c r="I232" s="168">
        <f t="shared" si="59"/>
        <v>0</v>
      </c>
    </row>
    <row r="233" spans="2:9" outlineLevel="1" x14ac:dyDescent="0.35">
      <c r="B233" s="230" t="s">
        <v>86</v>
      </c>
      <c r="C233" s="88" t="s">
        <v>178</v>
      </c>
      <c r="D233" s="183">
        <f>'Παραδοχές μοναδιαίου κόστους'!E197*'Ανάπτυξη δικτύου'!U218</f>
        <v>0</v>
      </c>
      <c r="E233" s="183">
        <f>'Παραδοχές μοναδιαίου κόστους'!F197*'Ανάπτυξη δικτύου'!X218</f>
        <v>0</v>
      </c>
      <c r="F233" s="183">
        <f>'Παραδοχές μοναδιαίου κόστους'!G197*'Ανάπτυξη δικτύου'!AA218</f>
        <v>0</v>
      </c>
      <c r="G233" s="183">
        <f>'Παραδοχές μοναδιαίου κόστους'!H197*'Ανάπτυξη δικτύου'!AD218</f>
        <v>0</v>
      </c>
      <c r="H233" s="183">
        <f>'Παραδοχές μοναδιαίου κόστους'!I197*'Ανάπτυξη δικτύου'!AG218</f>
        <v>0</v>
      </c>
      <c r="I233" s="168">
        <f t="shared" si="59"/>
        <v>0</v>
      </c>
    </row>
    <row r="234" spans="2:9" outlineLevel="1" x14ac:dyDescent="0.35">
      <c r="B234" s="230" t="s">
        <v>87</v>
      </c>
      <c r="C234" s="88" t="s">
        <v>178</v>
      </c>
      <c r="D234" s="183">
        <f>'Παραδοχές μοναδιαίου κόστους'!E198*'Ανάπτυξη δικτύου'!U219</f>
        <v>0</v>
      </c>
      <c r="E234" s="183">
        <f>'Παραδοχές μοναδιαίου κόστους'!F198*'Ανάπτυξη δικτύου'!X219</f>
        <v>0</v>
      </c>
      <c r="F234" s="183">
        <f>'Παραδοχές μοναδιαίου κόστους'!G198*'Ανάπτυξη δικτύου'!AA219</f>
        <v>0</v>
      </c>
      <c r="G234" s="183">
        <f>'Παραδοχές μοναδιαίου κόστους'!H198*'Ανάπτυξη δικτύου'!AD219</f>
        <v>0</v>
      </c>
      <c r="H234" s="183">
        <f>'Παραδοχές μοναδιαίου κόστους'!I198*'Ανάπτυξη δικτύου'!AG219</f>
        <v>0</v>
      </c>
      <c r="I234" s="168">
        <f t="shared" si="59"/>
        <v>0</v>
      </c>
    </row>
    <row r="235" spans="2:9" outlineLevel="1" x14ac:dyDescent="0.35">
      <c r="B235" s="230" t="s">
        <v>88</v>
      </c>
      <c r="C235" s="88" t="s">
        <v>178</v>
      </c>
      <c r="D235" s="183">
        <f>'Παραδοχές μοναδιαίου κόστους'!E199*'Ανάπτυξη δικτύου'!U220</f>
        <v>0</v>
      </c>
      <c r="E235" s="183">
        <f>'Παραδοχές μοναδιαίου κόστους'!F199*'Ανάπτυξη δικτύου'!X220</f>
        <v>0</v>
      </c>
      <c r="F235" s="183">
        <f>'Παραδοχές μοναδιαίου κόστους'!G199*'Ανάπτυξη δικτύου'!AA220</f>
        <v>0</v>
      </c>
      <c r="G235" s="183">
        <f>'Παραδοχές μοναδιαίου κόστους'!H199*'Ανάπτυξη δικτύου'!AD220</f>
        <v>0</v>
      </c>
      <c r="H235" s="183">
        <f>'Παραδοχές μοναδιαίου κόστους'!I199*'Ανάπτυξη δικτύου'!AG220</f>
        <v>0</v>
      </c>
      <c r="I235" s="168">
        <f t="shared" si="59"/>
        <v>0</v>
      </c>
    </row>
    <row r="236" spans="2:9" outlineLevel="1" x14ac:dyDescent="0.35">
      <c r="B236" s="230" t="s">
        <v>89</v>
      </c>
      <c r="C236" s="88" t="s">
        <v>178</v>
      </c>
      <c r="D236" s="183">
        <f>'Παραδοχές μοναδιαίου κόστους'!E200*'Ανάπτυξη δικτύου'!U221</f>
        <v>0</v>
      </c>
      <c r="E236" s="183">
        <f>'Παραδοχές μοναδιαίου κόστους'!F200*'Ανάπτυξη δικτύου'!X221</f>
        <v>0</v>
      </c>
      <c r="F236" s="183">
        <f>'Παραδοχές μοναδιαίου κόστους'!G200*'Ανάπτυξη δικτύου'!AA221</f>
        <v>0</v>
      </c>
      <c r="G236" s="183">
        <f>'Παραδοχές μοναδιαίου κόστους'!H200*'Ανάπτυξη δικτύου'!AD221</f>
        <v>0</v>
      </c>
      <c r="H236" s="183">
        <f>'Παραδοχές μοναδιαίου κόστους'!I200*'Ανάπτυξη δικτύου'!AG221</f>
        <v>0</v>
      </c>
      <c r="I236" s="168">
        <f t="shared" si="59"/>
        <v>0</v>
      </c>
    </row>
    <row r="237" spans="2:9" outlineLevel="1" x14ac:dyDescent="0.35">
      <c r="B237" s="229" t="s">
        <v>90</v>
      </c>
      <c r="C237" s="88" t="s">
        <v>178</v>
      </c>
      <c r="D237" s="183">
        <f>'Παραδοχές μοναδιαίου κόστους'!E201*'Ανάπτυξη δικτύου'!U222</f>
        <v>0</v>
      </c>
      <c r="E237" s="183">
        <f>'Παραδοχές μοναδιαίου κόστους'!F201*'Ανάπτυξη δικτύου'!X222</f>
        <v>0</v>
      </c>
      <c r="F237" s="183">
        <f>'Παραδοχές μοναδιαίου κόστους'!G201*'Ανάπτυξη δικτύου'!AA222</f>
        <v>0</v>
      </c>
      <c r="G237" s="183">
        <f>'Παραδοχές μοναδιαίου κόστους'!H201*'Ανάπτυξη δικτύου'!AD222</f>
        <v>0</v>
      </c>
      <c r="H237" s="183">
        <f>'Παραδοχές μοναδιαίου κόστους'!I201*'Ανάπτυξη δικτύου'!AG222</f>
        <v>0</v>
      </c>
      <c r="I237" s="168">
        <f t="shared" si="59"/>
        <v>0</v>
      </c>
    </row>
    <row r="238" spans="2:9" outlineLevel="1" x14ac:dyDescent="0.35">
      <c r="B238" s="230" t="s">
        <v>91</v>
      </c>
      <c r="C238" s="88" t="s">
        <v>178</v>
      </c>
      <c r="D238" s="183">
        <f>'Παραδοχές μοναδιαίου κόστους'!E202*'Ανάπτυξη δικτύου'!U223</f>
        <v>0</v>
      </c>
      <c r="E238" s="183">
        <f>'Παραδοχές μοναδιαίου κόστους'!F202*'Ανάπτυξη δικτύου'!X223</f>
        <v>0</v>
      </c>
      <c r="F238" s="183">
        <f>'Παραδοχές μοναδιαίου κόστους'!G202*'Ανάπτυξη δικτύου'!AA223</f>
        <v>0</v>
      </c>
      <c r="G238" s="183">
        <f>'Παραδοχές μοναδιαίου κόστους'!H202*'Ανάπτυξη δικτύου'!AD223</f>
        <v>0</v>
      </c>
      <c r="H238" s="183">
        <f>'Παραδοχές μοναδιαίου κόστους'!I202*'Ανάπτυξη δικτύου'!AG223</f>
        <v>0</v>
      </c>
      <c r="I238" s="168">
        <f t="shared" si="59"/>
        <v>0</v>
      </c>
    </row>
    <row r="239" spans="2:9" outlineLevel="1" x14ac:dyDescent="0.35">
      <c r="B239" s="229" t="s">
        <v>92</v>
      </c>
      <c r="C239" s="88" t="s">
        <v>178</v>
      </c>
      <c r="D239" s="183">
        <f>'Παραδοχές μοναδιαίου κόστους'!E203*'Ανάπτυξη δικτύου'!U224</f>
        <v>0</v>
      </c>
      <c r="E239" s="183">
        <f>'Παραδοχές μοναδιαίου κόστους'!F203*'Ανάπτυξη δικτύου'!X224</f>
        <v>0</v>
      </c>
      <c r="F239" s="183">
        <f>'Παραδοχές μοναδιαίου κόστους'!G203*'Ανάπτυξη δικτύου'!AA224</f>
        <v>0</v>
      </c>
      <c r="G239" s="183">
        <f>'Παραδοχές μοναδιαίου κόστους'!H203*'Ανάπτυξη δικτύου'!AD224</f>
        <v>0</v>
      </c>
      <c r="H239" s="183">
        <f>'Παραδοχές μοναδιαίου κόστους'!I203*'Ανάπτυξη δικτύου'!AG224</f>
        <v>0</v>
      </c>
      <c r="I239" s="168">
        <f t="shared" si="59"/>
        <v>0</v>
      </c>
    </row>
    <row r="240" spans="2:9" outlineLevel="1" x14ac:dyDescent="0.35">
      <c r="B240" s="230" t="s">
        <v>93</v>
      </c>
      <c r="C240" s="88" t="s">
        <v>178</v>
      </c>
      <c r="D240" s="183">
        <f>'Παραδοχές μοναδιαίου κόστους'!E204*'Ανάπτυξη δικτύου'!U225</f>
        <v>0</v>
      </c>
      <c r="E240" s="183">
        <f>'Παραδοχές μοναδιαίου κόστους'!F204*'Ανάπτυξη δικτύου'!X225</f>
        <v>0</v>
      </c>
      <c r="F240" s="183">
        <f>'Παραδοχές μοναδιαίου κόστους'!G204*'Ανάπτυξη δικτύου'!AA225</f>
        <v>0</v>
      </c>
      <c r="G240" s="183">
        <f>'Παραδοχές μοναδιαίου κόστους'!H204*'Ανάπτυξη δικτύου'!AD225</f>
        <v>0</v>
      </c>
      <c r="H240" s="183">
        <f>'Παραδοχές μοναδιαίου κόστους'!I204*'Ανάπτυξη δικτύου'!AG225</f>
        <v>0</v>
      </c>
      <c r="I240" s="168">
        <f t="shared" si="59"/>
        <v>0</v>
      </c>
    </row>
    <row r="241" spans="2:37" outlineLevel="1" x14ac:dyDescent="0.35">
      <c r="B241" s="229" t="s">
        <v>94</v>
      </c>
      <c r="C241" s="88" t="s">
        <v>178</v>
      </c>
      <c r="D241" s="183">
        <f>'Παραδοχές μοναδιαίου κόστους'!E205*'Ανάπτυξη δικτύου'!U226</f>
        <v>0</v>
      </c>
      <c r="E241" s="183">
        <f>'Παραδοχές μοναδιαίου κόστους'!F205*'Ανάπτυξη δικτύου'!X226</f>
        <v>0</v>
      </c>
      <c r="F241" s="183">
        <f>'Παραδοχές μοναδιαίου κόστους'!G205*'Ανάπτυξη δικτύου'!AA226</f>
        <v>0</v>
      </c>
      <c r="G241" s="183">
        <f>'Παραδοχές μοναδιαίου κόστους'!H205*'Ανάπτυξη δικτύου'!AD226</f>
        <v>0</v>
      </c>
      <c r="H241" s="183">
        <f>'Παραδοχές μοναδιαίου κόστους'!I205*'Ανάπτυξη δικτύου'!AG226</f>
        <v>0</v>
      </c>
      <c r="I241" s="168">
        <f t="shared" si="59"/>
        <v>0</v>
      </c>
    </row>
    <row r="242" spans="2:37" outlineLevel="1" x14ac:dyDescent="0.35">
      <c r="B242" s="230" t="s">
        <v>95</v>
      </c>
      <c r="C242" s="88" t="s">
        <v>178</v>
      </c>
      <c r="D242" s="183">
        <f>'Παραδοχές μοναδιαίου κόστους'!E206*'Ανάπτυξη δικτύου'!U227</f>
        <v>0</v>
      </c>
      <c r="E242" s="183">
        <f>'Παραδοχές μοναδιαίου κόστους'!F206*'Ανάπτυξη δικτύου'!X227</f>
        <v>0</v>
      </c>
      <c r="F242" s="183">
        <f>'Παραδοχές μοναδιαίου κόστους'!G206*'Ανάπτυξη δικτύου'!AA227</f>
        <v>0</v>
      </c>
      <c r="G242" s="183">
        <f>'Παραδοχές μοναδιαίου κόστους'!H206*'Ανάπτυξη δικτύου'!AD227</f>
        <v>0</v>
      </c>
      <c r="H242" s="183">
        <f>'Παραδοχές μοναδιαίου κόστους'!I206*'Ανάπτυξη δικτύου'!AG227</f>
        <v>0</v>
      </c>
      <c r="I242" s="168">
        <f t="shared" si="59"/>
        <v>0</v>
      </c>
    </row>
    <row r="243" spans="2:37" outlineLevel="1" x14ac:dyDescent="0.35">
      <c r="B243" s="229" t="s">
        <v>96</v>
      </c>
      <c r="C243" s="88" t="s">
        <v>178</v>
      </c>
      <c r="D243" s="183">
        <f>'Παραδοχές μοναδιαίου κόστους'!E207*'Ανάπτυξη δικτύου'!U228</f>
        <v>0</v>
      </c>
      <c r="E243" s="183">
        <f>'Παραδοχές μοναδιαίου κόστους'!F207*'Ανάπτυξη δικτύου'!X228</f>
        <v>0</v>
      </c>
      <c r="F243" s="183">
        <f>'Παραδοχές μοναδιαίου κόστους'!G207*'Ανάπτυξη δικτύου'!AA228</f>
        <v>0</v>
      </c>
      <c r="G243" s="183">
        <f>'Παραδοχές μοναδιαίου κόστους'!H207*'Ανάπτυξη δικτύου'!AD228</f>
        <v>0</v>
      </c>
      <c r="H243" s="183">
        <f>'Παραδοχές μοναδιαίου κόστους'!I207*'Ανάπτυξη δικτύου'!AG228</f>
        <v>0</v>
      </c>
      <c r="I243" s="168">
        <f t="shared" ref="I243:I246" si="60">D243+E243+F243+G243+H243</f>
        <v>0</v>
      </c>
    </row>
    <row r="244" spans="2:37" outlineLevel="1" x14ac:dyDescent="0.35">
      <c r="B244" s="230" t="s">
        <v>97</v>
      </c>
      <c r="C244" s="88" t="s">
        <v>178</v>
      </c>
      <c r="D244" s="183">
        <f>'Παραδοχές μοναδιαίου κόστους'!E208*'Ανάπτυξη δικτύου'!U229</f>
        <v>0</v>
      </c>
      <c r="E244" s="183">
        <f>'Παραδοχές μοναδιαίου κόστους'!F208*'Ανάπτυξη δικτύου'!X229</f>
        <v>1748862</v>
      </c>
      <c r="F244" s="183">
        <f>'Παραδοχές μοναδιαίου κόστους'!G208*'Ανάπτυξη δικτύου'!AA229</f>
        <v>0</v>
      </c>
      <c r="G244" s="183">
        <f>'Παραδοχές μοναδιαίου κόστους'!H208*'Ανάπτυξη δικτύου'!AD229</f>
        <v>0</v>
      </c>
      <c r="H244" s="183">
        <f>'Παραδοχές μοναδιαίου κόστους'!I208*'Ανάπτυξη δικτύου'!AG229</f>
        <v>0</v>
      </c>
      <c r="I244" s="168">
        <f t="shared" si="60"/>
        <v>1748862</v>
      </c>
    </row>
    <row r="245" spans="2:37" outlineLevel="1" x14ac:dyDescent="0.35">
      <c r="B245" s="230" t="s">
        <v>98</v>
      </c>
      <c r="C245" s="88" t="s">
        <v>178</v>
      </c>
      <c r="D245" s="183">
        <f>'Παραδοχές μοναδιαίου κόστους'!E209*'Ανάπτυξη δικτύου'!U230</f>
        <v>0</v>
      </c>
      <c r="E245" s="183">
        <f>'Παραδοχές μοναδιαίου κόστους'!F209*'Ανάπτυξη δικτύου'!X230</f>
        <v>0</v>
      </c>
      <c r="F245" s="183">
        <f>'Παραδοχές μοναδιαίου κόστους'!G209*'Ανάπτυξη δικτύου'!AA230</f>
        <v>0</v>
      </c>
      <c r="G245" s="183">
        <f>'Παραδοχές μοναδιαίου κόστους'!H209*'Ανάπτυξη δικτύου'!AD230</f>
        <v>0</v>
      </c>
      <c r="H245" s="183">
        <f>'Παραδοχές μοναδιαίου κόστους'!I209*'Ανάπτυξη δικτύου'!AG230</f>
        <v>0</v>
      </c>
      <c r="I245" s="168">
        <f t="shared" si="60"/>
        <v>0</v>
      </c>
    </row>
    <row r="246" spans="2:37" outlineLevel="1" x14ac:dyDescent="0.35">
      <c r="B246" s="230" t="s">
        <v>99</v>
      </c>
      <c r="C246" s="88" t="s">
        <v>178</v>
      </c>
      <c r="D246" s="183">
        <f>'Παραδοχές μοναδιαίου κόστους'!E210*'Ανάπτυξη δικτύου'!U231</f>
        <v>0</v>
      </c>
      <c r="E246" s="183">
        <f>'Παραδοχές μοναδιαίου κόστους'!F210*'Ανάπτυξη δικτύου'!X231</f>
        <v>0</v>
      </c>
      <c r="F246" s="183">
        <f>'Παραδοχές μοναδιαίου κόστους'!G210*'Ανάπτυξη δικτύου'!AA231</f>
        <v>0</v>
      </c>
      <c r="G246" s="183">
        <f>'Παραδοχές μοναδιαίου κόστους'!H210*'Ανάπτυξη δικτύου'!AD231</f>
        <v>0</v>
      </c>
      <c r="H246" s="183">
        <f>'Παραδοχές μοναδιαίου κόστους'!I210*'Ανάπτυξη δικτύου'!AG231</f>
        <v>0</v>
      </c>
      <c r="I246" s="168">
        <f t="shared" si="60"/>
        <v>0</v>
      </c>
    </row>
    <row r="247" spans="2:37" outlineLevel="1" x14ac:dyDescent="0.35">
      <c r="B247" s="50" t="s">
        <v>107</v>
      </c>
      <c r="C247" s="88" t="s">
        <v>178</v>
      </c>
      <c r="D247" s="184">
        <f>SUM(D222:D246)</f>
        <v>0</v>
      </c>
      <c r="E247" s="184">
        <f t="shared" ref="E247" si="61">SUM(E222:E246)</f>
        <v>1748862</v>
      </c>
      <c r="F247" s="184">
        <f t="shared" ref="F247" si="62">SUM(F222:F246)</f>
        <v>0</v>
      </c>
      <c r="G247" s="184">
        <f t="shared" ref="G247" si="63">SUM(G222:G246)</f>
        <v>0</v>
      </c>
      <c r="H247" s="184">
        <f t="shared" ref="H247" si="64">SUM(H222:H246)</f>
        <v>0</v>
      </c>
      <c r="I247" s="184">
        <f t="shared" ref="I247" si="65">SUM(I222:I246)</f>
        <v>1748862</v>
      </c>
    </row>
    <row r="249" spans="2:37" ht="15.5" x14ac:dyDescent="0.35">
      <c r="B249" s="296" t="s">
        <v>174</v>
      </c>
      <c r="C249" s="296"/>
      <c r="D249" s="296"/>
      <c r="E249" s="296"/>
      <c r="F249" s="296"/>
      <c r="G249" s="296"/>
      <c r="H249" s="296"/>
      <c r="I249" s="296"/>
    </row>
    <row r="250" spans="2:37" ht="5.5" customHeight="1" outlineLevel="1" x14ac:dyDescent="0.35">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row>
    <row r="251" spans="2:37" outlineLevel="1" x14ac:dyDescent="0.35">
      <c r="B251" s="77"/>
      <c r="C251" s="62"/>
      <c r="D251" s="81">
        <f>$C$3</f>
        <v>2024</v>
      </c>
      <c r="E251" s="81">
        <f>$C$3+1</f>
        <v>2025</v>
      </c>
      <c r="F251" s="81">
        <f>$C$3+2</f>
        <v>2026</v>
      </c>
      <c r="G251" s="81">
        <f>$C$3+3</f>
        <v>2027</v>
      </c>
      <c r="H251" s="81">
        <f>$C$3+4</f>
        <v>2028</v>
      </c>
      <c r="I251" s="80" t="str">
        <f xml:space="preserve"> D251&amp;" - "&amp;H251</f>
        <v>2024 - 2028</v>
      </c>
    </row>
    <row r="252" spans="2:37" outlineLevel="1" x14ac:dyDescent="0.35">
      <c r="B252" s="229" t="s">
        <v>75</v>
      </c>
      <c r="C252" s="88" t="s">
        <v>178</v>
      </c>
      <c r="D252" s="183">
        <f>'Παραδοχές μοναδιαίου κόστους'!E215*'Ανάπτυξη δικτύου'!U239</f>
        <v>0</v>
      </c>
      <c r="E252" s="183">
        <f>'Παραδοχές μοναδιαίου κόστους'!F215*'Ανάπτυξη δικτύου'!X239</f>
        <v>0</v>
      </c>
      <c r="F252" s="183">
        <f>'Παραδοχές μοναδιαίου κόστους'!G215*'Ανάπτυξη δικτύου'!AA239</f>
        <v>0</v>
      </c>
      <c r="G252" s="183">
        <f>'Παραδοχές μοναδιαίου κόστους'!H215*'Ανάπτυξη δικτύου'!AD239</f>
        <v>0</v>
      </c>
      <c r="H252" s="183">
        <f>'Παραδοχές μοναδιαίου κόστους'!I215*'Ανάπτυξη δικτύου'!AG239</f>
        <v>0</v>
      </c>
      <c r="I252" s="168">
        <f t="shared" ref="I252" si="66">D252+E252+F252+G252+H252</f>
        <v>0</v>
      </c>
    </row>
    <row r="253" spans="2:37" outlineLevel="1" x14ac:dyDescent="0.35">
      <c r="B253" s="230" t="s">
        <v>76</v>
      </c>
      <c r="C253" s="88" t="s">
        <v>178</v>
      </c>
      <c r="D253" s="183">
        <f>'Παραδοχές μοναδιαίου κόστους'!E216*'Ανάπτυξη δικτύου'!U240</f>
        <v>0</v>
      </c>
      <c r="E253" s="183">
        <f>'Παραδοχές μοναδιαίου κόστους'!F216*'Ανάπτυξη δικτύου'!X240</f>
        <v>0</v>
      </c>
      <c r="F253" s="183">
        <f>'Παραδοχές μοναδιαίου κόστους'!G216*'Ανάπτυξη δικτύου'!AA240</f>
        <v>0</v>
      </c>
      <c r="G253" s="183">
        <f>'Παραδοχές μοναδιαίου κόστους'!H216*'Ανάπτυξη δικτύου'!AD240</f>
        <v>0</v>
      </c>
      <c r="H253" s="183">
        <f>'Παραδοχές μοναδιαίου κόστους'!I216*'Ανάπτυξη δικτύου'!AG240</f>
        <v>0</v>
      </c>
      <c r="I253" s="168">
        <f t="shared" ref="I253:I272" si="67">D253+E253+F253+G253+H253</f>
        <v>0</v>
      </c>
    </row>
    <row r="254" spans="2:37" outlineLevel="1" x14ac:dyDescent="0.35">
      <c r="B254" s="229" t="s">
        <v>77</v>
      </c>
      <c r="C254" s="88" t="s">
        <v>178</v>
      </c>
      <c r="D254" s="183">
        <f>'Παραδοχές μοναδιαίου κόστους'!E217*'Ανάπτυξη δικτύου'!U241</f>
        <v>0</v>
      </c>
      <c r="E254" s="183">
        <f>'Παραδοχές μοναδιαίου κόστους'!F217*'Ανάπτυξη δικτύου'!X241</f>
        <v>0</v>
      </c>
      <c r="F254" s="183">
        <f>'Παραδοχές μοναδιαίου κόστους'!G217*'Ανάπτυξη δικτύου'!AA241</f>
        <v>0</v>
      </c>
      <c r="G254" s="183">
        <f>'Παραδοχές μοναδιαίου κόστους'!H217*'Ανάπτυξη δικτύου'!AD241</f>
        <v>0</v>
      </c>
      <c r="H254" s="183">
        <f>'Παραδοχές μοναδιαίου κόστους'!I217*'Ανάπτυξη δικτύου'!AG241</f>
        <v>0</v>
      </c>
      <c r="I254" s="168">
        <f t="shared" si="67"/>
        <v>0</v>
      </c>
    </row>
    <row r="255" spans="2:37" outlineLevel="1" x14ac:dyDescent="0.35">
      <c r="B255" s="230" t="s">
        <v>78</v>
      </c>
      <c r="C255" s="88" t="s">
        <v>178</v>
      </c>
      <c r="D255" s="183">
        <f>'Παραδοχές μοναδιαίου κόστους'!E218*'Ανάπτυξη δικτύου'!U242</f>
        <v>0</v>
      </c>
      <c r="E255" s="183">
        <f>'Παραδοχές μοναδιαίου κόστους'!F218*'Ανάπτυξη δικτύου'!X242</f>
        <v>0</v>
      </c>
      <c r="F255" s="183">
        <f>'Παραδοχές μοναδιαίου κόστους'!G218*'Ανάπτυξη δικτύου'!AA242</f>
        <v>0</v>
      </c>
      <c r="G255" s="183">
        <f>'Παραδοχές μοναδιαίου κόστους'!H218*'Ανάπτυξη δικτύου'!AD242</f>
        <v>0</v>
      </c>
      <c r="H255" s="183">
        <f>'Παραδοχές μοναδιαίου κόστους'!I218*'Ανάπτυξη δικτύου'!AG242</f>
        <v>0</v>
      </c>
      <c r="I255" s="168">
        <f t="shared" si="67"/>
        <v>0</v>
      </c>
    </row>
    <row r="256" spans="2:37" outlineLevel="1" x14ac:dyDescent="0.35">
      <c r="B256" s="229" t="s">
        <v>79</v>
      </c>
      <c r="C256" s="88" t="s">
        <v>178</v>
      </c>
      <c r="D256" s="183">
        <f>'Παραδοχές μοναδιαίου κόστους'!E219*'Ανάπτυξη δικτύου'!U243</f>
        <v>0</v>
      </c>
      <c r="E256" s="183">
        <f>'Παραδοχές μοναδιαίου κόστους'!F219*'Ανάπτυξη δικτύου'!X243</f>
        <v>0</v>
      </c>
      <c r="F256" s="183">
        <f>'Παραδοχές μοναδιαίου κόστους'!G219*'Ανάπτυξη δικτύου'!AA243</f>
        <v>0</v>
      </c>
      <c r="G256" s="183">
        <f>'Παραδοχές μοναδιαίου κόστους'!H219*'Ανάπτυξη δικτύου'!AD243</f>
        <v>0</v>
      </c>
      <c r="H256" s="183">
        <f>'Παραδοχές μοναδιαίου κόστους'!I219*'Ανάπτυξη δικτύου'!AG243</f>
        <v>0</v>
      </c>
      <c r="I256" s="168">
        <f t="shared" si="67"/>
        <v>0</v>
      </c>
    </row>
    <row r="257" spans="2:9" outlineLevel="1" x14ac:dyDescent="0.35">
      <c r="B257" s="230" t="s">
        <v>80</v>
      </c>
      <c r="C257" s="88" t="s">
        <v>178</v>
      </c>
      <c r="D257" s="183">
        <f>'Παραδοχές μοναδιαίου κόστους'!E220*'Ανάπτυξη δικτύου'!U244</f>
        <v>0</v>
      </c>
      <c r="E257" s="183">
        <f>'Παραδοχές μοναδιαίου κόστους'!F220*'Ανάπτυξη δικτύου'!X244</f>
        <v>0</v>
      </c>
      <c r="F257" s="183">
        <f>'Παραδοχές μοναδιαίου κόστους'!G220*'Ανάπτυξη δικτύου'!AA244</f>
        <v>0</v>
      </c>
      <c r="G257" s="183">
        <f>'Παραδοχές μοναδιαίου κόστους'!H220*'Ανάπτυξη δικτύου'!AD244</f>
        <v>0</v>
      </c>
      <c r="H257" s="183">
        <f>'Παραδοχές μοναδιαίου κόστους'!I220*'Ανάπτυξη δικτύου'!AG244</f>
        <v>0</v>
      </c>
      <c r="I257" s="168">
        <f t="shared" si="67"/>
        <v>0</v>
      </c>
    </row>
    <row r="258" spans="2:9" outlineLevel="1" x14ac:dyDescent="0.35">
      <c r="B258" s="229" t="s">
        <v>81</v>
      </c>
      <c r="C258" s="88" t="s">
        <v>178</v>
      </c>
      <c r="D258" s="183">
        <f>'Παραδοχές μοναδιαίου κόστους'!E221*'Ανάπτυξη δικτύου'!U245</f>
        <v>0</v>
      </c>
      <c r="E258" s="183">
        <f>'Παραδοχές μοναδιαίου κόστους'!F221*'Ανάπτυξη δικτύου'!X245</f>
        <v>0</v>
      </c>
      <c r="F258" s="183">
        <f>'Παραδοχές μοναδιαίου κόστους'!G221*'Ανάπτυξη δικτύου'!AA245</f>
        <v>0</v>
      </c>
      <c r="G258" s="183">
        <f>'Παραδοχές μοναδιαίου κόστους'!H221*'Ανάπτυξη δικτύου'!AD245</f>
        <v>0</v>
      </c>
      <c r="H258" s="183">
        <f>'Παραδοχές μοναδιαίου κόστους'!I221*'Ανάπτυξη δικτύου'!AG245</f>
        <v>0</v>
      </c>
      <c r="I258" s="168">
        <f t="shared" si="67"/>
        <v>0</v>
      </c>
    </row>
    <row r="259" spans="2:9" outlineLevel="1" x14ac:dyDescent="0.35">
      <c r="B259" s="230" t="s">
        <v>82</v>
      </c>
      <c r="C259" s="88" t="s">
        <v>178</v>
      </c>
      <c r="D259" s="183">
        <f>'Παραδοχές μοναδιαίου κόστους'!E222*'Ανάπτυξη δικτύου'!U246</f>
        <v>0</v>
      </c>
      <c r="E259" s="183">
        <f>'Παραδοχές μοναδιαίου κόστους'!F222*'Ανάπτυξη δικτύου'!X246</f>
        <v>0</v>
      </c>
      <c r="F259" s="183">
        <f>'Παραδοχές μοναδιαίου κόστους'!G222*'Ανάπτυξη δικτύου'!AA246</f>
        <v>0</v>
      </c>
      <c r="G259" s="183">
        <f>'Παραδοχές μοναδιαίου κόστους'!H222*'Ανάπτυξη δικτύου'!AD246</f>
        <v>0</v>
      </c>
      <c r="H259" s="183">
        <f>'Παραδοχές μοναδιαίου κόστους'!I222*'Ανάπτυξη δικτύου'!AG246</f>
        <v>0</v>
      </c>
      <c r="I259" s="168">
        <f t="shared" si="67"/>
        <v>0</v>
      </c>
    </row>
    <row r="260" spans="2:9" outlineLevel="1" x14ac:dyDescent="0.35">
      <c r="B260" s="230" t="s">
        <v>83</v>
      </c>
      <c r="C260" s="88" t="s">
        <v>178</v>
      </c>
      <c r="D260" s="183">
        <f>'Παραδοχές μοναδιαίου κόστους'!E223*'Ανάπτυξη δικτύου'!U247</f>
        <v>0</v>
      </c>
      <c r="E260" s="183">
        <f>'Παραδοχές μοναδιαίου κόστους'!F223*'Ανάπτυξη δικτύου'!X247</f>
        <v>0</v>
      </c>
      <c r="F260" s="183">
        <f>'Παραδοχές μοναδιαίου κόστους'!G223*'Ανάπτυξη δικτύου'!AA247</f>
        <v>0</v>
      </c>
      <c r="G260" s="183">
        <f>'Παραδοχές μοναδιαίου κόστους'!H223*'Ανάπτυξη δικτύου'!AD247</f>
        <v>0</v>
      </c>
      <c r="H260" s="183">
        <f>'Παραδοχές μοναδιαίου κόστους'!I223*'Ανάπτυξη δικτύου'!AG247</f>
        <v>0</v>
      </c>
      <c r="I260" s="168">
        <f t="shared" si="67"/>
        <v>0</v>
      </c>
    </row>
    <row r="261" spans="2:9" outlineLevel="1" x14ac:dyDescent="0.35">
      <c r="B261" s="230" t="s">
        <v>84</v>
      </c>
      <c r="C261" s="88" t="s">
        <v>178</v>
      </c>
      <c r="D261" s="183">
        <f>'Παραδοχές μοναδιαίου κόστους'!E224*'Ανάπτυξη δικτύου'!U248</f>
        <v>0</v>
      </c>
      <c r="E261" s="183">
        <f>'Παραδοχές μοναδιαίου κόστους'!F224*'Ανάπτυξη δικτύου'!X248</f>
        <v>0</v>
      </c>
      <c r="F261" s="183">
        <f>'Παραδοχές μοναδιαίου κόστους'!G224*'Ανάπτυξη δικτύου'!AA248</f>
        <v>0</v>
      </c>
      <c r="G261" s="183">
        <f>'Παραδοχές μοναδιαίου κόστους'!H224*'Ανάπτυξη δικτύου'!AD248</f>
        <v>0</v>
      </c>
      <c r="H261" s="183">
        <f>'Παραδοχές μοναδιαίου κόστους'!I224*'Ανάπτυξη δικτύου'!AG248</f>
        <v>0</v>
      </c>
      <c r="I261" s="168">
        <f t="shared" si="67"/>
        <v>0</v>
      </c>
    </row>
    <row r="262" spans="2:9" outlineLevel="1" x14ac:dyDescent="0.35">
      <c r="B262" s="229" t="s">
        <v>85</v>
      </c>
      <c r="C262" s="88" t="s">
        <v>178</v>
      </c>
      <c r="D262" s="183">
        <f>'Παραδοχές μοναδιαίου κόστους'!E225*'Ανάπτυξη δικτύου'!U249</f>
        <v>0</v>
      </c>
      <c r="E262" s="183">
        <f>'Παραδοχές μοναδιαίου κόστους'!F225*'Ανάπτυξη δικτύου'!X249</f>
        <v>0</v>
      </c>
      <c r="F262" s="183">
        <f>'Παραδοχές μοναδιαίου κόστους'!G225*'Ανάπτυξη δικτύου'!AA249</f>
        <v>0</v>
      </c>
      <c r="G262" s="183">
        <f>'Παραδοχές μοναδιαίου κόστους'!H225*'Ανάπτυξη δικτύου'!AD249</f>
        <v>0</v>
      </c>
      <c r="H262" s="183">
        <f>'Παραδοχές μοναδιαίου κόστους'!I225*'Ανάπτυξη δικτύου'!AG249</f>
        <v>0</v>
      </c>
      <c r="I262" s="168">
        <f t="shared" si="67"/>
        <v>0</v>
      </c>
    </row>
    <row r="263" spans="2:9" outlineLevel="1" x14ac:dyDescent="0.35">
      <c r="B263" s="230" t="s">
        <v>86</v>
      </c>
      <c r="C263" s="88" t="s">
        <v>178</v>
      </c>
      <c r="D263" s="183">
        <f>'Παραδοχές μοναδιαίου κόστους'!E226*'Ανάπτυξη δικτύου'!U250</f>
        <v>0</v>
      </c>
      <c r="E263" s="183">
        <f>'Παραδοχές μοναδιαίου κόστους'!F226*'Ανάπτυξη δικτύου'!X250</f>
        <v>0</v>
      </c>
      <c r="F263" s="183">
        <f>'Παραδοχές μοναδιαίου κόστους'!G226*'Ανάπτυξη δικτύου'!AA250</f>
        <v>0</v>
      </c>
      <c r="G263" s="183">
        <f>'Παραδοχές μοναδιαίου κόστους'!H226*'Ανάπτυξη δικτύου'!AD250</f>
        <v>0</v>
      </c>
      <c r="H263" s="183">
        <f>'Παραδοχές μοναδιαίου κόστους'!I226*'Ανάπτυξη δικτύου'!AG250</f>
        <v>0</v>
      </c>
      <c r="I263" s="168">
        <f t="shared" si="67"/>
        <v>0</v>
      </c>
    </row>
    <row r="264" spans="2:9" outlineLevel="1" x14ac:dyDescent="0.35">
      <c r="B264" s="230" t="s">
        <v>87</v>
      </c>
      <c r="C264" s="88" t="s">
        <v>178</v>
      </c>
      <c r="D264" s="183">
        <f>'Παραδοχές μοναδιαίου κόστους'!E227*'Ανάπτυξη δικτύου'!U251</f>
        <v>0</v>
      </c>
      <c r="E264" s="183">
        <f>'Παραδοχές μοναδιαίου κόστους'!F227*'Ανάπτυξη δικτύου'!X251</f>
        <v>0</v>
      </c>
      <c r="F264" s="183">
        <f>'Παραδοχές μοναδιαίου κόστους'!G227*'Ανάπτυξη δικτύου'!AA251</f>
        <v>0</v>
      </c>
      <c r="G264" s="183">
        <f>'Παραδοχές μοναδιαίου κόστους'!H227*'Ανάπτυξη δικτύου'!AD251</f>
        <v>0</v>
      </c>
      <c r="H264" s="183">
        <f>'Παραδοχές μοναδιαίου κόστους'!I227*'Ανάπτυξη δικτύου'!AG251</f>
        <v>0</v>
      </c>
      <c r="I264" s="168">
        <f t="shared" si="67"/>
        <v>0</v>
      </c>
    </row>
    <row r="265" spans="2:9" outlineLevel="1" x14ac:dyDescent="0.35">
      <c r="B265" s="230" t="s">
        <v>88</v>
      </c>
      <c r="C265" s="88" t="s">
        <v>178</v>
      </c>
      <c r="D265" s="183">
        <f>'Παραδοχές μοναδιαίου κόστους'!E228*'Ανάπτυξη δικτύου'!U252</f>
        <v>0</v>
      </c>
      <c r="E265" s="183">
        <f>'Παραδοχές μοναδιαίου κόστους'!F228*'Ανάπτυξη δικτύου'!X252</f>
        <v>0</v>
      </c>
      <c r="F265" s="183">
        <f>'Παραδοχές μοναδιαίου κόστους'!G228*'Ανάπτυξη δικτύου'!AA252</f>
        <v>0</v>
      </c>
      <c r="G265" s="183">
        <f>'Παραδοχές μοναδιαίου κόστους'!H228*'Ανάπτυξη δικτύου'!AD252</f>
        <v>0</v>
      </c>
      <c r="H265" s="183">
        <f>'Παραδοχές μοναδιαίου κόστους'!I228*'Ανάπτυξη δικτύου'!AG252</f>
        <v>0</v>
      </c>
      <c r="I265" s="168">
        <f t="shared" si="67"/>
        <v>0</v>
      </c>
    </row>
    <row r="266" spans="2:9" outlineLevel="1" x14ac:dyDescent="0.35">
      <c r="B266" s="230" t="s">
        <v>89</v>
      </c>
      <c r="C266" s="88" t="s">
        <v>178</v>
      </c>
      <c r="D266" s="183">
        <f>'Παραδοχές μοναδιαίου κόστους'!E229*'Ανάπτυξη δικτύου'!U253</f>
        <v>0</v>
      </c>
      <c r="E266" s="183">
        <f>'Παραδοχές μοναδιαίου κόστους'!F229*'Ανάπτυξη δικτύου'!X253</f>
        <v>0</v>
      </c>
      <c r="F266" s="183">
        <f>'Παραδοχές μοναδιαίου κόστους'!G229*'Ανάπτυξη δικτύου'!AA253</f>
        <v>0</v>
      </c>
      <c r="G266" s="183">
        <f>'Παραδοχές μοναδιαίου κόστους'!H229*'Ανάπτυξη δικτύου'!AD253</f>
        <v>0</v>
      </c>
      <c r="H266" s="183">
        <f>'Παραδοχές μοναδιαίου κόστους'!I229*'Ανάπτυξη δικτύου'!AG253</f>
        <v>0</v>
      </c>
      <c r="I266" s="168">
        <f t="shared" si="67"/>
        <v>0</v>
      </c>
    </row>
    <row r="267" spans="2:9" outlineLevel="1" x14ac:dyDescent="0.35">
      <c r="B267" s="229" t="s">
        <v>90</v>
      </c>
      <c r="C267" s="88" t="s">
        <v>178</v>
      </c>
      <c r="D267" s="183">
        <f>'Παραδοχές μοναδιαίου κόστους'!E230*'Ανάπτυξη δικτύου'!U254</f>
        <v>0</v>
      </c>
      <c r="E267" s="183">
        <f>'Παραδοχές μοναδιαίου κόστους'!F230*'Ανάπτυξη δικτύου'!X254</f>
        <v>0</v>
      </c>
      <c r="F267" s="183">
        <f>'Παραδοχές μοναδιαίου κόστους'!G230*'Ανάπτυξη δικτύου'!AA254</f>
        <v>0</v>
      </c>
      <c r="G267" s="183">
        <f>'Παραδοχές μοναδιαίου κόστους'!H230*'Ανάπτυξη δικτύου'!AD254</f>
        <v>0</v>
      </c>
      <c r="H267" s="183">
        <f>'Παραδοχές μοναδιαίου κόστους'!I230*'Ανάπτυξη δικτύου'!AG254</f>
        <v>0</v>
      </c>
      <c r="I267" s="168">
        <f t="shared" si="67"/>
        <v>0</v>
      </c>
    </row>
    <row r="268" spans="2:9" outlineLevel="1" x14ac:dyDescent="0.35">
      <c r="B268" s="230" t="s">
        <v>91</v>
      </c>
      <c r="C268" s="88" t="s">
        <v>178</v>
      </c>
      <c r="D268" s="183">
        <f>'Παραδοχές μοναδιαίου κόστους'!E231*'Ανάπτυξη δικτύου'!U255</f>
        <v>0</v>
      </c>
      <c r="E268" s="183">
        <f>'Παραδοχές μοναδιαίου κόστους'!F231*'Ανάπτυξη δικτύου'!X255</f>
        <v>0</v>
      </c>
      <c r="F268" s="183">
        <f>'Παραδοχές μοναδιαίου κόστους'!G231*'Ανάπτυξη δικτύου'!AA255</f>
        <v>0</v>
      </c>
      <c r="G268" s="183">
        <f>'Παραδοχές μοναδιαίου κόστους'!H231*'Ανάπτυξη δικτύου'!AD255</f>
        <v>0</v>
      </c>
      <c r="H268" s="183">
        <f>'Παραδοχές μοναδιαίου κόστους'!I231*'Ανάπτυξη δικτύου'!AG255</f>
        <v>0</v>
      </c>
      <c r="I268" s="168">
        <f t="shared" si="67"/>
        <v>0</v>
      </c>
    </row>
    <row r="269" spans="2:9" outlineLevel="1" x14ac:dyDescent="0.35">
      <c r="B269" s="229" t="s">
        <v>92</v>
      </c>
      <c r="C269" s="88" t="s">
        <v>178</v>
      </c>
      <c r="D269" s="183">
        <f>'Παραδοχές μοναδιαίου κόστους'!E232*'Ανάπτυξη δικτύου'!U256</f>
        <v>0</v>
      </c>
      <c r="E269" s="183">
        <f>'Παραδοχές μοναδιαίου κόστους'!F232*'Ανάπτυξη δικτύου'!X256</f>
        <v>0</v>
      </c>
      <c r="F269" s="183">
        <f>'Παραδοχές μοναδιαίου κόστους'!G232*'Ανάπτυξη δικτύου'!AA256</f>
        <v>0</v>
      </c>
      <c r="G269" s="183">
        <f>'Παραδοχές μοναδιαίου κόστους'!H232*'Ανάπτυξη δικτύου'!AD256</f>
        <v>0</v>
      </c>
      <c r="H269" s="183">
        <f>'Παραδοχές μοναδιαίου κόστους'!I232*'Ανάπτυξη δικτύου'!AG256</f>
        <v>0</v>
      </c>
      <c r="I269" s="168">
        <f t="shared" si="67"/>
        <v>0</v>
      </c>
    </row>
    <row r="270" spans="2:9" outlineLevel="1" x14ac:dyDescent="0.35">
      <c r="B270" s="230" t="s">
        <v>93</v>
      </c>
      <c r="C270" s="88" t="s">
        <v>178</v>
      </c>
      <c r="D270" s="183">
        <f>'Παραδοχές μοναδιαίου κόστους'!E233*'Ανάπτυξη δικτύου'!U257</f>
        <v>0</v>
      </c>
      <c r="E270" s="183">
        <f>'Παραδοχές μοναδιαίου κόστους'!F233*'Ανάπτυξη δικτύου'!X257</f>
        <v>0</v>
      </c>
      <c r="F270" s="183">
        <f>'Παραδοχές μοναδιαίου κόστους'!G233*'Ανάπτυξη δικτύου'!AA257</f>
        <v>0</v>
      </c>
      <c r="G270" s="183">
        <f>'Παραδοχές μοναδιαίου κόστους'!H233*'Ανάπτυξη δικτύου'!AD257</f>
        <v>0</v>
      </c>
      <c r="H270" s="183">
        <f>'Παραδοχές μοναδιαίου κόστους'!I233*'Ανάπτυξη δικτύου'!AG257</f>
        <v>0</v>
      </c>
      <c r="I270" s="168">
        <f t="shared" si="67"/>
        <v>0</v>
      </c>
    </row>
    <row r="271" spans="2:9" outlineLevel="1" x14ac:dyDescent="0.35">
      <c r="B271" s="229" t="s">
        <v>94</v>
      </c>
      <c r="C271" s="88" t="s">
        <v>178</v>
      </c>
      <c r="D271" s="183">
        <f>'Παραδοχές μοναδιαίου κόστους'!E234*'Ανάπτυξη δικτύου'!U258</f>
        <v>0</v>
      </c>
      <c r="E271" s="183">
        <f>'Παραδοχές μοναδιαίου κόστους'!F234*'Ανάπτυξη δικτύου'!X258</f>
        <v>0</v>
      </c>
      <c r="F271" s="183">
        <f>'Παραδοχές μοναδιαίου κόστους'!G234*'Ανάπτυξη δικτύου'!AA258</f>
        <v>0</v>
      </c>
      <c r="G271" s="183">
        <f>'Παραδοχές μοναδιαίου κόστους'!H234*'Ανάπτυξη δικτύου'!AD258</f>
        <v>0</v>
      </c>
      <c r="H271" s="183">
        <f>'Παραδοχές μοναδιαίου κόστους'!I234*'Ανάπτυξη δικτύου'!AG258</f>
        <v>0</v>
      </c>
      <c r="I271" s="168">
        <f t="shared" si="67"/>
        <v>0</v>
      </c>
    </row>
    <row r="272" spans="2:9" outlineLevel="1" x14ac:dyDescent="0.35">
      <c r="B272" s="230" t="s">
        <v>95</v>
      </c>
      <c r="C272" s="88" t="s">
        <v>178</v>
      </c>
      <c r="D272" s="183">
        <f>'Παραδοχές μοναδιαίου κόστους'!E235*'Ανάπτυξη δικτύου'!U259</f>
        <v>0</v>
      </c>
      <c r="E272" s="183">
        <f>'Παραδοχές μοναδιαίου κόστους'!F235*'Ανάπτυξη δικτύου'!X259</f>
        <v>0</v>
      </c>
      <c r="F272" s="183">
        <f>'Παραδοχές μοναδιαίου κόστους'!G235*'Ανάπτυξη δικτύου'!AA259</f>
        <v>0</v>
      </c>
      <c r="G272" s="183">
        <f>'Παραδοχές μοναδιαίου κόστους'!H235*'Ανάπτυξη δικτύου'!AD259</f>
        <v>0</v>
      </c>
      <c r="H272" s="183">
        <f>'Παραδοχές μοναδιαίου κόστους'!I235*'Ανάπτυξη δικτύου'!AG259</f>
        <v>0</v>
      </c>
      <c r="I272" s="168">
        <f t="shared" si="67"/>
        <v>0</v>
      </c>
    </row>
    <row r="273" spans="2:9" outlineLevel="1" x14ac:dyDescent="0.35">
      <c r="B273" s="229" t="s">
        <v>96</v>
      </c>
      <c r="C273" s="88" t="s">
        <v>178</v>
      </c>
      <c r="D273" s="183">
        <f>'Παραδοχές μοναδιαίου κόστους'!E236*'Ανάπτυξη δικτύου'!U260</f>
        <v>0</v>
      </c>
      <c r="E273" s="183">
        <f>'Παραδοχές μοναδιαίου κόστους'!F236*'Ανάπτυξη δικτύου'!X260</f>
        <v>0</v>
      </c>
      <c r="F273" s="183">
        <f>'Παραδοχές μοναδιαίου κόστους'!G236*'Ανάπτυξη δικτύου'!AA260</f>
        <v>0</v>
      </c>
      <c r="G273" s="183">
        <f>'Παραδοχές μοναδιαίου κόστους'!H236*'Ανάπτυξη δικτύου'!AD260</f>
        <v>0</v>
      </c>
      <c r="H273" s="183">
        <f>'Παραδοχές μοναδιαίου κόστους'!I236*'Ανάπτυξη δικτύου'!AG260</f>
        <v>0</v>
      </c>
      <c r="I273" s="168">
        <f t="shared" ref="I273:I276" si="68">D273+E273+F273+G273+H273</f>
        <v>0</v>
      </c>
    </row>
    <row r="274" spans="2:9" outlineLevel="1" x14ac:dyDescent="0.35">
      <c r="B274" s="230" t="s">
        <v>97</v>
      </c>
      <c r="C274" s="88" t="s">
        <v>178</v>
      </c>
      <c r="D274" s="183">
        <f>'Παραδοχές μοναδιαίου κόστους'!E237*'Ανάπτυξη δικτύου'!U261</f>
        <v>0</v>
      </c>
      <c r="E274" s="183">
        <f>'Παραδοχές μοναδιαίου κόστους'!F237*'Ανάπτυξη δικτύου'!X261</f>
        <v>0</v>
      </c>
      <c r="F274" s="183">
        <f>'Παραδοχές μοναδιαίου κόστους'!G237*'Ανάπτυξη δικτύου'!AA261</f>
        <v>0</v>
      </c>
      <c r="G274" s="183">
        <f>'Παραδοχές μοναδιαίου κόστους'!H237*'Ανάπτυξη δικτύου'!AD261</f>
        <v>0</v>
      </c>
      <c r="H274" s="183">
        <f>'Παραδοχές μοναδιαίου κόστους'!I237*'Ανάπτυξη δικτύου'!AG261</f>
        <v>0</v>
      </c>
      <c r="I274" s="168">
        <f t="shared" si="68"/>
        <v>0</v>
      </c>
    </row>
    <row r="275" spans="2:9" outlineLevel="1" x14ac:dyDescent="0.35">
      <c r="B275" s="230" t="s">
        <v>98</v>
      </c>
      <c r="C275" s="88" t="s">
        <v>178</v>
      </c>
      <c r="D275" s="183">
        <f>'Παραδοχές μοναδιαίου κόστους'!E238*'Ανάπτυξη δικτύου'!U262</f>
        <v>0</v>
      </c>
      <c r="E275" s="183">
        <f>'Παραδοχές μοναδιαίου κόστους'!F238*'Ανάπτυξη δικτύου'!X262</f>
        <v>0</v>
      </c>
      <c r="F275" s="183">
        <f>'Παραδοχές μοναδιαίου κόστους'!G238*'Ανάπτυξη δικτύου'!AA262</f>
        <v>0</v>
      </c>
      <c r="G275" s="183">
        <f>'Παραδοχές μοναδιαίου κόστους'!H238*'Ανάπτυξη δικτύου'!AD262</f>
        <v>0</v>
      </c>
      <c r="H275" s="183">
        <f>'Παραδοχές μοναδιαίου κόστους'!I238*'Ανάπτυξη δικτύου'!AG262</f>
        <v>0</v>
      </c>
      <c r="I275" s="168">
        <f t="shared" si="68"/>
        <v>0</v>
      </c>
    </row>
    <row r="276" spans="2:9" outlineLevel="1" x14ac:dyDescent="0.35">
      <c r="B276" s="230" t="s">
        <v>99</v>
      </c>
      <c r="C276" s="88" t="s">
        <v>178</v>
      </c>
      <c r="D276" s="183">
        <f>'Παραδοχές μοναδιαίου κόστους'!E239*'Ανάπτυξη δικτύου'!U263</f>
        <v>0</v>
      </c>
      <c r="E276" s="183">
        <f>'Παραδοχές μοναδιαίου κόστους'!F239*'Ανάπτυξη δικτύου'!X263</f>
        <v>0</v>
      </c>
      <c r="F276" s="183">
        <f>'Παραδοχές μοναδιαίου κόστους'!G239*'Ανάπτυξη δικτύου'!AA263</f>
        <v>0</v>
      </c>
      <c r="G276" s="183">
        <f>'Παραδοχές μοναδιαίου κόστους'!H239*'Ανάπτυξη δικτύου'!AD263</f>
        <v>0</v>
      </c>
      <c r="H276" s="183">
        <f>'Παραδοχές μοναδιαίου κόστους'!I239*'Ανάπτυξη δικτύου'!AG263</f>
        <v>0</v>
      </c>
      <c r="I276" s="168">
        <f t="shared" si="68"/>
        <v>0</v>
      </c>
    </row>
    <row r="277" spans="2:9" outlineLevel="1" x14ac:dyDescent="0.35">
      <c r="B277" s="50" t="s">
        <v>107</v>
      </c>
      <c r="C277" s="88" t="s">
        <v>178</v>
      </c>
      <c r="D277" s="184">
        <f>SUM(D252:D276)</f>
        <v>0</v>
      </c>
      <c r="E277" s="184">
        <f t="shared" ref="E277" si="69">SUM(E252:E276)</f>
        <v>0</v>
      </c>
      <c r="F277" s="184">
        <f t="shared" ref="F277" si="70">SUM(F252:F276)</f>
        <v>0</v>
      </c>
      <c r="G277" s="184">
        <f t="shared" ref="G277" si="71">SUM(G252:G276)</f>
        <v>0</v>
      </c>
      <c r="H277" s="184">
        <f>SUM(H252:H276)</f>
        <v>0</v>
      </c>
      <c r="I277" s="184">
        <f t="shared" ref="I277" si="72">SUM(I252:I276)</f>
        <v>0</v>
      </c>
    </row>
  </sheetData>
  <mergeCells count="12">
    <mergeCell ref="J2:L2"/>
    <mergeCell ref="B5:I5"/>
    <mergeCell ref="B219:I219"/>
    <mergeCell ref="B189:I189"/>
    <mergeCell ref="B249:I249"/>
    <mergeCell ref="B159:I159"/>
    <mergeCell ref="C2:F2"/>
    <mergeCell ref="B9:I9"/>
    <mergeCell ref="B39:I39"/>
    <mergeCell ref="B69:I69"/>
    <mergeCell ref="B99:I99"/>
    <mergeCell ref="B129:I129"/>
  </mergeCells>
  <hyperlinks>
    <hyperlink ref="J2" location="'Αρχική σελίδα'!A1" display="Πίσω στην αρχική σελίδα" xr:uid="{C4FB60D3-6BD8-4EEC-8539-DBFB86FB49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Q140"/>
  <sheetViews>
    <sheetView showGridLines="0" topLeftCell="A65" zoomScale="70" zoomScaleNormal="70" workbookViewId="0">
      <pane xSplit="3" topLeftCell="D1" activePane="topRight" state="frozen"/>
      <selection pane="topRight" activeCell="D35" sqref="D35"/>
    </sheetView>
  </sheetViews>
  <sheetFormatPr defaultColWidth="8.81640625" defaultRowHeight="14.5" outlineLevelRow="1" x14ac:dyDescent="0.35"/>
  <cols>
    <col min="1" max="1" width="2.81640625" customWidth="1"/>
    <col min="2" max="2" width="28.453125" customWidth="1"/>
    <col min="3" max="8" width="12.54296875" customWidth="1"/>
    <col min="9" max="9" width="16.453125" bestFit="1" customWidth="1"/>
    <col min="10" max="43" width="12.54296875" customWidth="1"/>
  </cols>
  <sheetData>
    <row r="2" spans="2:43" ht="18.5" x14ac:dyDescent="0.45">
      <c r="B2" s="1" t="s">
        <v>0</v>
      </c>
      <c r="C2" s="297" t="str">
        <f>'Αρχική σελίδα'!C3</f>
        <v>Στερεάς Ελλάδας</v>
      </c>
      <c r="D2" s="297"/>
      <c r="E2" s="297"/>
      <c r="F2" s="297"/>
      <c r="G2" s="97"/>
      <c r="H2" s="97"/>
      <c r="J2" s="298" t="s">
        <v>59</v>
      </c>
      <c r="K2" s="298"/>
      <c r="L2" s="298"/>
    </row>
    <row r="3" spans="2:43" ht="18.5" x14ac:dyDescent="0.45">
      <c r="B3" s="2" t="s">
        <v>2</v>
      </c>
      <c r="C3" s="98">
        <f>'Αρχική σελίδα'!C4</f>
        <v>2024</v>
      </c>
      <c r="D3" s="46" t="s">
        <v>3</v>
      </c>
      <c r="E3" s="46">
        <f>C3+4</f>
        <v>2028</v>
      </c>
    </row>
    <row r="4" spans="2:43" ht="14.5" customHeight="1" x14ac:dyDescent="0.45">
      <c r="C4" s="2"/>
      <c r="D4" s="46"/>
    </row>
    <row r="5" spans="2:43" ht="79.400000000000006" customHeight="1" x14ac:dyDescent="0.35">
      <c r="B5" s="299" t="s">
        <v>179</v>
      </c>
      <c r="C5" s="299"/>
      <c r="D5" s="299"/>
      <c r="E5" s="299"/>
      <c r="F5" s="299"/>
      <c r="G5" s="299"/>
      <c r="H5" s="299"/>
      <c r="I5" s="299"/>
    </row>
    <row r="6" spans="2:43" x14ac:dyDescent="0.35">
      <c r="B6" s="220"/>
      <c r="C6" s="220"/>
      <c r="D6" s="220"/>
      <c r="E6" s="220"/>
      <c r="F6" s="220"/>
      <c r="G6" s="220"/>
      <c r="H6" s="220"/>
    </row>
    <row r="7" spans="2:43" ht="18.5" x14ac:dyDescent="0.45">
      <c r="B7" s="99" t="s">
        <v>180</v>
      </c>
      <c r="C7" s="100"/>
      <c r="D7" s="100"/>
      <c r="E7" s="100"/>
      <c r="F7" s="100"/>
      <c r="G7" s="97"/>
      <c r="H7" s="97"/>
      <c r="I7" s="97"/>
    </row>
    <row r="8" spans="2:43" ht="18.5" x14ac:dyDescent="0.45">
      <c r="B8" s="224"/>
      <c r="C8" s="56"/>
      <c r="D8" s="56"/>
      <c r="E8" s="56"/>
      <c r="F8" s="56"/>
    </row>
    <row r="9" spans="2:43" ht="15.5" x14ac:dyDescent="0.35">
      <c r="B9" s="296" t="s">
        <v>181</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row>
    <row r="10" spans="2:43"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row>
    <row r="11" spans="2:43" outlineLevel="1" x14ac:dyDescent="0.35">
      <c r="B11" s="322"/>
      <c r="C11" s="313" t="s">
        <v>105</v>
      </c>
      <c r="D11" s="307" t="s">
        <v>130</v>
      </c>
      <c r="E11" s="308"/>
      <c r="F11" s="308"/>
      <c r="G11" s="308"/>
      <c r="H11" s="308"/>
      <c r="I11" s="308"/>
      <c r="J11" s="308"/>
      <c r="K11" s="308"/>
      <c r="L11" s="308"/>
      <c r="M11" s="308"/>
      <c r="N11" s="308"/>
      <c r="O11" s="308"/>
      <c r="P11" s="308"/>
      <c r="Q11" s="308"/>
      <c r="R11" s="308"/>
      <c r="S11" s="308"/>
      <c r="T11" s="308"/>
      <c r="U11" s="308"/>
      <c r="V11" s="308"/>
      <c r="W11" s="309"/>
      <c r="X11" s="307" t="s">
        <v>131</v>
      </c>
      <c r="Y11" s="308"/>
      <c r="Z11" s="308"/>
      <c r="AA11" s="308"/>
      <c r="AB11" s="308"/>
      <c r="AC11" s="308"/>
      <c r="AD11" s="308"/>
      <c r="AE11" s="308"/>
      <c r="AF11" s="308"/>
      <c r="AG11" s="308"/>
      <c r="AH11" s="308"/>
      <c r="AI11" s="308"/>
      <c r="AJ11" s="308"/>
      <c r="AK11" s="308"/>
      <c r="AL11" s="308"/>
      <c r="AM11" s="308"/>
      <c r="AN11" s="308"/>
      <c r="AO11" s="308"/>
      <c r="AP11" s="308"/>
      <c r="AQ11" s="309"/>
    </row>
    <row r="12" spans="2:43" outlineLevel="1" x14ac:dyDescent="0.35">
      <c r="B12" s="323"/>
      <c r="C12" s="314"/>
      <c r="D12" s="307">
        <f>$C$3-5</f>
        <v>2019</v>
      </c>
      <c r="E12" s="308"/>
      <c r="F12" s="308"/>
      <c r="G12" s="309"/>
      <c r="H12" s="307">
        <f>$C$3-4</f>
        <v>2020</v>
      </c>
      <c r="I12" s="308"/>
      <c r="J12" s="308"/>
      <c r="K12" s="309"/>
      <c r="L12" s="307">
        <f>$C$3-3</f>
        <v>2021</v>
      </c>
      <c r="M12" s="308"/>
      <c r="N12" s="308"/>
      <c r="O12" s="309"/>
      <c r="P12" s="307">
        <f>$C$3-2</f>
        <v>2022</v>
      </c>
      <c r="Q12" s="308"/>
      <c r="R12" s="308"/>
      <c r="S12" s="309"/>
      <c r="T12" s="307">
        <f>$C$3-1</f>
        <v>2023</v>
      </c>
      <c r="U12" s="308"/>
      <c r="V12" s="308"/>
      <c r="W12" s="309"/>
      <c r="X12" s="307">
        <f>$C$3</f>
        <v>2024</v>
      </c>
      <c r="Y12" s="308"/>
      <c r="Z12" s="308"/>
      <c r="AA12" s="309"/>
      <c r="AB12" s="307">
        <f>$C$3+1</f>
        <v>2025</v>
      </c>
      <c r="AC12" s="308"/>
      <c r="AD12" s="308"/>
      <c r="AE12" s="309"/>
      <c r="AF12" s="307">
        <f>$C$3+2</f>
        <v>2026</v>
      </c>
      <c r="AG12" s="308"/>
      <c r="AH12" s="308"/>
      <c r="AI12" s="309"/>
      <c r="AJ12" s="307">
        <f>$C$3+3</f>
        <v>2027</v>
      </c>
      <c r="AK12" s="308"/>
      <c r="AL12" s="308"/>
      <c r="AM12" s="309"/>
      <c r="AN12" s="307">
        <f>$C$3+4</f>
        <v>2028</v>
      </c>
      <c r="AO12" s="308"/>
      <c r="AP12" s="308"/>
      <c r="AQ12" s="309"/>
    </row>
    <row r="13" spans="2:43" outlineLevel="1" x14ac:dyDescent="0.35">
      <c r="B13" s="324"/>
      <c r="C13" s="315"/>
      <c r="D13" s="65" t="s">
        <v>182</v>
      </c>
      <c r="E13" s="9" t="s">
        <v>183</v>
      </c>
      <c r="F13" s="9" t="s">
        <v>184</v>
      </c>
      <c r="G13" s="66" t="s">
        <v>111</v>
      </c>
      <c r="H13" s="65" t="s">
        <v>126</v>
      </c>
      <c r="I13" s="9" t="s">
        <v>183</v>
      </c>
      <c r="J13" s="9" t="s">
        <v>185</v>
      </c>
      <c r="K13" s="66" t="s">
        <v>111</v>
      </c>
      <c r="L13" s="65" t="s">
        <v>126</v>
      </c>
      <c r="M13" s="9" t="s">
        <v>183</v>
      </c>
      <c r="N13" s="9" t="s">
        <v>185</v>
      </c>
      <c r="O13" s="66" t="s">
        <v>111</v>
      </c>
      <c r="P13" s="65" t="s">
        <v>126</v>
      </c>
      <c r="Q13" s="9" t="s">
        <v>183</v>
      </c>
      <c r="R13" s="9" t="s">
        <v>185</v>
      </c>
      <c r="S13" s="66" t="s">
        <v>111</v>
      </c>
      <c r="T13" s="65" t="s">
        <v>126</v>
      </c>
      <c r="U13" s="9" t="s">
        <v>183</v>
      </c>
      <c r="V13" s="9" t="s">
        <v>185</v>
      </c>
      <c r="W13" s="66" t="s">
        <v>111</v>
      </c>
      <c r="X13" s="65" t="s">
        <v>126</v>
      </c>
      <c r="Y13" s="9" t="s">
        <v>183</v>
      </c>
      <c r="Z13" s="9" t="s">
        <v>185</v>
      </c>
      <c r="AA13" s="66" t="s">
        <v>111</v>
      </c>
      <c r="AB13" s="65" t="s">
        <v>126</v>
      </c>
      <c r="AC13" s="9" t="s">
        <v>183</v>
      </c>
      <c r="AD13" s="9" t="s">
        <v>185</v>
      </c>
      <c r="AE13" s="66" t="s">
        <v>111</v>
      </c>
      <c r="AF13" s="65" t="s">
        <v>126</v>
      </c>
      <c r="AG13" s="9" t="s">
        <v>183</v>
      </c>
      <c r="AH13" s="9" t="s">
        <v>185</v>
      </c>
      <c r="AI13" s="66" t="s">
        <v>111</v>
      </c>
      <c r="AJ13" s="65" t="s">
        <v>126</v>
      </c>
      <c r="AK13" s="9" t="s">
        <v>183</v>
      </c>
      <c r="AL13" s="9" t="s">
        <v>185</v>
      </c>
      <c r="AM13" s="66" t="s">
        <v>111</v>
      </c>
      <c r="AN13" s="65" t="s">
        <v>126</v>
      </c>
      <c r="AO13" s="9" t="s">
        <v>183</v>
      </c>
      <c r="AP13" s="9" t="s">
        <v>185</v>
      </c>
      <c r="AQ13" s="66" t="s">
        <v>111</v>
      </c>
    </row>
    <row r="14" spans="2:43" outlineLevel="1" x14ac:dyDescent="0.35">
      <c r="B14" s="229" t="s">
        <v>75</v>
      </c>
      <c r="C14" s="63" t="s">
        <v>106</v>
      </c>
      <c r="D14" s="157">
        <f>E14+G14+F14</f>
        <v>0</v>
      </c>
      <c r="E14" s="52"/>
      <c r="F14" s="52"/>
      <c r="G14" s="79"/>
      <c r="H14" s="157">
        <f>I14+K14+J14</f>
        <v>0</v>
      </c>
      <c r="I14" s="52"/>
      <c r="J14" s="52"/>
      <c r="K14" s="79"/>
      <c r="L14" s="157">
        <f>M14+O14+N14</f>
        <v>0</v>
      </c>
      <c r="M14" s="52"/>
      <c r="N14" s="52"/>
      <c r="O14" s="79"/>
      <c r="P14" s="157">
        <f>Q14+S14+R14</f>
        <v>0</v>
      </c>
      <c r="Q14" s="52"/>
      <c r="R14" s="52"/>
      <c r="S14" s="79"/>
      <c r="T14" s="157">
        <f>U14+W14+V14</f>
        <v>0</v>
      </c>
      <c r="U14" s="52"/>
      <c r="V14" s="52"/>
      <c r="W14" s="79"/>
      <c r="X14" s="157">
        <f>Y14+AA14+Z14</f>
        <v>0</v>
      </c>
      <c r="Y14" s="52"/>
      <c r="Z14" s="52"/>
      <c r="AA14" s="79"/>
      <c r="AB14" s="157">
        <f>AC14+AE14+AD14</f>
        <v>0</v>
      </c>
      <c r="AC14" s="52"/>
      <c r="AD14" s="52"/>
      <c r="AE14" s="79"/>
      <c r="AF14" s="157">
        <f>AG14+AI14+AH14</f>
        <v>0</v>
      </c>
      <c r="AG14" s="52"/>
      <c r="AH14" s="52"/>
      <c r="AI14" s="79"/>
      <c r="AJ14" s="157">
        <f>AK14+AM14+AL14</f>
        <v>0</v>
      </c>
      <c r="AK14" s="52"/>
      <c r="AL14" s="52"/>
      <c r="AM14" s="79"/>
      <c r="AN14" s="157">
        <f>AO14+AQ14+AP14</f>
        <v>0</v>
      </c>
      <c r="AO14" s="52"/>
      <c r="AP14" s="52"/>
      <c r="AQ14" s="79"/>
    </row>
    <row r="15" spans="2:43" outlineLevel="1" x14ac:dyDescent="0.35">
      <c r="B15" s="230" t="s">
        <v>76</v>
      </c>
      <c r="C15" s="63" t="s">
        <v>106</v>
      </c>
      <c r="D15" s="157">
        <f t="shared" ref="D15:D34" si="0">E15+G15+F15</f>
        <v>0</v>
      </c>
      <c r="E15" s="52"/>
      <c r="F15" s="52"/>
      <c r="G15" s="79"/>
      <c r="H15" s="157">
        <f t="shared" ref="H15:H34" si="1">I15+K15+J15</f>
        <v>0</v>
      </c>
      <c r="I15" s="52"/>
      <c r="J15" s="52"/>
      <c r="K15" s="79"/>
      <c r="L15" s="157">
        <f t="shared" ref="L15:L34" si="2">M15+O15+N15</f>
        <v>0</v>
      </c>
      <c r="M15" s="52"/>
      <c r="N15" s="52"/>
      <c r="O15" s="79"/>
      <c r="P15" s="157">
        <f t="shared" ref="P15:P34" si="3">Q15+S15+R15</f>
        <v>0</v>
      </c>
      <c r="Q15" s="52"/>
      <c r="R15" s="52"/>
      <c r="S15" s="79"/>
      <c r="T15" s="157">
        <f t="shared" ref="T15:T34" si="4">U15+W15+V15</f>
        <v>0</v>
      </c>
      <c r="U15" s="52"/>
      <c r="V15" s="52"/>
      <c r="W15" s="79"/>
      <c r="X15" s="157">
        <f t="shared" ref="X15:X34" si="5">Y15+AA15+Z15</f>
        <v>0</v>
      </c>
      <c r="Y15" s="52"/>
      <c r="Z15" s="52"/>
      <c r="AA15" s="79"/>
      <c r="AB15" s="157">
        <f t="shared" ref="AB15:AB34" si="6">AC15+AE15+AD15</f>
        <v>0</v>
      </c>
      <c r="AC15" s="52"/>
      <c r="AD15" s="52"/>
      <c r="AE15" s="79"/>
      <c r="AF15" s="157">
        <f t="shared" ref="AF15:AF34" si="7">AG15+AI15+AH15</f>
        <v>0</v>
      </c>
      <c r="AG15" s="52"/>
      <c r="AH15" s="52"/>
      <c r="AI15" s="79"/>
      <c r="AJ15" s="157">
        <f t="shared" ref="AJ15:AJ34" si="8">AK15+AM15+AL15</f>
        <v>0</v>
      </c>
      <c r="AK15" s="52"/>
      <c r="AL15" s="52"/>
      <c r="AM15" s="79"/>
      <c r="AN15" s="157">
        <f t="shared" ref="AN15:AN34" si="9">AO15+AQ15+AP15</f>
        <v>0</v>
      </c>
      <c r="AO15" s="52"/>
      <c r="AP15" s="52"/>
      <c r="AQ15" s="79"/>
    </row>
    <row r="16" spans="2:43" outlineLevel="1" x14ac:dyDescent="0.35">
      <c r="B16" s="229" t="s">
        <v>77</v>
      </c>
      <c r="C16" s="63" t="s">
        <v>106</v>
      </c>
      <c r="D16" s="157">
        <f t="shared" si="0"/>
        <v>0</v>
      </c>
      <c r="E16" s="52"/>
      <c r="F16" s="52"/>
      <c r="G16" s="79"/>
      <c r="H16" s="157">
        <f t="shared" si="1"/>
        <v>0</v>
      </c>
      <c r="I16" s="52"/>
      <c r="J16" s="52"/>
      <c r="K16" s="79"/>
      <c r="L16" s="157">
        <f t="shared" si="2"/>
        <v>0</v>
      </c>
      <c r="M16" s="52"/>
      <c r="N16" s="52"/>
      <c r="O16" s="79"/>
      <c r="P16" s="157">
        <f t="shared" si="3"/>
        <v>0</v>
      </c>
      <c r="Q16" s="52"/>
      <c r="R16" s="52"/>
      <c r="S16" s="79"/>
      <c r="T16" s="157">
        <f t="shared" si="4"/>
        <v>0</v>
      </c>
      <c r="U16" s="52"/>
      <c r="V16" s="52"/>
      <c r="W16" s="79"/>
      <c r="X16" s="157">
        <f t="shared" si="5"/>
        <v>0</v>
      </c>
      <c r="Y16" s="52"/>
      <c r="Z16" s="52"/>
      <c r="AA16" s="79"/>
      <c r="AB16" s="157">
        <f t="shared" si="6"/>
        <v>0</v>
      </c>
      <c r="AC16" s="52"/>
      <c r="AD16" s="52"/>
      <c r="AE16" s="79"/>
      <c r="AF16" s="157">
        <f t="shared" si="7"/>
        <v>0</v>
      </c>
      <c r="AG16" s="52"/>
      <c r="AH16" s="52"/>
      <c r="AI16" s="79"/>
      <c r="AJ16" s="157">
        <f t="shared" si="8"/>
        <v>0</v>
      </c>
      <c r="AK16" s="52"/>
      <c r="AL16" s="52"/>
      <c r="AM16" s="79"/>
      <c r="AN16" s="157">
        <f t="shared" si="9"/>
        <v>0</v>
      </c>
      <c r="AO16" s="52"/>
      <c r="AP16" s="52"/>
      <c r="AQ16" s="79"/>
    </row>
    <row r="17" spans="2:43" outlineLevel="1" x14ac:dyDescent="0.35">
      <c r="B17" s="230" t="s">
        <v>78</v>
      </c>
      <c r="C17" s="63" t="s">
        <v>106</v>
      </c>
      <c r="D17" s="157">
        <f t="shared" si="0"/>
        <v>3589</v>
      </c>
      <c r="E17" s="52">
        <v>3589</v>
      </c>
      <c r="F17" s="52"/>
      <c r="G17" s="79"/>
      <c r="H17" s="157">
        <f t="shared" si="1"/>
        <v>3589</v>
      </c>
      <c r="I17" s="52">
        <v>3589</v>
      </c>
      <c r="J17" s="52"/>
      <c r="K17" s="79"/>
      <c r="L17" s="157">
        <f t="shared" si="2"/>
        <v>3589</v>
      </c>
      <c r="M17" s="52">
        <v>3589</v>
      </c>
      <c r="N17" s="52"/>
      <c r="O17" s="79"/>
      <c r="P17" s="157">
        <f t="shared" si="3"/>
        <v>6510</v>
      </c>
      <c r="Q17" s="52">
        <v>6510</v>
      </c>
      <c r="R17" s="52"/>
      <c r="S17" s="79"/>
      <c r="T17" s="157">
        <f t="shared" si="4"/>
        <v>7426</v>
      </c>
      <c r="U17" s="52">
        <v>7426</v>
      </c>
      <c r="V17" s="52"/>
      <c r="W17" s="79"/>
      <c r="X17" s="157">
        <f t="shared" si="5"/>
        <v>9396</v>
      </c>
      <c r="Y17" s="52">
        <v>9396</v>
      </c>
      <c r="Z17" s="52"/>
      <c r="AA17" s="79"/>
      <c r="AB17" s="157">
        <f t="shared" si="6"/>
        <v>10566</v>
      </c>
      <c r="AC17" s="52">
        <v>10566</v>
      </c>
      <c r="AD17" s="52"/>
      <c r="AE17" s="79"/>
      <c r="AF17" s="157">
        <f t="shared" si="7"/>
        <v>11034</v>
      </c>
      <c r="AG17" s="52">
        <v>11034</v>
      </c>
      <c r="AH17" s="52"/>
      <c r="AI17" s="79"/>
      <c r="AJ17" s="157">
        <f t="shared" si="8"/>
        <v>11268</v>
      </c>
      <c r="AK17" s="52">
        <v>11268</v>
      </c>
      <c r="AL17" s="52"/>
      <c r="AM17" s="79"/>
      <c r="AN17" s="157">
        <f t="shared" si="9"/>
        <v>11502</v>
      </c>
      <c r="AO17" s="52">
        <v>11502</v>
      </c>
      <c r="AP17" s="52"/>
      <c r="AQ17" s="79"/>
    </row>
    <row r="18" spans="2:43" outlineLevel="1" x14ac:dyDescent="0.35">
      <c r="B18" s="229" t="s">
        <v>79</v>
      </c>
      <c r="C18" s="63" t="s">
        <v>106</v>
      </c>
      <c r="D18" s="157">
        <f t="shared" si="0"/>
        <v>0</v>
      </c>
      <c r="E18" s="52"/>
      <c r="F18" s="52"/>
      <c r="G18" s="79"/>
      <c r="H18" s="157">
        <f t="shared" si="1"/>
        <v>0</v>
      </c>
      <c r="I18" s="52"/>
      <c r="J18" s="52"/>
      <c r="K18" s="79"/>
      <c r="L18" s="157">
        <f t="shared" si="2"/>
        <v>0</v>
      </c>
      <c r="M18" s="52"/>
      <c r="N18" s="52"/>
      <c r="O18" s="79"/>
      <c r="P18" s="157">
        <f t="shared" si="3"/>
        <v>0</v>
      </c>
      <c r="Q18" s="52"/>
      <c r="R18" s="52"/>
      <c r="S18" s="79"/>
      <c r="T18" s="157">
        <f t="shared" si="4"/>
        <v>0</v>
      </c>
      <c r="U18" s="52"/>
      <c r="V18" s="52"/>
      <c r="W18" s="79"/>
      <c r="X18" s="157">
        <f t="shared" si="5"/>
        <v>0</v>
      </c>
      <c r="Y18" s="52"/>
      <c r="Z18" s="52"/>
      <c r="AA18" s="79"/>
      <c r="AB18" s="157">
        <f t="shared" si="6"/>
        <v>0</v>
      </c>
      <c r="AC18" s="52"/>
      <c r="AD18" s="52"/>
      <c r="AE18" s="79"/>
      <c r="AF18" s="157">
        <f t="shared" si="7"/>
        <v>0</v>
      </c>
      <c r="AG18" s="52"/>
      <c r="AH18" s="52"/>
      <c r="AI18" s="79"/>
      <c r="AJ18" s="157">
        <f t="shared" si="8"/>
        <v>0</v>
      </c>
      <c r="AK18" s="52"/>
      <c r="AL18" s="52"/>
      <c r="AM18" s="79"/>
      <c r="AN18" s="157">
        <f t="shared" si="9"/>
        <v>0</v>
      </c>
      <c r="AO18" s="52"/>
      <c r="AP18" s="52"/>
      <c r="AQ18" s="79"/>
    </row>
    <row r="19" spans="2:43" outlineLevel="1" x14ac:dyDescent="0.35">
      <c r="B19" s="230" t="s">
        <v>80</v>
      </c>
      <c r="C19" s="63" t="s">
        <v>106</v>
      </c>
      <c r="D19" s="157">
        <f t="shared" si="0"/>
        <v>8368</v>
      </c>
      <c r="E19" s="52">
        <v>8368</v>
      </c>
      <c r="F19" s="52"/>
      <c r="G19" s="79"/>
      <c r="H19" s="157">
        <f t="shared" si="1"/>
        <v>8368</v>
      </c>
      <c r="I19" s="52">
        <v>8368</v>
      </c>
      <c r="J19" s="52"/>
      <c r="K19" s="79"/>
      <c r="L19" s="157">
        <f t="shared" si="2"/>
        <v>8714</v>
      </c>
      <c r="M19" s="52">
        <v>8714</v>
      </c>
      <c r="N19" s="52"/>
      <c r="O19" s="79"/>
      <c r="P19" s="157">
        <f t="shared" si="3"/>
        <v>10435</v>
      </c>
      <c r="Q19" s="52">
        <v>10435</v>
      </c>
      <c r="R19" s="52"/>
      <c r="S19" s="79"/>
      <c r="T19" s="157">
        <f t="shared" si="4"/>
        <v>11985</v>
      </c>
      <c r="U19" s="52">
        <v>11985</v>
      </c>
      <c r="V19" s="52"/>
      <c r="W19" s="79"/>
      <c r="X19" s="157">
        <f t="shared" si="5"/>
        <v>18243</v>
      </c>
      <c r="Y19" s="52">
        <v>18243</v>
      </c>
      <c r="Z19" s="52"/>
      <c r="AA19" s="79"/>
      <c r="AB19" s="157">
        <f t="shared" si="6"/>
        <v>22783</v>
      </c>
      <c r="AC19" s="52">
        <v>22783</v>
      </c>
      <c r="AD19" s="52"/>
      <c r="AE19" s="79"/>
      <c r="AF19" s="157">
        <f t="shared" si="7"/>
        <v>23464</v>
      </c>
      <c r="AG19" s="52">
        <v>23464</v>
      </c>
      <c r="AH19" s="52"/>
      <c r="AI19" s="79"/>
      <c r="AJ19" s="157">
        <f t="shared" si="8"/>
        <v>24145</v>
      </c>
      <c r="AK19" s="52">
        <v>24145</v>
      </c>
      <c r="AL19" s="52"/>
      <c r="AM19" s="79"/>
      <c r="AN19" s="157">
        <f t="shared" si="9"/>
        <v>24826</v>
      </c>
      <c r="AO19" s="52">
        <v>24826</v>
      </c>
      <c r="AP19" s="52"/>
      <c r="AQ19" s="79"/>
    </row>
    <row r="20" spans="2:43" outlineLevel="1" x14ac:dyDescent="0.35">
      <c r="B20" s="229" t="s">
        <v>81</v>
      </c>
      <c r="C20" s="63" t="s">
        <v>106</v>
      </c>
      <c r="D20" s="157">
        <f t="shared" si="0"/>
        <v>0</v>
      </c>
      <c r="E20" s="52"/>
      <c r="F20" s="52"/>
      <c r="G20" s="79"/>
      <c r="H20" s="157">
        <f t="shared" si="1"/>
        <v>0</v>
      </c>
      <c r="I20" s="52"/>
      <c r="J20" s="52"/>
      <c r="K20" s="79"/>
      <c r="L20" s="157">
        <f t="shared" si="2"/>
        <v>0</v>
      </c>
      <c r="M20" s="52"/>
      <c r="N20" s="52"/>
      <c r="O20" s="79"/>
      <c r="P20" s="157">
        <f t="shared" si="3"/>
        <v>0</v>
      </c>
      <c r="Q20" s="52"/>
      <c r="R20" s="52"/>
      <c r="S20" s="79"/>
      <c r="T20" s="157">
        <f t="shared" si="4"/>
        <v>0</v>
      </c>
      <c r="U20" s="52"/>
      <c r="V20" s="52"/>
      <c r="W20" s="79"/>
      <c r="X20" s="157">
        <f t="shared" si="5"/>
        <v>0</v>
      </c>
      <c r="Y20" s="52"/>
      <c r="Z20" s="52"/>
      <c r="AA20" s="79"/>
      <c r="AB20" s="157">
        <f t="shared" si="6"/>
        <v>0</v>
      </c>
      <c r="AC20" s="52"/>
      <c r="AD20" s="52"/>
      <c r="AE20" s="79"/>
      <c r="AF20" s="157">
        <f t="shared" si="7"/>
        <v>0</v>
      </c>
      <c r="AG20" s="52"/>
      <c r="AH20" s="52"/>
      <c r="AI20" s="79"/>
      <c r="AJ20" s="157">
        <f t="shared" si="8"/>
        <v>0</v>
      </c>
      <c r="AK20" s="52"/>
      <c r="AL20" s="52"/>
      <c r="AM20" s="79"/>
      <c r="AN20" s="157">
        <f t="shared" si="9"/>
        <v>0</v>
      </c>
      <c r="AO20" s="52"/>
      <c r="AP20" s="52"/>
      <c r="AQ20" s="79"/>
    </row>
    <row r="21" spans="2:43" outlineLevel="1" x14ac:dyDescent="0.35">
      <c r="B21" s="230" t="s">
        <v>82</v>
      </c>
      <c r="C21" s="63" t="s">
        <v>106</v>
      </c>
      <c r="D21" s="157">
        <f t="shared" si="0"/>
        <v>0</v>
      </c>
      <c r="E21" s="52"/>
      <c r="F21" s="52"/>
      <c r="G21" s="79"/>
      <c r="H21" s="157">
        <f t="shared" si="1"/>
        <v>0</v>
      </c>
      <c r="I21" s="52"/>
      <c r="J21" s="52"/>
      <c r="K21" s="79"/>
      <c r="L21" s="157">
        <f t="shared" si="2"/>
        <v>0</v>
      </c>
      <c r="M21" s="52"/>
      <c r="N21" s="52"/>
      <c r="O21" s="79"/>
      <c r="P21" s="157">
        <f t="shared" si="3"/>
        <v>0</v>
      </c>
      <c r="Q21" s="52"/>
      <c r="R21" s="52"/>
      <c r="S21" s="79"/>
      <c r="T21" s="157">
        <f t="shared" si="4"/>
        <v>0</v>
      </c>
      <c r="U21" s="52"/>
      <c r="V21" s="52"/>
      <c r="W21" s="79"/>
      <c r="X21" s="157">
        <f t="shared" si="5"/>
        <v>0</v>
      </c>
      <c r="Y21" s="52"/>
      <c r="Z21" s="52"/>
      <c r="AA21" s="79"/>
      <c r="AB21" s="157">
        <f t="shared" si="6"/>
        <v>0</v>
      </c>
      <c r="AC21" s="52"/>
      <c r="AD21" s="52"/>
      <c r="AE21" s="79"/>
      <c r="AF21" s="157">
        <f t="shared" si="7"/>
        <v>0</v>
      </c>
      <c r="AG21" s="52"/>
      <c r="AH21" s="52"/>
      <c r="AI21" s="79"/>
      <c r="AJ21" s="157">
        <f t="shared" si="8"/>
        <v>0</v>
      </c>
      <c r="AK21" s="52"/>
      <c r="AL21" s="52"/>
      <c r="AM21" s="79"/>
      <c r="AN21" s="157">
        <f t="shared" si="9"/>
        <v>0</v>
      </c>
      <c r="AO21" s="52"/>
      <c r="AP21" s="52"/>
      <c r="AQ21" s="79"/>
    </row>
    <row r="22" spans="2:43" outlineLevel="1" x14ac:dyDescent="0.35">
      <c r="B22" s="230" t="s">
        <v>83</v>
      </c>
      <c r="C22" s="63" t="s">
        <v>106</v>
      </c>
      <c r="D22" s="157">
        <f t="shared" si="0"/>
        <v>0</v>
      </c>
      <c r="E22" s="52"/>
      <c r="F22" s="52"/>
      <c r="G22" s="79"/>
      <c r="H22" s="157">
        <f t="shared" si="1"/>
        <v>0</v>
      </c>
      <c r="I22" s="52"/>
      <c r="J22" s="52"/>
      <c r="K22" s="79"/>
      <c r="L22" s="157">
        <f t="shared" si="2"/>
        <v>0</v>
      </c>
      <c r="M22" s="52"/>
      <c r="N22" s="52"/>
      <c r="O22" s="79"/>
      <c r="P22" s="157">
        <f t="shared" si="3"/>
        <v>0</v>
      </c>
      <c r="Q22" s="52"/>
      <c r="R22" s="52"/>
      <c r="S22" s="79"/>
      <c r="T22" s="157">
        <f t="shared" si="4"/>
        <v>0</v>
      </c>
      <c r="U22" s="52"/>
      <c r="V22" s="52"/>
      <c r="W22" s="79"/>
      <c r="X22" s="157">
        <f t="shared" si="5"/>
        <v>0</v>
      </c>
      <c r="Y22" s="52"/>
      <c r="Z22" s="52"/>
      <c r="AA22" s="79"/>
      <c r="AB22" s="157">
        <f t="shared" si="6"/>
        <v>0</v>
      </c>
      <c r="AC22" s="52"/>
      <c r="AD22" s="52"/>
      <c r="AE22" s="79"/>
      <c r="AF22" s="157">
        <f t="shared" si="7"/>
        <v>0</v>
      </c>
      <c r="AG22" s="52"/>
      <c r="AH22" s="52"/>
      <c r="AI22" s="79"/>
      <c r="AJ22" s="157">
        <f t="shared" si="8"/>
        <v>0</v>
      </c>
      <c r="AK22" s="52"/>
      <c r="AL22" s="52"/>
      <c r="AM22" s="79"/>
      <c r="AN22" s="157">
        <f t="shared" si="9"/>
        <v>0</v>
      </c>
      <c r="AO22" s="52"/>
      <c r="AP22" s="52"/>
      <c r="AQ22" s="79"/>
    </row>
    <row r="23" spans="2:43" outlineLevel="1" x14ac:dyDescent="0.35">
      <c r="B23" s="230" t="s">
        <v>84</v>
      </c>
      <c r="C23" s="63" t="s">
        <v>106</v>
      </c>
      <c r="D23" s="157">
        <f t="shared" si="0"/>
        <v>0</v>
      </c>
      <c r="E23" s="52"/>
      <c r="F23" s="52"/>
      <c r="G23" s="79"/>
      <c r="H23" s="157">
        <f t="shared" si="1"/>
        <v>0</v>
      </c>
      <c r="I23" s="52"/>
      <c r="J23" s="52"/>
      <c r="K23" s="79"/>
      <c r="L23" s="157">
        <f t="shared" si="2"/>
        <v>0</v>
      </c>
      <c r="M23" s="52"/>
      <c r="N23" s="52"/>
      <c r="O23" s="79"/>
      <c r="P23" s="157">
        <f t="shared" si="3"/>
        <v>0</v>
      </c>
      <c r="Q23" s="52"/>
      <c r="R23" s="52"/>
      <c r="S23" s="79"/>
      <c r="T23" s="157">
        <f t="shared" si="4"/>
        <v>0</v>
      </c>
      <c r="U23" s="52"/>
      <c r="V23" s="52"/>
      <c r="W23" s="79"/>
      <c r="X23" s="157">
        <f t="shared" si="5"/>
        <v>0</v>
      </c>
      <c r="Y23" s="52"/>
      <c r="Z23" s="52"/>
      <c r="AA23" s="79"/>
      <c r="AB23" s="157">
        <f t="shared" si="6"/>
        <v>0</v>
      </c>
      <c r="AC23" s="52"/>
      <c r="AD23" s="52"/>
      <c r="AE23" s="79"/>
      <c r="AF23" s="157">
        <f t="shared" si="7"/>
        <v>0</v>
      </c>
      <c r="AG23" s="52"/>
      <c r="AH23" s="52"/>
      <c r="AI23" s="79"/>
      <c r="AJ23" s="157">
        <f t="shared" si="8"/>
        <v>0</v>
      </c>
      <c r="AK23" s="52"/>
      <c r="AL23" s="52"/>
      <c r="AM23" s="79"/>
      <c r="AN23" s="157">
        <f t="shared" si="9"/>
        <v>0</v>
      </c>
      <c r="AO23" s="52"/>
      <c r="AP23" s="52"/>
      <c r="AQ23" s="79"/>
    </row>
    <row r="24" spans="2:43" outlineLevel="1" x14ac:dyDescent="0.35">
      <c r="B24" s="229" t="s">
        <v>85</v>
      </c>
      <c r="C24" s="63" t="s">
        <v>106</v>
      </c>
      <c r="D24" s="157">
        <f t="shared" si="0"/>
        <v>0</v>
      </c>
      <c r="E24" s="52"/>
      <c r="F24" s="52"/>
      <c r="G24" s="79"/>
      <c r="H24" s="157">
        <f t="shared" si="1"/>
        <v>0</v>
      </c>
      <c r="I24" s="52"/>
      <c r="J24" s="52"/>
      <c r="K24" s="79"/>
      <c r="L24" s="157">
        <f t="shared" si="2"/>
        <v>0</v>
      </c>
      <c r="M24" s="52"/>
      <c r="N24" s="52"/>
      <c r="O24" s="79"/>
      <c r="P24" s="157">
        <f t="shared" si="3"/>
        <v>0</v>
      </c>
      <c r="Q24" s="52"/>
      <c r="R24" s="52"/>
      <c r="S24" s="79"/>
      <c r="T24" s="157">
        <f t="shared" si="4"/>
        <v>0</v>
      </c>
      <c r="U24" s="52"/>
      <c r="V24" s="52"/>
      <c r="W24" s="79"/>
      <c r="X24" s="157">
        <f t="shared" si="5"/>
        <v>0</v>
      </c>
      <c r="Y24" s="52"/>
      <c r="Z24" s="52"/>
      <c r="AA24" s="79"/>
      <c r="AB24" s="157">
        <f t="shared" si="6"/>
        <v>0</v>
      </c>
      <c r="AC24" s="52"/>
      <c r="AD24" s="52"/>
      <c r="AE24" s="79"/>
      <c r="AF24" s="157">
        <f t="shared" si="7"/>
        <v>0</v>
      </c>
      <c r="AG24" s="52"/>
      <c r="AH24" s="52"/>
      <c r="AI24" s="79"/>
      <c r="AJ24" s="157">
        <f t="shared" si="8"/>
        <v>0</v>
      </c>
      <c r="AK24" s="52"/>
      <c r="AL24" s="52"/>
      <c r="AM24" s="79"/>
      <c r="AN24" s="157">
        <f t="shared" si="9"/>
        <v>0</v>
      </c>
      <c r="AO24" s="52"/>
      <c r="AP24" s="52"/>
      <c r="AQ24" s="79"/>
    </row>
    <row r="25" spans="2:43" outlineLevel="1" x14ac:dyDescent="0.35">
      <c r="B25" s="230" t="s">
        <v>86</v>
      </c>
      <c r="C25" s="63" t="s">
        <v>106</v>
      </c>
      <c r="D25" s="157">
        <f t="shared" si="0"/>
        <v>0</v>
      </c>
      <c r="E25" s="52"/>
      <c r="F25" s="52"/>
      <c r="G25" s="79"/>
      <c r="H25" s="157">
        <f t="shared" si="1"/>
        <v>0</v>
      </c>
      <c r="I25" s="52"/>
      <c r="J25" s="52"/>
      <c r="K25" s="79"/>
      <c r="L25" s="157">
        <f t="shared" si="2"/>
        <v>0</v>
      </c>
      <c r="M25" s="52"/>
      <c r="N25" s="52"/>
      <c r="O25" s="79"/>
      <c r="P25" s="157">
        <f t="shared" si="3"/>
        <v>0</v>
      </c>
      <c r="Q25" s="52">
        <v>0</v>
      </c>
      <c r="R25" s="52"/>
      <c r="S25" s="79"/>
      <c r="T25" s="157">
        <f t="shared" si="4"/>
        <v>0</v>
      </c>
      <c r="U25" s="52"/>
      <c r="V25" s="52"/>
      <c r="W25" s="79"/>
      <c r="X25" s="157">
        <f t="shared" si="5"/>
        <v>0</v>
      </c>
      <c r="Y25" s="52"/>
      <c r="Z25" s="52"/>
      <c r="AA25" s="79"/>
      <c r="AB25" s="157">
        <f t="shared" si="6"/>
        <v>0</v>
      </c>
      <c r="AC25" s="52"/>
      <c r="AD25" s="52"/>
      <c r="AE25" s="79"/>
      <c r="AF25" s="157">
        <f t="shared" si="7"/>
        <v>0</v>
      </c>
      <c r="AG25" s="52"/>
      <c r="AH25" s="52"/>
      <c r="AI25" s="79"/>
      <c r="AJ25" s="157">
        <f t="shared" si="8"/>
        <v>0</v>
      </c>
      <c r="AK25" s="52"/>
      <c r="AL25" s="52"/>
      <c r="AM25" s="79"/>
      <c r="AN25" s="157">
        <f t="shared" si="9"/>
        <v>0</v>
      </c>
      <c r="AO25" s="52"/>
      <c r="AP25" s="52"/>
      <c r="AQ25" s="79"/>
    </row>
    <row r="26" spans="2:43" outlineLevel="1" x14ac:dyDescent="0.35">
      <c r="B26" s="230" t="s">
        <v>87</v>
      </c>
      <c r="C26" s="63" t="s">
        <v>106</v>
      </c>
      <c r="D26" s="157">
        <f t="shared" si="0"/>
        <v>0</v>
      </c>
      <c r="E26" s="52"/>
      <c r="F26" s="52"/>
      <c r="G26" s="79"/>
      <c r="H26" s="157">
        <f t="shared" si="1"/>
        <v>0</v>
      </c>
      <c r="I26" s="52"/>
      <c r="J26" s="52"/>
      <c r="K26" s="79"/>
      <c r="L26" s="157">
        <f t="shared" si="2"/>
        <v>0</v>
      </c>
      <c r="M26" s="52"/>
      <c r="N26" s="52"/>
      <c r="O26" s="79"/>
      <c r="P26" s="157">
        <f t="shared" si="3"/>
        <v>0</v>
      </c>
      <c r="Q26" s="52">
        <v>0</v>
      </c>
      <c r="R26" s="52"/>
      <c r="S26" s="79"/>
      <c r="T26" s="157">
        <f t="shared" si="4"/>
        <v>0</v>
      </c>
      <c r="U26" s="52"/>
      <c r="V26" s="52"/>
      <c r="W26" s="79"/>
      <c r="X26" s="157">
        <f t="shared" si="5"/>
        <v>0</v>
      </c>
      <c r="Y26" s="52"/>
      <c r="Z26" s="52"/>
      <c r="AA26" s="79"/>
      <c r="AB26" s="157">
        <f t="shared" si="6"/>
        <v>0</v>
      </c>
      <c r="AC26" s="52"/>
      <c r="AD26" s="52"/>
      <c r="AE26" s="79"/>
      <c r="AF26" s="157">
        <f t="shared" si="7"/>
        <v>0</v>
      </c>
      <c r="AG26" s="52"/>
      <c r="AH26" s="52"/>
      <c r="AI26" s="79"/>
      <c r="AJ26" s="157">
        <f t="shared" si="8"/>
        <v>0</v>
      </c>
      <c r="AK26" s="52"/>
      <c r="AL26" s="52"/>
      <c r="AM26" s="79"/>
      <c r="AN26" s="157">
        <f t="shared" si="9"/>
        <v>0</v>
      </c>
      <c r="AO26" s="52"/>
      <c r="AP26" s="52"/>
      <c r="AQ26" s="79"/>
    </row>
    <row r="27" spans="2:43" outlineLevel="1" x14ac:dyDescent="0.35">
      <c r="B27" s="230" t="s">
        <v>88</v>
      </c>
      <c r="C27" s="63" t="s">
        <v>106</v>
      </c>
      <c r="D27" s="157">
        <f t="shared" si="0"/>
        <v>0</v>
      </c>
      <c r="E27" s="52"/>
      <c r="F27" s="52"/>
      <c r="G27" s="79"/>
      <c r="H27" s="157">
        <f t="shared" si="1"/>
        <v>0</v>
      </c>
      <c r="I27" s="52"/>
      <c r="J27" s="52"/>
      <c r="K27" s="79"/>
      <c r="L27" s="157">
        <f t="shared" si="2"/>
        <v>0</v>
      </c>
      <c r="M27" s="52"/>
      <c r="N27" s="52"/>
      <c r="O27" s="79"/>
      <c r="P27" s="157">
        <f t="shared" si="3"/>
        <v>0</v>
      </c>
      <c r="Q27" s="52">
        <v>0</v>
      </c>
      <c r="R27" s="52"/>
      <c r="S27" s="79"/>
      <c r="T27" s="157">
        <f t="shared" si="4"/>
        <v>0</v>
      </c>
      <c r="U27" s="52"/>
      <c r="V27" s="52"/>
      <c r="W27" s="79"/>
      <c r="X27" s="157">
        <f t="shared" si="5"/>
        <v>0</v>
      </c>
      <c r="Y27" s="52"/>
      <c r="Z27" s="52"/>
      <c r="AA27" s="79"/>
      <c r="AB27" s="157">
        <f t="shared" si="6"/>
        <v>0</v>
      </c>
      <c r="AC27" s="52"/>
      <c r="AD27" s="52"/>
      <c r="AE27" s="79"/>
      <c r="AF27" s="157">
        <f t="shared" si="7"/>
        <v>0</v>
      </c>
      <c r="AG27" s="52"/>
      <c r="AH27" s="52"/>
      <c r="AI27" s="79"/>
      <c r="AJ27" s="157">
        <f t="shared" si="8"/>
        <v>0</v>
      </c>
      <c r="AK27" s="52"/>
      <c r="AL27" s="52"/>
      <c r="AM27" s="79"/>
      <c r="AN27" s="157">
        <f t="shared" si="9"/>
        <v>0</v>
      </c>
      <c r="AO27" s="52"/>
      <c r="AP27" s="52"/>
      <c r="AQ27" s="79"/>
    </row>
    <row r="28" spans="2:43" outlineLevel="1" x14ac:dyDescent="0.35">
      <c r="B28" s="230" t="s">
        <v>89</v>
      </c>
      <c r="C28" s="63" t="s">
        <v>106</v>
      </c>
      <c r="D28" s="157">
        <f t="shared" si="0"/>
        <v>5847</v>
      </c>
      <c r="E28" s="52">
        <v>5847</v>
      </c>
      <c r="F28" s="52"/>
      <c r="G28" s="79"/>
      <c r="H28" s="157">
        <f t="shared" si="1"/>
        <v>5847</v>
      </c>
      <c r="I28" s="52">
        <v>5847</v>
      </c>
      <c r="J28" s="52"/>
      <c r="K28" s="79"/>
      <c r="L28" s="157">
        <f t="shared" si="2"/>
        <v>5847</v>
      </c>
      <c r="M28" s="52">
        <v>5847</v>
      </c>
      <c r="N28" s="52"/>
      <c r="O28" s="79"/>
      <c r="P28" s="157">
        <f t="shared" si="3"/>
        <v>9836</v>
      </c>
      <c r="Q28" s="52">
        <v>9836</v>
      </c>
      <c r="R28" s="52"/>
      <c r="S28" s="79"/>
      <c r="T28" s="157">
        <f t="shared" si="4"/>
        <v>18497</v>
      </c>
      <c r="U28" s="52">
        <v>18497</v>
      </c>
      <c r="V28" s="52"/>
      <c r="W28" s="79"/>
      <c r="X28" s="157">
        <f t="shared" si="5"/>
        <v>22938</v>
      </c>
      <c r="Y28" s="52">
        <v>22938</v>
      </c>
      <c r="Z28" s="52"/>
      <c r="AA28" s="79"/>
      <c r="AB28" s="157">
        <f t="shared" si="6"/>
        <v>27378</v>
      </c>
      <c r="AC28" s="6">
        <v>27378</v>
      </c>
      <c r="AD28" s="52"/>
      <c r="AE28" s="79"/>
      <c r="AF28" s="157">
        <f t="shared" si="7"/>
        <v>27378</v>
      </c>
      <c r="AG28" s="52">
        <v>27378</v>
      </c>
      <c r="AH28" s="52"/>
      <c r="AI28" s="79"/>
      <c r="AJ28" s="157">
        <f t="shared" si="8"/>
        <v>27378</v>
      </c>
      <c r="AK28" s="52">
        <v>27378</v>
      </c>
      <c r="AL28" s="52"/>
      <c r="AM28" s="79"/>
      <c r="AN28" s="157">
        <f t="shared" si="9"/>
        <v>27378</v>
      </c>
      <c r="AO28" s="52">
        <v>27378</v>
      </c>
      <c r="AP28" s="52"/>
      <c r="AQ28" s="79"/>
    </row>
    <row r="29" spans="2:43" outlineLevel="1" x14ac:dyDescent="0.35">
      <c r="B29" s="229" t="s">
        <v>90</v>
      </c>
      <c r="C29" s="63" t="s">
        <v>106</v>
      </c>
      <c r="D29" s="157">
        <f t="shared" si="0"/>
        <v>0</v>
      </c>
      <c r="E29" s="52"/>
      <c r="F29" s="52"/>
      <c r="G29" s="79"/>
      <c r="H29" s="157">
        <f t="shared" si="1"/>
        <v>0</v>
      </c>
      <c r="I29" s="52"/>
      <c r="J29" s="52"/>
      <c r="K29" s="79"/>
      <c r="L29" s="157">
        <f t="shared" si="2"/>
        <v>0</v>
      </c>
      <c r="M29" s="52"/>
      <c r="N29" s="52"/>
      <c r="O29" s="79"/>
      <c r="P29" s="157">
        <f t="shared" si="3"/>
        <v>0</v>
      </c>
      <c r="Q29" s="52"/>
      <c r="R29" s="52"/>
      <c r="S29" s="79"/>
      <c r="T29" s="157">
        <f t="shared" si="4"/>
        <v>0</v>
      </c>
      <c r="U29" s="52"/>
      <c r="V29" s="52"/>
      <c r="W29" s="79"/>
      <c r="X29" s="157">
        <f t="shared" si="5"/>
        <v>0</v>
      </c>
      <c r="Y29" s="52"/>
      <c r="Z29" s="52"/>
      <c r="AA29" s="79"/>
      <c r="AB29" s="157">
        <f t="shared" si="6"/>
        <v>0</v>
      </c>
      <c r="AC29" s="52"/>
      <c r="AD29" s="52"/>
      <c r="AE29" s="79"/>
      <c r="AF29" s="157">
        <f t="shared" si="7"/>
        <v>0</v>
      </c>
      <c r="AG29" s="52"/>
      <c r="AH29" s="52"/>
      <c r="AI29" s="79"/>
      <c r="AJ29" s="157">
        <f t="shared" si="8"/>
        <v>0</v>
      </c>
      <c r="AK29" s="52"/>
      <c r="AL29" s="52"/>
      <c r="AM29" s="79"/>
      <c r="AN29" s="157">
        <f t="shared" si="9"/>
        <v>0</v>
      </c>
      <c r="AO29" s="52"/>
      <c r="AP29" s="52"/>
      <c r="AQ29" s="79"/>
    </row>
    <row r="30" spans="2:43" outlineLevel="1" x14ac:dyDescent="0.35">
      <c r="B30" s="230" t="s">
        <v>91</v>
      </c>
      <c r="C30" s="63" t="s">
        <v>106</v>
      </c>
      <c r="D30" s="157">
        <f t="shared" si="0"/>
        <v>0</v>
      </c>
      <c r="E30" s="52"/>
      <c r="F30" s="52"/>
      <c r="G30" s="79"/>
      <c r="H30" s="157">
        <f t="shared" si="1"/>
        <v>0</v>
      </c>
      <c r="I30" s="52"/>
      <c r="J30" s="52"/>
      <c r="K30" s="79"/>
      <c r="L30" s="157">
        <f t="shared" si="2"/>
        <v>0</v>
      </c>
      <c r="M30" s="52"/>
      <c r="N30" s="52"/>
      <c r="O30" s="79"/>
      <c r="P30" s="157">
        <f t="shared" si="3"/>
        <v>945</v>
      </c>
      <c r="Q30" s="52">
        <v>945</v>
      </c>
      <c r="R30" s="52"/>
      <c r="S30" s="79"/>
      <c r="T30" s="157">
        <f t="shared" si="4"/>
        <v>2783</v>
      </c>
      <c r="U30" s="52">
        <v>2783</v>
      </c>
      <c r="V30" s="52"/>
      <c r="W30" s="79"/>
      <c r="X30" s="157">
        <f t="shared" si="5"/>
        <v>8336</v>
      </c>
      <c r="Y30" s="52">
        <v>8336</v>
      </c>
      <c r="Z30" s="52"/>
      <c r="AA30" s="79"/>
      <c r="AB30" s="157">
        <f t="shared" si="6"/>
        <v>10286</v>
      </c>
      <c r="AC30" s="52">
        <v>10286</v>
      </c>
      <c r="AD30" s="52"/>
      <c r="AE30" s="79"/>
      <c r="AF30" s="157">
        <f t="shared" si="7"/>
        <v>10676</v>
      </c>
      <c r="AG30" s="52">
        <v>10676</v>
      </c>
      <c r="AH30" s="52"/>
      <c r="AI30" s="79"/>
      <c r="AJ30" s="157">
        <f t="shared" si="8"/>
        <v>10871</v>
      </c>
      <c r="AK30" s="52">
        <v>10871</v>
      </c>
      <c r="AL30" s="52"/>
      <c r="AM30" s="79"/>
      <c r="AN30" s="157">
        <f t="shared" si="9"/>
        <v>11066</v>
      </c>
      <c r="AO30" s="52">
        <v>11066</v>
      </c>
      <c r="AP30" s="52"/>
      <c r="AQ30" s="79"/>
    </row>
    <row r="31" spans="2:43" outlineLevel="1" x14ac:dyDescent="0.35">
      <c r="B31" s="229" t="s">
        <v>92</v>
      </c>
      <c r="C31" s="63" t="s">
        <v>106</v>
      </c>
      <c r="D31" s="157">
        <f t="shared" si="0"/>
        <v>0</v>
      </c>
      <c r="E31" s="52"/>
      <c r="F31" s="52"/>
      <c r="G31" s="79"/>
      <c r="H31" s="157">
        <f t="shared" si="1"/>
        <v>0</v>
      </c>
      <c r="I31" s="52"/>
      <c r="J31" s="52"/>
      <c r="K31" s="79"/>
      <c r="L31" s="157">
        <f t="shared" si="2"/>
        <v>0</v>
      </c>
      <c r="M31" s="52"/>
      <c r="N31" s="52"/>
      <c r="O31" s="79"/>
      <c r="P31" s="157">
        <f t="shared" si="3"/>
        <v>0</v>
      </c>
      <c r="Q31" s="52"/>
      <c r="R31" s="52"/>
      <c r="S31" s="79"/>
      <c r="T31" s="157">
        <f t="shared" si="4"/>
        <v>0</v>
      </c>
      <c r="U31" s="52"/>
      <c r="V31" s="52"/>
      <c r="W31" s="79"/>
      <c r="X31" s="157">
        <f t="shared" si="5"/>
        <v>0</v>
      </c>
      <c r="Y31" s="52"/>
      <c r="Z31" s="52"/>
      <c r="AA31" s="79"/>
      <c r="AB31" s="157">
        <f t="shared" si="6"/>
        <v>0</v>
      </c>
      <c r="AC31" s="52"/>
      <c r="AD31" s="52"/>
      <c r="AE31" s="79"/>
      <c r="AF31" s="157">
        <f t="shared" si="7"/>
        <v>0</v>
      </c>
      <c r="AG31" s="52"/>
      <c r="AH31" s="52"/>
      <c r="AI31" s="79"/>
      <c r="AJ31" s="157">
        <f t="shared" si="8"/>
        <v>0</v>
      </c>
      <c r="AK31" s="52"/>
      <c r="AL31" s="52"/>
      <c r="AM31" s="79"/>
      <c r="AN31" s="157">
        <f t="shared" si="9"/>
        <v>0</v>
      </c>
      <c r="AO31" s="52"/>
      <c r="AP31" s="52"/>
      <c r="AQ31" s="79"/>
    </row>
    <row r="32" spans="2:43" outlineLevel="1" x14ac:dyDescent="0.35">
      <c r="B32" s="230" t="s">
        <v>93</v>
      </c>
      <c r="C32" s="63" t="s">
        <v>106</v>
      </c>
      <c r="D32" s="157">
        <f t="shared" si="0"/>
        <v>0</v>
      </c>
      <c r="E32" s="52"/>
      <c r="F32" s="52"/>
      <c r="G32" s="79"/>
      <c r="H32" s="157">
        <f t="shared" si="1"/>
        <v>0</v>
      </c>
      <c r="I32" s="52"/>
      <c r="J32" s="52"/>
      <c r="K32" s="79"/>
      <c r="L32" s="157">
        <f t="shared" si="2"/>
        <v>0</v>
      </c>
      <c r="M32" s="52"/>
      <c r="N32" s="52"/>
      <c r="O32" s="79"/>
      <c r="P32" s="157">
        <f t="shared" si="3"/>
        <v>310</v>
      </c>
      <c r="Q32" s="52">
        <v>310</v>
      </c>
      <c r="R32" s="52"/>
      <c r="S32" s="79"/>
      <c r="T32" s="157">
        <f t="shared" si="4"/>
        <v>395</v>
      </c>
      <c r="U32" s="52">
        <v>395</v>
      </c>
      <c r="V32" s="52"/>
      <c r="W32" s="79"/>
      <c r="X32" s="157">
        <f t="shared" si="5"/>
        <v>1776</v>
      </c>
      <c r="Y32" s="52">
        <v>1776</v>
      </c>
      <c r="Z32" s="52"/>
      <c r="AA32" s="79"/>
      <c r="AB32" s="157">
        <f t="shared" si="6"/>
        <v>1776</v>
      </c>
      <c r="AC32" s="52">
        <v>1776</v>
      </c>
      <c r="AD32" s="52"/>
      <c r="AE32" s="79"/>
      <c r="AF32" s="157">
        <f t="shared" si="7"/>
        <v>1880</v>
      </c>
      <c r="AG32" s="52">
        <v>1880</v>
      </c>
      <c r="AH32" s="52"/>
      <c r="AI32" s="79"/>
      <c r="AJ32" s="157">
        <f t="shared" si="8"/>
        <v>1880</v>
      </c>
      <c r="AK32" s="52">
        <v>1880</v>
      </c>
      <c r="AL32" s="52"/>
      <c r="AM32" s="79"/>
      <c r="AN32" s="157">
        <f t="shared" si="9"/>
        <v>1880</v>
      </c>
      <c r="AO32" s="52">
        <v>1880</v>
      </c>
      <c r="AP32" s="52"/>
      <c r="AQ32" s="79"/>
    </row>
    <row r="33" spans="2:43" outlineLevel="1" x14ac:dyDescent="0.35">
      <c r="B33" s="229" t="s">
        <v>94</v>
      </c>
      <c r="C33" s="63" t="s">
        <v>106</v>
      </c>
      <c r="D33" s="157">
        <f t="shared" si="0"/>
        <v>0</v>
      </c>
      <c r="E33" s="52"/>
      <c r="F33" s="52"/>
      <c r="G33" s="79"/>
      <c r="H33" s="157">
        <f t="shared" si="1"/>
        <v>0</v>
      </c>
      <c r="I33" s="52"/>
      <c r="J33" s="52"/>
      <c r="K33" s="79"/>
      <c r="L33" s="157">
        <f t="shared" si="2"/>
        <v>0</v>
      </c>
      <c r="M33" s="52"/>
      <c r="N33" s="52"/>
      <c r="O33" s="79"/>
      <c r="P33" s="157">
        <f t="shared" si="3"/>
        <v>0</v>
      </c>
      <c r="Q33" s="52"/>
      <c r="R33" s="52"/>
      <c r="S33" s="79"/>
      <c r="T33" s="157">
        <f t="shared" si="4"/>
        <v>0</v>
      </c>
      <c r="U33" s="52"/>
      <c r="V33" s="52"/>
      <c r="W33" s="79"/>
      <c r="X33" s="157">
        <f t="shared" si="5"/>
        <v>0</v>
      </c>
      <c r="Y33" s="52"/>
      <c r="Z33" s="52"/>
      <c r="AA33" s="79"/>
      <c r="AB33" s="157">
        <f t="shared" si="6"/>
        <v>0</v>
      </c>
      <c r="AC33" s="52"/>
      <c r="AD33" s="52"/>
      <c r="AE33" s="79"/>
      <c r="AF33" s="157">
        <f t="shared" si="7"/>
        <v>0</v>
      </c>
      <c r="AG33" s="52"/>
      <c r="AH33" s="52"/>
      <c r="AI33" s="79"/>
      <c r="AJ33" s="157">
        <f t="shared" si="8"/>
        <v>0</v>
      </c>
      <c r="AK33" s="52"/>
      <c r="AL33" s="52"/>
      <c r="AM33" s="79"/>
      <c r="AN33" s="157">
        <f t="shared" si="9"/>
        <v>0</v>
      </c>
      <c r="AO33" s="52"/>
      <c r="AP33" s="52"/>
      <c r="AQ33" s="79"/>
    </row>
    <row r="34" spans="2:43" outlineLevel="1" x14ac:dyDescent="0.35">
      <c r="B34" s="230" t="s">
        <v>95</v>
      </c>
      <c r="C34" s="63" t="s">
        <v>106</v>
      </c>
      <c r="D34" s="157">
        <f t="shared" si="0"/>
        <v>0</v>
      </c>
      <c r="E34" s="52"/>
      <c r="F34" s="52"/>
      <c r="G34" s="79"/>
      <c r="H34" s="157">
        <f t="shared" si="1"/>
        <v>0</v>
      </c>
      <c r="I34" s="52"/>
      <c r="J34" s="52"/>
      <c r="K34" s="79"/>
      <c r="L34" s="157">
        <f t="shared" si="2"/>
        <v>0</v>
      </c>
      <c r="M34" s="52"/>
      <c r="N34" s="52"/>
      <c r="O34" s="79"/>
      <c r="P34" s="157">
        <f t="shared" si="3"/>
        <v>302</v>
      </c>
      <c r="Q34" s="52">
        <v>302</v>
      </c>
      <c r="R34" s="52"/>
      <c r="S34" s="79"/>
      <c r="T34" s="157">
        <f t="shared" si="4"/>
        <v>792</v>
      </c>
      <c r="U34" s="52">
        <v>792</v>
      </c>
      <c r="V34" s="52"/>
      <c r="W34" s="79"/>
      <c r="X34" s="157">
        <f t="shared" si="5"/>
        <v>2444</v>
      </c>
      <c r="Y34" s="52">
        <v>2444</v>
      </c>
      <c r="Z34" s="52"/>
      <c r="AA34" s="79"/>
      <c r="AB34" s="157">
        <f t="shared" si="6"/>
        <v>2444</v>
      </c>
      <c r="AC34" s="52">
        <v>2444</v>
      </c>
      <c r="AD34" s="52"/>
      <c r="AE34" s="79"/>
      <c r="AF34" s="157">
        <f t="shared" si="7"/>
        <v>2596</v>
      </c>
      <c r="AG34" s="52">
        <v>2596</v>
      </c>
      <c r="AH34" s="52"/>
      <c r="AI34" s="79"/>
      <c r="AJ34" s="157">
        <f t="shared" si="8"/>
        <v>2596</v>
      </c>
      <c r="AK34" s="52">
        <v>2596</v>
      </c>
      <c r="AL34" s="52"/>
      <c r="AM34" s="79"/>
      <c r="AN34" s="157">
        <f t="shared" si="9"/>
        <v>2596</v>
      </c>
      <c r="AO34" s="52">
        <v>2596</v>
      </c>
      <c r="AP34" s="52"/>
      <c r="AQ34" s="79"/>
    </row>
    <row r="35" spans="2:43" outlineLevel="1" x14ac:dyDescent="0.35">
      <c r="B35" s="229" t="s">
        <v>96</v>
      </c>
      <c r="C35" s="63" t="s">
        <v>106</v>
      </c>
      <c r="D35" s="157">
        <f t="shared" ref="D35:D38" si="10">E35+G35+F35</f>
        <v>0</v>
      </c>
      <c r="E35" s="52"/>
      <c r="F35" s="52"/>
      <c r="G35" s="79"/>
      <c r="H35" s="157">
        <f t="shared" ref="H35:H38" si="11">I35+K35+J35</f>
        <v>0</v>
      </c>
      <c r="I35" s="52"/>
      <c r="J35" s="52"/>
      <c r="K35" s="79"/>
      <c r="L35" s="157">
        <f t="shared" ref="L35:L38" si="12">M35+O35+N35</f>
        <v>0</v>
      </c>
      <c r="M35" s="52"/>
      <c r="N35" s="52"/>
      <c r="O35" s="79"/>
      <c r="P35" s="157">
        <f t="shared" ref="P35:P38" si="13">Q35+S35+R35</f>
        <v>0</v>
      </c>
      <c r="Q35" s="52"/>
      <c r="R35" s="52"/>
      <c r="S35" s="79"/>
      <c r="T35" s="157">
        <f t="shared" ref="T35:T38" si="14">U35+W35+V35</f>
        <v>0</v>
      </c>
      <c r="U35" s="52"/>
      <c r="V35" s="52"/>
      <c r="W35" s="79"/>
      <c r="X35" s="157">
        <f t="shared" ref="X35:X38" si="15">Y35+AA35+Z35</f>
        <v>0</v>
      </c>
      <c r="Y35" s="52"/>
      <c r="Z35" s="52"/>
      <c r="AA35" s="79"/>
      <c r="AB35" s="157">
        <f t="shared" ref="AB35:AB38" si="16">AC35+AE35+AD35</f>
        <v>0</v>
      </c>
      <c r="AC35" s="52"/>
      <c r="AD35" s="52"/>
      <c r="AE35" s="79"/>
      <c r="AF35" s="157">
        <f t="shared" ref="AF35:AF38" si="17">AG35+AI35+AH35</f>
        <v>0</v>
      </c>
      <c r="AG35" s="52"/>
      <c r="AH35" s="52"/>
      <c r="AI35" s="79"/>
      <c r="AJ35" s="157">
        <f t="shared" ref="AJ35:AJ38" si="18">AK35+AM35+AL35</f>
        <v>0</v>
      </c>
      <c r="AK35" s="52"/>
      <c r="AL35" s="52"/>
      <c r="AM35" s="79"/>
      <c r="AN35" s="157">
        <f t="shared" ref="AN35:AN38" si="19">AO35+AQ35+AP35</f>
        <v>0</v>
      </c>
      <c r="AO35" s="52"/>
      <c r="AP35" s="52"/>
      <c r="AQ35" s="79"/>
    </row>
    <row r="36" spans="2:43" outlineLevel="1" x14ac:dyDescent="0.35">
      <c r="B36" s="230" t="s">
        <v>97</v>
      </c>
      <c r="C36" s="63" t="s">
        <v>106</v>
      </c>
      <c r="D36" s="157">
        <f t="shared" si="10"/>
        <v>0</v>
      </c>
      <c r="E36" s="52"/>
      <c r="F36" s="52"/>
      <c r="G36" s="79"/>
      <c r="H36" s="157">
        <f t="shared" si="11"/>
        <v>0</v>
      </c>
      <c r="I36" s="52"/>
      <c r="J36" s="52"/>
      <c r="K36" s="79"/>
      <c r="L36" s="157">
        <f t="shared" si="12"/>
        <v>0</v>
      </c>
      <c r="M36" s="52"/>
      <c r="N36" s="52"/>
      <c r="O36" s="79"/>
      <c r="P36" s="157">
        <f t="shared" si="13"/>
        <v>0</v>
      </c>
      <c r="Q36" s="52"/>
      <c r="R36" s="52"/>
      <c r="S36" s="79"/>
      <c r="T36" s="157">
        <f t="shared" si="14"/>
        <v>0</v>
      </c>
      <c r="U36" s="52"/>
      <c r="V36" s="52"/>
      <c r="W36" s="79"/>
      <c r="X36" s="157">
        <f t="shared" si="15"/>
        <v>0</v>
      </c>
      <c r="Y36" s="52"/>
      <c r="Z36" s="52"/>
      <c r="AA36" s="79"/>
      <c r="AB36" s="157">
        <f t="shared" si="16"/>
        <v>0</v>
      </c>
      <c r="AC36" s="52"/>
      <c r="AD36" s="52"/>
      <c r="AE36" s="79"/>
      <c r="AF36" s="157">
        <f t="shared" si="17"/>
        <v>0</v>
      </c>
      <c r="AG36" s="52"/>
      <c r="AH36" s="52"/>
      <c r="AI36" s="79"/>
      <c r="AJ36" s="157">
        <f t="shared" si="18"/>
        <v>0</v>
      </c>
      <c r="AK36" s="52"/>
      <c r="AL36" s="52"/>
      <c r="AM36" s="79"/>
      <c r="AN36" s="157">
        <f t="shared" si="19"/>
        <v>0</v>
      </c>
      <c r="AO36" s="52"/>
      <c r="AP36" s="52"/>
      <c r="AQ36" s="79"/>
    </row>
    <row r="37" spans="2:43" outlineLevel="1" x14ac:dyDescent="0.35">
      <c r="B37" s="230" t="s">
        <v>98</v>
      </c>
      <c r="C37" s="63" t="s">
        <v>106</v>
      </c>
      <c r="D37" s="157">
        <f t="shared" si="10"/>
        <v>0</v>
      </c>
      <c r="E37" s="52"/>
      <c r="F37" s="52"/>
      <c r="G37" s="79"/>
      <c r="H37" s="157">
        <f t="shared" si="11"/>
        <v>0</v>
      </c>
      <c r="I37" s="52"/>
      <c r="J37" s="52"/>
      <c r="K37" s="79"/>
      <c r="L37" s="157">
        <f t="shared" si="12"/>
        <v>0</v>
      </c>
      <c r="M37" s="52"/>
      <c r="N37" s="52"/>
      <c r="O37" s="79"/>
      <c r="P37" s="157">
        <f t="shared" si="13"/>
        <v>0</v>
      </c>
      <c r="Q37" s="52"/>
      <c r="R37" s="52"/>
      <c r="S37" s="79"/>
      <c r="T37" s="157">
        <f t="shared" si="14"/>
        <v>0</v>
      </c>
      <c r="U37" s="52"/>
      <c r="V37" s="52"/>
      <c r="W37" s="79"/>
      <c r="X37" s="157">
        <f t="shared" si="15"/>
        <v>0</v>
      </c>
      <c r="Y37" s="52"/>
      <c r="Z37" s="52"/>
      <c r="AA37" s="79"/>
      <c r="AB37" s="157">
        <f t="shared" si="16"/>
        <v>0</v>
      </c>
      <c r="AC37" s="52"/>
      <c r="AD37" s="52"/>
      <c r="AE37" s="79"/>
      <c r="AF37" s="157">
        <f t="shared" si="17"/>
        <v>0</v>
      </c>
      <c r="AG37" s="52"/>
      <c r="AH37" s="52"/>
      <c r="AI37" s="79"/>
      <c r="AJ37" s="157">
        <f t="shared" si="18"/>
        <v>0</v>
      </c>
      <c r="AK37" s="52"/>
      <c r="AL37" s="52"/>
      <c r="AM37" s="79"/>
      <c r="AN37" s="157">
        <f t="shared" si="19"/>
        <v>0</v>
      </c>
      <c r="AO37" s="52"/>
      <c r="AP37" s="52"/>
      <c r="AQ37" s="79"/>
    </row>
    <row r="38" spans="2:43" outlineLevel="1" x14ac:dyDescent="0.35">
      <c r="B38" s="230" t="s">
        <v>99</v>
      </c>
      <c r="C38" s="63" t="s">
        <v>106</v>
      </c>
      <c r="D38" s="157">
        <f t="shared" si="10"/>
        <v>0</v>
      </c>
      <c r="E38" s="52"/>
      <c r="F38" s="52"/>
      <c r="G38" s="79"/>
      <c r="H38" s="157">
        <f t="shared" si="11"/>
        <v>0</v>
      </c>
      <c r="I38" s="52"/>
      <c r="J38" s="52"/>
      <c r="K38" s="79"/>
      <c r="L38" s="157">
        <f t="shared" si="12"/>
        <v>0</v>
      </c>
      <c r="M38" s="52"/>
      <c r="N38" s="52"/>
      <c r="O38" s="79"/>
      <c r="P38" s="157">
        <f t="shared" si="13"/>
        <v>0</v>
      </c>
      <c r="Q38" s="52"/>
      <c r="R38" s="52"/>
      <c r="S38" s="79"/>
      <c r="T38" s="157">
        <f t="shared" si="14"/>
        <v>0</v>
      </c>
      <c r="U38" s="52"/>
      <c r="V38" s="52"/>
      <c r="W38" s="79"/>
      <c r="X38" s="157">
        <f t="shared" si="15"/>
        <v>0</v>
      </c>
      <c r="Y38" s="52"/>
      <c r="Z38" s="52"/>
      <c r="AA38" s="79"/>
      <c r="AB38" s="157">
        <f t="shared" si="16"/>
        <v>0</v>
      </c>
      <c r="AC38" s="52"/>
      <c r="AD38" s="52"/>
      <c r="AE38" s="79"/>
      <c r="AF38" s="157">
        <f t="shared" si="17"/>
        <v>0</v>
      </c>
      <c r="AG38" s="52"/>
      <c r="AH38" s="52"/>
      <c r="AI38" s="79"/>
      <c r="AJ38" s="157">
        <f t="shared" si="18"/>
        <v>0</v>
      </c>
      <c r="AK38" s="52"/>
      <c r="AL38" s="52"/>
      <c r="AM38" s="79"/>
      <c r="AN38" s="157">
        <f t="shared" si="19"/>
        <v>0</v>
      </c>
      <c r="AO38" s="52"/>
      <c r="AP38" s="52"/>
      <c r="AQ38" s="79"/>
    </row>
    <row r="39" spans="2:43" outlineLevel="1" x14ac:dyDescent="0.35">
      <c r="B39" s="50" t="s">
        <v>107</v>
      </c>
      <c r="C39" s="47" t="s">
        <v>106</v>
      </c>
      <c r="D39" s="157">
        <f>SUM(D14:D38)</f>
        <v>17804</v>
      </c>
      <c r="E39" s="157">
        <f t="shared" ref="E39:AQ39" si="20">SUM(E14:E38)</f>
        <v>17804</v>
      </c>
      <c r="F39" s="157">
        <f t="shared" si="20"/>
        <v>0</v>
      </c>
      <c r="G39" s="157">
        <f t="shared" si="20"/>
        <v>0</v>
      </c>
      <c r="H39" s="157">
        <f t="shared" si="20"/>
        <v>17804</v>
      </c>
      <c r="I39" s="157">
        <f t="shared" si="20"/>
        <v>17804</v>
      </c>
      <c r="J39" s="157">
        <f t="shared" si="20"/>
        <v>0</v>
      </c>
      <c r="K39" s="157">
        <f t="shared" si="20"/>
        <v>0</v>
      </c>
      <c r="L39" s="157">
        <f t="shared" si="20"/>
        <v>18150</v>
      </c>
      <c r="M39" s="157">
        <f t="shared" si="20"/>
        <v>18150</v>
      </c>
      <c r="N39" s="157">
        <f t="shared" si="20"/>
        <v>0</v>
      </c>
      <c r="O39" s="157">
        <f t="shared" si="20"/>
        <v>0</v>
      </c>
      <c r="P39" s="157">
        <f t="shared" si="20"/>
        <v>28338</v>
      </c>
      <c r="Q39" s="157">
        <f t="shared" si="20"/>
        <v>28338</v>
      </c>
      <c r="R39" s="157">
        <f t="shared" si="20"/>
        <v>0</v>
      </c>
      <c r="S39" s="157">
        <f t="shared" si="20"/>
        <v>0</v>
      </c>
      <c r="T39" s="157">
        <f t="shared" si="20"/>
        <v>41878</v>
      </c>
      <c r="U39" s="157">
        <f t="shared" si="20"/>
        <v>41878</v>
      </c>
      <c r="V39" s="157">
        <f t="shared" si="20"/>
        <v>0</v>
      </c>
      <c r="W39" s="157">
        <f t="shared" si="20"/>
        <v>0</v>
      </c>
      <c r="X39" s="157">
        <f t="shared" si="20"/>
        <v>63133</v>
      </c>
      <c r="Y39" s="157">
        <f t="shared" si="20"/>
        <v>63133</v>
      </c>
      <c r="Z39" s="157">
        <f t="shared" si="20"/>
        <v>0</v>
      </c>
      <c r="AA39" s="157">
        <f t="shared" si="20"/>
        <v>0</v>
      </c>
      <c r="AB39" s="157">
        <f t="shared" si="20"/>
        <v>75233</v>
      </c>
      <c r="AC39" s="157">
        <f t="shared" si="20"/>
        <v>75233</v>
      </c>
      <c r="AD39" s="157">
        <f t="shared" si="20"/>
        <v>0</v>
      </c>
      <c r="AE39" s="157">
        <f t="shared" si="20"/>
        <v>0</v>
      </c>
      <c r="AF39" s="157">
        <f t="shared" si="20"/>
        <v>77028</v>
      </c>
      <c r="AG39" s="157">
        <f t="shared" si="20"/>
        <v>77028</v>
      </c>
      <c r="AH39" s="157">
        <f t="shared" si="20"/>
        <v>0</v>
      </c>
      <c r="AI39" s="157">
        <f t="shared" si="20"/>
        <v>0</v>
      </c>
      <c r="AJ39" s="157">
        <f t="shared" si="20"/>
        <v>78138</v>
      </c>
      <c r="AK39" s="157">
        <f t="shared" si="20"/>
        <v>78138</v>
      </c>
      <c r="AL39" s="157">
        <f t="shared" si="20"/>
        <v>0</v>
      </c>
      <c r="AM39" s="157">
        <f t="shared" si="20"/>
        <v>0</v>
      </c>
      <c r="AN39" s="157">
        <f t="shared" si="20"/>
        <v>79248</v>
      </c>
      <c r="AO39" s="157">
        <f t="shared" si="20"/>
        <v>79248</v>
      </c>
      <c r="AP39" s="157">
        <f t="shared" si="20"/>
        <v>0</v>
      </c>
      <c r="AQ39" s="157">
        <f t="shared" si="20"/>
        <v>0</v>
      </c>
    </row>
    <row r="40" spans="2:43" outlineLevel="1" x14ac:dyDescent="0.35">
      <c r="B40" s="17" t="s">
        <v>144</v>
      </c>
      <c r="T40" s="54"/>
    </row>
    <row r="41" spans="2:43" outlineLevel="1" x14ac:dyDescent="0.35">
      <c r="B41" s="17" t="s">
        <v>186</v>
      </c>
    </row>
    <row r="42" spans="2:43" ht="21" x14ac:dyDescent="0.5">
      <c r="F42" s="268" t="s">
        <v>187</v>
      </c>
    </row>
    <row r="43" spans="2:43" ht="15.5" x14ac:dyDescent="0.35">
      <c r="B43" s="296" t="s">
        <v>188</v>
      </c>
      <c r="C43" s="296"/>
      <c r="D43" s="296"/>
      <c r="E43" s="296"/>
      <c r="F43" s="296"/>
      <c r="G43" s="296"/>
      <c r="H43" s="296"/>
      <c r="I43" s="296"/>
      <c r="J43" s="296"/>
      <c r="K43" s="296"/>
      <c r="L43" s="296"/>
      <c r="M43" s="296"/>
      <c r="N43" s="296"/>
      <c r="O43" s="56"/>
      <c r="P43" s="56"/>
      <c r="Q43" s="56"/>
      <c r="R43" s="56"/>
      <c r="S43" s="56"/>
      <c r="T43" s="56"/>
      <c r="AD43" s="56"/>
      <c r="AE43" s="56"/>
      <c r="AF43" s="56"/>
      <c r="AG43" s="56"/>
      <c r="AH43" s="56"/>
      <c r="AI43" s="56"/>
      <c r="AJ43" s="56"/>
      <c r="AK43" s="56"/>
      <c r="AL43" s="56"/>
      <c r="AM43" s="56"/>
      <c r="AN43" s="56"/>
    </row>
    <row r="44" spans="2:43" ht="5.5" customHeight="1" outlineLevel="1" x14ac:dyDescent="0.3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row>
    <row r="45" spans="2:43" outlineLevel="1" x14ac:dyDescent="0.35">
      <c r="B45" s="322"/>
      <c r="C45" s="313" t="s">
        <v>105</v>
      </c>
      <c r="D45" s="307" t="s">
        <v>130</v>
      </c>
      <c r="E45" s="308"/>
      <c r="F45" s="308"/>
      <c r="G45" s="308"/>
      <c r="H45" s="308"/>
      <c r="I45" s="309"/>
      <c r="J45" s="307" t="s">
        <v>131</v>
      </c>
      <c r="K45" s="308"/>
      <c r="L45" s="308"/>
      <c r="M45" s="308"/>
      <c r="N45" s="309"/>
    </row>
    <row r="46" spans="2:43" outlineLevel="1" x14ac:dyDescent="0.35">
      <c r="B46" s="323"/>
      <c r="C46" s="314"/>
      <c r="D46" s="81">
        <f>$C$3-5</f>
        <v>2019</v>
      </c>
      <c r="E46" s="81">
        <f>$C$3-4</f>
        <v>2020</v>
      </c>
      <c r="F46" s="81">
        <f>$C$3-3</f>
        <v>2021</v>
      </c>
      <c r="G46" s="81">
        <f>$C$3-2</f>
        <v>2022</v>
      </c>
      <c r="H46" s="81"/>
      <c r="I46" s="81">
        <f>$C$3-1</f>
        <v>2023</v>
      </c>
      <c r="J46" s="81">
        <f>$C$3</f>
        <v>2024</v>
      </c>
      <c r="K46" s="81">
        <f>$C$3+1</f>
        <v>2025</v>
      </c>
      <c r="L46" s="81">
        <f>$C$3+2</f>
        <v>2026</v>
      </c>
      <c r="M46" s="81">
        <f>$C$3+3</f>
        <v>2027</v>
      </c>
      <c r="N46" s="81">
        <f>$C$3+4</f>
        <v>2028</v>
      </c>
    </row>
    <row r="47" spans="2:43" outlineLevel="1" x14ac:dyDescent="0.35">
      <c r="B47" s="229" t="s">
        <v>75</v>
      </c>
      <c r="C47" s="63" t="s">
        <v>106</v>
      </c>
      <c r="D47" s="52"/>
      <c r="E47" s="52"/>
      <c r="F47" s="267"/>
      <c r="G47" s="52"/>
      <c r="H47" s="52"/>
      <c r="I47" s="52"/>
      <c r="J47" s="52"/>
      <c r="K47" s="52"/>
      <c r="L47" s="52"/>
      <c r="M47" s="52"/>
      <c r="N47" s="52"/>
    </row>
    <row r="48" spans="2:43" outlineLevel="1" x14ac:dyDescent="0.35">
      <c r="B48" s="230" t="s">
        <v>76</v>
      </c>
      <c r="C48" s="63" t="s">
        <v>106</v>
      </c>
      <c r="D48" s="52">
        <v>0</v>
      </c>
      <c r="E48" s="52">
        <v>0</v>
      </c>
      <c r="F48" s="267">
        <v>0</v>
      </c>
      <c r="G48" s="52"/>
      <c r="H48" s="52"/>
      <c r="I48" s="52"/>
      <c r="J48" s="52"/>
      <c r="K48" s="52"/>
      <c r="L48" s="52"/>
      <c r="M48" s="52"/>
      <c r="N48" s="52"/>
    </row>
    <row r="49" spans="2:14" outlineLevel="1" x14ac:dyDescent="0.35">
      <c r="B49" s="229" t="s">
        <v>77</v>
      </c>
      <c r="C49" s="63" t="s">
        <v>106</v>
      </c>
      <c r="D49" s="52"/>
      <c r="E49" s="52"/>
      <c r="F49" s="267"/>
      <c r="G49" s="52"/>
      <c r="H49" s="52"/>
      <c r="I49" s="52"/>
      <c r="J49" s="52"/>
      <c r="K49" s="52"/>
      <c r="L49" s="52"/>
      <c r="M49" s="52"/>
      <c r="N49" s="52"/>
    </row>
    <row r="50" spans="2:14" outlineLevel="1" x14ac:dyDescent="0.35">
      <c r="B50" s="230" t="s">
        <v>78</v>
      </c>
      <c r="C50" s="63" t="s">
        <v>106</v>
      </c>
      <c r="D50" s="52">
        <v>3589</v>
      </c>
      <c r="E50" s="52">
        <v>3589</v>
      </c>
      <c r="F50" s="267">
        <v>3589</v>
      </c>
      <c r="G50" s="52">
        <v>6510</v>
      </c>
      <c r="H50" s="52"/>
      <c r="I50" s="52">
        <v>7122</v>
      </c>
      <c r="J50" s="52">
        <v>9092</v>
      </c>
      <c r="K50" s="52">
        <v>10262</v>
      </c>
      <c r="L50" s="52">
        <v>10730</v>
      </c>
      <c r="M50" s="52">
        <v>10964</v>
      </c>
      <c r="N50" s="52">
        <v>11198</v>
      </c>
    </row>
    <row r="51" spans="2:14" outlineLevel="1" x14ac:dyDescent="0.35">
      <c r="B51" s="229" t="s">
        <v>79</v>
      </c>
      <c r="C51" s="63" t="s">
        <v>106</v>
      </c>
      <c r="D51" s="52"/>
      <c r="E51" s="52"/>
      <c r="F51" s="267"/>
      <c r="G51" s="52"/>
      <c r="H51" s="52"/>
      <c r="I51" s="52"/>
      <c r="J51" s="52"/>
      <c r="K51" s="52"/>
      <c r="L51" s="52"/>
      <c r="M51" s="52"/>
      <c r="N51" s="52"/>
    </row>
    <row r="52" spans="2:14" outlineLevel="1" x14ac:dyDescent="0.35">
      <c r="B52" s="230" t="s">
        <v>80</v>
      </c>
      <c r="C52" s="63" t="s">
        <v>106</v>
      </c>
      <c r="D52" s="52">
        <v>8368</v>
      </c>
      <c r="E52" s="52">
        <v>8368</v>
      </c>
      <c r="F52" s="267">
        <v>8368</v>
      </c>
      <c r="G52" s="52">
        <v>10435</v>
      </c>
      <c r="H52" s="52"/>
      <c r="I52" s="52">
        <v>13683</v>
      </c>
      <c r="J52" s="52">
        <v>19941</v>
      </c>
      <c r="K52" s="52">
        <v>24481</v>
      </c>
      <c r="L52" s="52">
        <v>25162</v>
      </c>
      <c r="M52" s="52">
        <v>25843</v>
      </c>
      <c r="N52" s="52">
        <v>26524</v>
      </c>
    </row>
    <row r="53" spans="2:14" outlineLevel="1" x14ac:dyDescent="0.35">
      <c r="B53" s="229" t="s">
        <v>81</v>
      </c>
      <c r="C53" s="63" t="s">
        <v>106</v>
      </c>
      <c r="D53" s="52"/>
      <c r="E53" s="52"/>
      <c r="F53" s="267"/>
      <c r="G53" s="52"/>
      <c r="H53" s="52"/>
      <c r="I53" s="52"/>
      <c r="J53" s="52"/>
      <c r="K53" s="52"/>
      <c r="L53" s="52"/>
      <c r="M53" s="52"/>
      <c r="N53" s="52"/>
    </row>
    <row r="54" spans="2:14" outlineLevel="1" x14ac:dyDescent="0.35">
      <c r="B54" s="230" t="s">
        <v>82</v>
      </c>
      <c r="C54" s="63" t="s">
        <v>106</v>
      </c>
      <c r="D54" s="52"/>
      <c r="E54" s="52"/>
      <c r="F54" s="267"/>
      <c r="G54" s="52"/>
      <c r="H54" s="52"/>
      <c r="I54" s="52"/>
      <c r="J54" s="52"/>
      <c r="K54" s="52"/>
      <c r="L54" s="52"/>
      <c r="M54" s="52"/>
      <c r="N54" s="52"/>
    </row>
    <row r="55" spans="2:14" outlineLevel="1" x14ac:dyDescent="0.35">
      <c r="B55" s="230" t="s">
        <v>83</v>
      </c>
      <c r="C55" s="63" t="s">
        <v>106</v>
      </c>
      <c r="D55" s="52"/>
      <c r="E55" s="52"/>
      <c r="F55" s="267"/>
      <c r="G55" s="52"/>
      <c r="H55" s="52"/>
      <c r="I55" s="52"/>
      <c r="J55" s="52"/>
      <c r="K55" s="52"/>
      <c r="L55" s="52"/>
      <c r="M55" s="52"/>
      <c r="N55" s="52"/>
    </row>
    <row r="56" spans="2:14" outlineLevel="1" x14ac:dyDescent="0.35">
      <c r="B56" s="230" t="s">
        <v>84</v>
      </c>
      <c r="C56" s="63" t="s">
        <v>106</v>
      </c>
      <c r="D56" s="52"/>
      <c r="E56" s="52"/>
      <c r="F56" s="267"/>
      <c r="G56" s="52"/>
      <c r="H56" s="52"/>
      <c r="I56" s="52"/>
      <c r="J56" s="52"/>
      <c r="K56" s="52"/>
      <c r="L56" s="52"/>
      <c r="M56" s="52"/>
      <c r="N56" s="52"/>
    </row>
    <row r="57" spans="2:14" outlineLevel="1" x14ac:dyDescent="0.35">
      <c r="B57" s="229" t="s">
        <v>85</v>
      </c>
      <c r="C57" s="63" t="s">
        <v>106</v>
      </c>
      <c r="D57" s="52"/>
      <c r="E57" s="52"/>
      <c r="F57" s="267"/>
      <c r="G57" s="52"/>
      <c r="H57" s="52"/>
      <c r="I57" s="52"/>
      <c r="J57" s="52"/>
      <c r="K57" s="52"/>
      <c r="L57" s="52"/>
      <c r="M57" s="52"/>
      <c r="N57" s="52"/>
    </row>
    <row r="58" spans="2:14" outlineLevel="1" x14ac:dyDescent="0.35">
      <c r="B58" s="230" t="s">
        <v>86</v>
      </c>
      <c r="C58" s="63" t="s">
        <v>106</v>
      </c>
      <c r="D58" s="52"/>
      <c r="E58" s="52"/>
      <c r="F58" s="267"/>
      <c r="G58" s="52">
        <v>0</v>
      </c>
      <c r="H58" s="52"/>
      <c r="I58" s="52"/>
      <c r="J58" s="52"/>
      <c r="K58" s="52"/>
      <c r="L58" s="52"/>
      <c r="M58" s="52"/>
      <c r="N58" s="52"/>
    </row>
    <row r="59" spans="2:14" outlineLevel="1" x14ac:dyDescent="0.35">
      <c r="B59" s="230" t="s">
        <v>87</v>
      </c>
      <c r="C59" s="63" t="s">
        <v>106</v>
      </c>
      <c r="D59" s="52"/>
      <c r="E59" s="52"/>
      <c r="F59" s="267"/>
      <c r="G59" s="52">
        <v>0</v>
      </c>
      <c r="H59" s="52"/>
      <c r="I59" s="52"/>
      <c r="J59" s="52"/>
      <c r="K59" s="52"/>
      <c r="L59" s="52"/>
      <c r="M59" s="52"/>
      <c r="N59" s="52"/>
    </row>
    <row r="60" spans="2:14" outlineLevel="1" x14ac:dyDescent="0.35">
      <c r="B60" s="230" t="s">
        <v>88</v>
      </c>
      <c r="C60" s="63" t="s">
        <v>106</v>
      </c>
      <c r="D60" s="52"/>
      <c r="E60" s="52"/>
      <c r="F60" s="267"/>
      <c r="G60" s="52">
        <v>0</v>
      </c>
      <c r="H60" s="52"/>
      <c r="I60" s="52"/>
      <c r="J60" s="52"/>
      <c r="K60" s="52"/>
      <c r="L60" s="52"/>
      <c r="M60" s="52"/>
      <c r="N60" s="52"/>
    </row>
    <row r="61" spans="2:14" outlineLevel="1" x14ac:dyDescent="0.35">
      <c r="B61" s="230" t="s">
        <v>89</v>
      </c>
      <c r="C61" s="63" t="s">
        <v>106</v>
      </c>
      <c r="D61" s="52">
        <v>5847</v>
      </c>
      <c r="E61" s="52">
        <v>5847</v>
      </c>
      <c r="F61" s="267">
        <v>5847</v>
      </c>
      <c r="G61" s="52">
        <v>9836</v>
      </c>
      <c r="H61" s="52"/>
      <c r="I61" s="52">
        <v>17305</v>
      </c>
      <c r="J61" s="52">
        <v>21746</v>
      </c>
      <c r="K61" s="52">
        <v>26186</v>
      </c>
      <c r="L61" s="52">
        <v>26186</v>
      </c>
      <c r="M61" s="52">
        <v>26186</v>
      </c>
      <c r="N61" s="52">
        <v>26186</v>
      </c>
    </row>
    <row r="62" spans="2:14" outlineLevel="1" x14ac:dyDescent="0.35">
      <c r="B62" s="229" t="s">
        <v>90</v>
      </c>
      <c r="C62" s="63" t="s">
        <v>106</v>
      </c>
      <c r="D62" s="52"/>
      <c r="E62" s="52"/>
      <c r="F62" s="267"/>
      <c r="G62" s="52"/>
      <c r="H62" s="52"/>
      <c r="I62" s="52"/>
      <c r="J62" s="52"/>
      <c r="K62" s="52"/>
      <c r="L62" s="52"/>
      <c r="M62" s="52"/>
      <c r="N62" s="52"/>
    </row>
    <row r="63" spans="2:14" outlineLevel="1" x14ac:dyDescent="0.35">
      <c r="B63" s="230" t="s">
        <v>91</v>
      </c>
      <c r="C63" s="63" t="s">
        <v>106</v>
      </c>
      <c r="D63" s="52"/>
      <c r="E63" s="52"/>
      <c r="F63" s="267"/>
      <c r="G63" s="52">
        <v>945</v>
      </c>
      <c r="H63" s="52"/>
      <c r="I63" s="52"/>
      <c r="J63" s="52">
        <v>5553</v>
      </c>
      <c r="K63" s="52">
        <v>5943</v>
      </c>
      <c r="L63" s="52">
        <v>7893</v>
      </c>
      <c r="M63" s="52">
        <v>8088</v>
      </c>
      <c r="N63" s="52">
        <v>8283</v>
      </c>
    </row>
    <row r="64" spans="2:14" outlineLevel="1" x14ac:dyDescent="0.35">
      <c r="B64" s="229" t="s">
        <v>92</v>
      </c>
      <c r="C64" s="63" t="s">
        <v>106</v>
      </c>
      <c r="D64" s="52"/>
      <c r="E64" s="52"/>
      <c r="F64" s="267"/>
      <c r="G64" s="52"/>
      <c r="H64" s="52"/>
      <c r="I64" s="52"/>
      <c r="J64" s="52"/>
      <c r="K64" s="52"/>
      <c r="L64" s="52"/>
      <c r="M64" s="52"/>
      <c r="N64" s="52"/>
    </row>
    <row r="65" spans="2:40" outlineLevel="1" x14ac:dyDescent="0.35">
      <c r="B65" s="230" t="s">
        <v>93</v>
      </c>
      <c r="C65" s="63" t="s">
        <v>106</v>
      </c>
      <c r="D65" s="52"/>
      <c r="E65" s="52"/>
      <c r="F65" s="267"/>
      <c r="G65" s="52">
        <v>310</v>
      </c>
      <c r="H65" s="52"/>
      <c r="I65" s="52"/>
      <c r="J65" s="52">
        <v>1381</v>
      </c>
      <c r="K65" s="52">
        <v>1381</v>
      </c>
      <c r="L65" s="52">
        <v>1485</v>
      </c>
      <c r="M65" s="52">
        <v>1485</v>
      </c>
      <c r="N65" s="52">
        <v>1485</v>
      </c>
    </row>
    <row r="66" spans="2:40" outlineLevel="1" x14ac:dyDescent="0.35">
      <c r="B66" s="229" t="s">
        <v>94</v>
      </c>
      <c r="C66" s="63" t="s">
        <v>106</v>
      </c>
      <c r="D66" s="52"/>
      <c r="E66" s="52"/>
      <c r="F66" s="267"/>
      <c r="G66" s="52"/>
      <c r="H66" s="52"/>
      <c r="I66" s="52"/>
      <c r="J66" s="52"/>
      <c r="K66" s="52"/>
      <c r="L66" s="52"/>
      <c r="M66" s="52"/>
      <c r="N66" s="52"/>
    </row>
    <row r="67" spans="2:40" outlineLevel="1" x14ac:dyDescent="0.35">
      <c r="B67" s="230" t="s">
        <v>95</v>
      </c>
      <c r="C67" s="63" t="s">
        <v>106</v>
      </c>
      <c r="D67" s="52"/>
      <c r="E67" s="52"/>
      <c r="F67" s="267"/>
      <c r="G67" s="52">
        <v>302</v>
      </c>
      <c r="H67" s="52"/>
      <c r="I67" s="52"/>
      <c r="J67" s="52">
        <v>1653</v>
      </c>
      <c r="K67" s="52">
        <v>1653</v>
      </c>
      <c r="L67" s="52">
        <v>1653</v>
      </c>
      <c r="M67" s="52">
        <v>1805</v>
      </c>
      <c r="N67" s="52">
        <v>1805</v>
      </c>
    </row>
    <row r="68" spans="2:40" outlineLevel="1" x14ac:dyDescent="0.35">
      <c r="B68" s="229" t="s">
        <v>96</v>
      </c>
      <c r="C68" s="63" t="s">
        <v>106</v>
      </c>
      <c r="D68" s="52"/>
      <c r="E68" s="52"/>
      <c r="F68" s="267"/>
      <c r="G68" s="52"/>
      <c r="H68" s="52"/>
      <c r="I68" s="52"/>
      <c r="J68" s="52"/>
      <c r="K68" s="52"/>
      <c r="L68" s="52"/>
      <c r="M68" s="52"/>
      <c r="N68" s="52"/>
    </row>
    <row r="69" spans="2:40" outlineLevel="1" x14ac:dyDescent="0.35">
      <c r="B69" s="230" t="s">
        <v>97</v>
      </c>
      <c r="C69" s="63" t="s">
        <v>106</v>
      </c>
      <c r="D69" s="52">
        <v>0</v>
      </c>
      <c r="E69" s="52">
        <v>0</v>
      </c>
      <c r="F69" s="267">
        <v>0</v>
      </c>
      <c r="G69" s="52"/>
      <c r="H69" s="52"/>
      <c r="I69" s="52"/>
      <c r="J69" s="52"/>
      <c r="K69" s="52"/>
      <c r="L69" s="52"/>
      <c r="M69" s="52"/>
      <c r="N69" s="52"/>
    </row>
    <row r="70" spans="2:40" outlineLevel="1" x14ac:dyDescent="0.35">
      <c r="B70" s="230" t="s">
        <v>98</v>
      </c>
      <c r="C70" s="63" t="s">
        <v>106</v>
      </c>
      <c r="D70" s="52">
        <v>0</v>
      </c>
      <c r="E70" s="52">
        <v>0</v>
      </c>
      <c r="F70" s="267">
        <v>0</v>
      </c>
      <c r="G70" s="52"/>
      <c r="H70" s="52"/>
      <c r="I70" s="52"/>
      <c r="J70" s="52"/>
      <c r="K70" s="52"/>
      <c r="L70" s="52"/>
      <c r="M70" s="52"/>
      <c r="N70" s="52"/>
    </row>
    <row r="71" spans="2:40" outlineLevel="1" x14ac:dyDescent="0.35">
      <c r="B71" s="230" t="s">
        <v>99</v>
      </c>
      <c r="C71" s="63" t="s">
        <v>106</v>
      </c>
      <c r="D71" s="52"/>
      <c r="E71" s="52"/>
      <c r="F71" s="267"/>
      <c r="G71" s="52"/>
      <c r="H71" s="52"/>
      <c r="I71" s="52"/>
      <c r="J71" s="52"/>
      <c r="K71" s="52"/>
      <c r="L71" s="52"/>
      <c r="M71" s="52"/>
      <c r="N71" s="52"/>
    </row>
    <row r="72" spans="2:40" outlineLevel="1" x14ac:dyDescent="0.35">
      <c r="B72" s="48" t="s">
        <v>107</v>
      </c>
      <c r="C72" s="63" t="s">
        <v>106</v>
      </c>
      <c r="D72" s="157">
        <f>SUM(D47:D71)</f>
        <v>17804</v>
      </c>
      <c r="E72" s="157">
        <f t="shared" ref="E72:M72" si="21">SUM(E47:E71)</f>
        <v>17804</v>
      </c>
      <c r="F72" s="157">
        <f t="shared" si="21"/>
        <v>17804</v>
      </c>
      <c r="G72" s="157">
        <f t="shared" si="21"/>
        <v>28338</v>
      </c>
      <c r="H72" s="157">
        <f t="shared" si="21"/>
        <v>0</v>
      </c>
      <c r="I72" s="157">
        <f t="shared" si="21"/>
        <v>38110</v>
      </c>
      <c r="J72" s="157">
        <f t="shared" si="21"/>
        <v>59366</v>
      </c>
      <c r="K72" s="157">
        <f t="shared" si="21"/>
        <v>69906</v>
      </c>
      <c r="L72" s="157">
        <f t="shared" si="21"/>
        <v>73109</v>
      </c>
      <c r="M72" s="157">
        <f t="shared" si="21"/>
        <v>74371</v>
      </c>
      <c r="N72" s="157">
        <f>SUM(N47:N71)</f>
        <v>75481</v>
      </c>
    </row>
    <row r="74" spans="2:40" ht="15.5" x14ac:dyDescent="0.35">
      <c r="B74" s="296" t="s">
        <v>189</v>
      </c>
      <c r="C74" s="296"/>
      <c r="D74" s="296"/>
      <c r="E74" s="296"/>
      <c r="F74" s="296"/>
      <c r="G74" s="296"/>
      <c r="H74" s="296"/>
      <c r="I74" s="296"/>
      <c r="J74" s="296"/>
      <c r="K74" s="296"/>
      <c r="L74" s="296"/>
      <c r="M74" s="296"/>
      <c r="N74" s="296"/>
    </row>
    <row r="75" spans="2:40"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row>
    <row r="76" spans="2:40" ht="21" outlineLevel="1" x14ac:dyDescent="0.5">
      <c r="B76" s="322"/>
      <c r="C76" s="313" t="s">
        <v>105</v>
      </c>
      <c r="D76" s="307" t="s">
        <v>130</v>
      </c>
      <c r="E76" s="308"/>
      <c r="F76" s="308"/>
      <c r="G76" s="308"/>
      <c r="H76" s="308"/>
      <c r="I76" s="309"/>
      <c r="J76" s="307" t="s">
        <v>131</v>
      </c>
      <c r="K76" s="308"/>
      <c r="L76" s="308"/>
      <c r="M76" s="308"/>
      <c r="N76" s="309"/>
      <c r="O76" s="283"/>
    </row>
    <row r="77" spans="2:40" outlineLevel="1" x14ac:dyDescent="0.35">
      <c r="B77" s="323"/>
      <c r="C77" s="314"/>
      <c r="D77" s="81">
        <f>$C$3-5</f>
        <v>2019</v>
      </c>
      <c r="E77" s="81">
        <f>$C$3-4</f>
        <v>2020</v>
      </c>
      <c r="F77" s="81">
        <f>$C$3-3</f>
        <v>2021</v>
      </c>
      <c r="G77" s="81">
        <f>$C$3-2</f>
        <v>2022</v>
      </c>
      <c r="H77" s="81"/>
      <c r="I77" s="81">
        <f>$C$3-1</f>
        <v>2023</v>
      </c>
      <c r="J77" s="81">
        <f>$C$3</f>
        <v>2024</v>
      </c>
      <c r="K77" s="81">
        <f>$C$3+1</f>
        <v>2025</v>
      </c>
      <c r="L77" s="81">
        <f>$C$3+2</f>
        <v>2026</v>
      </c>
      <c r="M77" s="81">
        <f>$C$3+3</f>
        <v>2027</v>
      </c>
      <c r="N77" s="81">
        <f>$C$3+4</f>
        <v>2028</v>
      </c>
      <c r="O77" s="284"/>
    </row>
    <row r="78" spans="2:40" outlineLevel="1" x14ac:dyDescent="0.35">
      <c r="B78" s="229" t="s">
        <v>75</v>
      </c>
      <c r="C78" s="63" t="s">
        <v>150</v>
      </c>
      <c r="D78" s="82"/>
      <c r="E78" s="82"/>
      <c r="F78" s="82"/>
      <c r="G78" s="82"/>
      <c r="H78" s="82"/>
      <c r="I78" s="82"/>
      <c r="J78" s="82"/>
      <c r="K78" s="82"/>
      <c r="L78" s="82"/>
      <c r="M78" s="82"/>
      <c r="N78" s="82"/>
      <c r="O78" s="284"/>
    </row>
    <row r="79" spans="2:40" outlineLevel="1" x14ac:dyDescent="0.35">
      <c r="B79" s="230" t="s">
        <v>76</v>
      </c>
      <c r="C79" s="63" t="s">
        <v>150</v>
      </c>
      <c r="D79" s="82"/>
      <c r="E79" s="82"/>
      <c r="F79" s="82"/>
      <c r="G79" s="82"/>
      <c r="H79" s="82"/>
      <c r="I79" s="82"/>
      <c r="J79" s="82"/>
      <c r="K79" s="82"/>
      <c r="L79" s="82"/>
      <c r="M79" s="82"/>
      <c r="N79" s="82"/>
      <c r="O79" s="284"/>
    </row>
    <row r="80" spans="2:40" outlineLevel="1" x14ac:dyDescent="0.35">
      <c r="B80" s="229" t="s">
        <v>77</v>
      </c>
      <c r="C80" s="63" t="s">
        <v>150</v>
      </c>
      <c r="D80" s="82"/>
      <c r="E80" s="82"/>
      <c r="F80" s="82"/>
      <c r="G80" s="82"/>
      <c r="H80" s="82"/>
      <c r="I80" s="82"/>
      <c r="J80" s="82"/>
      <c r="K80" s="82"/>
      <c r="L80" s="82"/>
      <c r="M80" s="82"/>
      <c r="N80" s="82"/>
      <c r="O80" s="284"/>
    </row>
    <row r="81" spans="2:15" outlineLevel="1" x14ac:dyDescent="0.35">
      <c r="B81" s="230" t="s">
        <v>78</v>
      </c>
      <c r="C81" s="63" t="s">
        <v>150</v>
      </c>
      <c r="D81" s="82">
        <v>64866.79522</v>
      </c>
      <c r="E81" s="82">
        <v>64866.79522</v>
      </c>
      <c r="F81" s="82">
        <v>64866.79522</v>
      </c>
      <c r="G81" s="82">
        <v>64866.79522</v>
      </c>
      <c r="H81" s="82"/>
      <c r="I81" s="82">
        <v>64866.79522</v>
      </c>
      <c r="J81" s="82">
        <v>64866.79522</v>
      </c>
      <c r="K81" s="82">
        <v>64866.79522</v>
      </c>
      <c r="L81" s="82">
        <v>64866.79522</v>
      </c>
      <c r="M81" s="82">
        <v>64866.79522</v>
      </c>
      <c r="N81" s="82">
        <v>64866.79522</v>
      </c>
      <c r="O81" s="284"/>
    </row>
    <row r="82" spans="2:15" outlineLevel="1" x14ac:dyDescent="0.35">
      <c r="B82" s="229" t="s">
        <v>79</v>
      </c>
      <c r="C82" s="63" t="s">
        <v>150</v>
      </c>
      <c r="D82" s="82"/>
      <c r="E82" s="82"/>
      <c r="F82" s="82"/>
      <c r="G82" s="82"/>
      <c r="H82" s="82"/>
      <c r="I82" s="82"/>
      <c r="J82" s="82"/>
      <c r="K82" s="82"/>
      <c r="L82" s="82"/>
      <c r="M82" s="82"/>
      <c r="N82" s="82"/>
      <c r="O82" s="284"/>
    </row>
    <row r="83" spans="2:15" outlineLevel="1" x14ac:dyDescent="0.35">
      <c r="B83" s="230" t="s">
        <v>80</v>
      </c>
      <c r="C83" s="63" t="s">
        <v>150</v>
      </c>
      <c r="D83" s="82">
        <v>120083</v>
      </c>
      <c r="E83" s="82">
        <v>120083</v>
      </c>
      <c r="F83" s="82">
        <v>120083</v>
      </c>
      <c r="G83" s="82">
        <v>120083</v>
      </c>
      <c r="H83" s="82"/>
      <c r="I83" s="82">
        <v>120083</v>
      </c>
      <c r="J83" s="82">
        <v>120083</v>
      </c>
      <c r="K83" s="82">
        <v>120083</v>
      </c>
      <c r="L83" s="82">
        <v>120083</v>
      </c>
      <c r="M83" s="82">
        <v>120083</v>
      </c>
      <c r="N83" s="82">
        <v>120083</v>
      </c>
      <c r="O83" s="284"/>
    </row>
    <row r="84" spans="2:15" outlineLevel="1" x14ac:dyDescent="0.35">
      <c r="B84" s="229" t="s">
        <v>81</v>
      </c>
      <c r="C84" s="63" t="s">
        <v>150</v>
      </c>
      <c r="D84" s="82"/>
      <c r="E84" s="82"/>
      <c r="F84" s="82"/>
      <c r="G84" s="82"/>
      <c r="H84" s="82"/>
      <c r="I84" s="82"/>
      <c r="J84" s="82"/>
      <c r="K84" s="82"/>
      <c r="L84" s="82"/>
      <c r="M84" s="82"/>
      <c r="N84" s="82"/>
      <c r="O84" s="284"/>
    </row>
    <row r="85" spans="2:15" outlineLevel="1" x14ac:dyDescent="0.35">
      <c r="B85" s="230" t="s">
        <v>82</v>
      </c>
      <c r="C85" s="63" t="s">
        <v>150</v>
      </c>
      <c r="D85" s="82"/>
      <c r="E85" s="82"/>
      <c r="F85" s="82"/>
      <c r="G85" s="82"/>
      <c r="H85" s="82"/>
      <c r="I85" s="82"/>
      <c r="J85" s="82"/>
      <c r="K85" s="82"/>
      <c r="L85" s="82"/>
      <c r="M85" s="82"/>
      <c r="N85" s="82"/>
      <c r="O85" s="284"/>
    </row>
    <row r="86" spans="2:15" outlineLevel="1" x14ac:dyDescent="0.35">
      <c r="B86" s="230" t="s">
        <v>83</v>
      </c>
      <c r="C86" s="63" t="s">
        <v>150</v>
      </c>
      <c r="D86" s="82"/>
      <c r="E86" s="82"/>
      <c r="F86" s="82"/>
      <c r="G86" s="82"/>
      <c r="H86" s="82"/>
      <c r="I86" s="82"/>
      <c r="J86" s="82"/>
      <c r="K86" s="82"/>
      <c r="L86" s="82"/>
      <c r="M86" s="82"/>
      <c r="N86" s="82"/>
      <c r="O86" s="284"/>
    </row>
    <row r="87" spans="2:15" outlineLevel="1" x14ac:dyDescent="0.35">
      <c r="B87" s="230" t="s">
        <v>84</v>
      </c>
      <c r="C87" s="63" t="s">
        <v>150</v>
      </c>
      <c r="D87" s="82"/>
      <c r="E87" s="82"/>
      <c r="F87" s="82"/>
      <c r="G87" s="82"/>
      <c r="H87" s="82"/>
      <c r="I87" s="82"/>
      <c r="J87" s="82"/>
      <c r="K87" s="82"/>
      <c r="L87" s="82"/>
      <c r="M87" s="82"/>
      <c r="N87" s="82"/>
      <c r="O87" s="284"/>
    </row>
    <row r="88" spans="2:15" outlineLevel="1" x14ac:dyDescent="0.35">
      <c r="B88" s="229" t="s">
        <v>85</v>
      </c>
      <c r="C88" s="63" t="s">
        <v>150</v>
      </c>
      <c r="D88" s="82"/>
      <c r="E88" s="82"/>
      <c r="F88" s="82"/>
      <c r="G88" s="82"/>
      <c r="H88" s="82"/>
      <c r="I88" s="82"/>
      <c r="J88" s="82"/>
      <c r="K88" s="82"/>
      <c r="L88" s="82"/>
      <c r="M88" s="82"/>
      <c r="N88" s="82"/>
      <c r="O88" s="284"/>
    </row>
    <row r="89" spans="2:15" outlineLevel="1" x14ac:dyDescent="0.35">
      <c r="B89" s="230" t="s">
        <v>86</v>
      </c>
      <c r="C89" s="63" t="s">
        <v>150</v>
      </c>
      <c r="D89" s="82"/>
      <c r="E89" s="82"/>
      <c r="F89" s="82"/>
      <c r="G89" s="82"/>
      <c r="H89" s="82"/>
      <c r="I89" s="82"/>
      <c r="J89" s="82"/>
      <c r="K89" s="82"/>
      <c r="L89" s="82"/>
      <c r="M89" s="82"/>
      <c r="N89" s="82"/>
      <c r="O89" s="284"/>
    </row>
    <row r="90" spans="2:15" outlineLevel="1" x14ac:dyDescent="0.35">
      <c r="B90" s="230" t="s">
        <v>87</v>
      </c>
      <c r="C90" s="63" t="s">
        <v>150</v>
      </c>
      <c r="D90" s="82"/>
      <c r="E90" s="82"/>
      <c r="F90" s="82"/>
      <c r="G90" s="82"/>
      <c r="H90" s="82"/>
      <c r="I90" s="82"/>
      <c r="J90" s="82"/>
      <c r="K90" s="82"/>
      <c r="L90" s="82"/>
      <c r="M90" s="82"/>
      <c r="N90" s="82"/>
      <c r="O90" s="284"/>
    </row>
    <row r="91" spans="2:15" outlineLevel="1" x14ac:dyDescent="0.35">
      <c r="B91" s="230" t="s">
        <v>88</v>
      </c>
      <c r="C91" s="63" t="s">
        <v>150</v>
      </c>
      <c r="D91" s="82"/>
      <c r="E91" s="82"/>
      <c r="F91" s="82"/>
      <c r="G91" s="82"/>
      <c r="H91" s="82"/>
      <c r="I91" s="82"/>
      <c r="J91" s="82"/>
      <c r="K91" s="82"/>
      <c r="L91" s="82"/>
      <c r="M91" s="82"/>
      <c r="N91" s="82"/>
      <c r="O91" s="284"/>
    </row>
    <row r="92" spans="2:15" outlineLevel="1" x14ac:dyDescent="0.35">
      <c r="B92" s="230" t="s">
        <v>89</v>
      </c>
      <c r="C92" s="63" t="s">
        <v>150</v>
      </c>
      <c r="D92" s="82">
        <v>92440</v>
      </c>
      <c r="E92" s="82">
        <v>92440</v>
      </c>
      <c r="F92" s="82">
        <v>92440</v>
      </c>
      <c r="G92" s="82">
        <v>92440</v>
      </c>
      <c r="H92" s="82"/>
      <c r="I92" s="82">
        <v>92440</v>
      </c>
      <c r="J92" s="82">
        <v>92440</v>
      </c>
      <c r="K92" s="82">
        <v>92440</v>
      </c>
      <c r="L92" s="82">
        <v>92440</v>
      </c>
      <c r="M92" s="82">
        <v>92440</v>
      </c>
      <c r="N92" s="82">
        <v>92440</v>
      </c>
      <c r="O92" s="284"/>
    </row>
    <row r="93" spans="2:15" outlineLevel="1" x14ac:dyDescent="0.35">
      <c r="B93" s="229" t="s">
        <v>90</v>
      </c>
      <c r="C93" s="63" t="s">
        <v>150</v>
      </c>
      <c r="D93" s="82"/>
      <c r="E93" s="82"/>
      <c r="F93" s="82"/>
      <c r="G93" s="82"/>
      <c r="H93" s="82"/>
      <c r="I93" s="82"/>
      <c r="J93" s="82"/>
      <c r="K93" s="82"/>
      <c r="L93" s="82"/>
      <c r="M93" s="82"/>
      <c r="N93" s="82"/>
      <c r="O93" s="284"/>
    </row>
    <row r="94" spans="2:15" outlineLevel="1" x14ac:dyDescent="0.35">
      <c r="B94" s="230" t="s">
        <v>91</v>
      </c>
      <c r="C94" s="63" t="s">
        <v>150</v>
      </c>
      <c r="D94" s="82">
        <v>51790</v>
      </c>
      <c r="E94" s="82">
        <v>51790</v>
      </c>
      <c r="F94" s="82">
        <v>51790</v>
      </c>
      <c r="G94" s="82">
        <v>51790</v>
      </c>
      <c r="H94" s="82"/>
      <c r="I94" s="82">
        <v>51790</v>
      </c>
      <c r="J94" s="82">
        <v>51790</v>
      </c>
      <c r="K94" s="82">
        <v>51790</v>
      </c>
      <c r="L94" s="82">
        <v>51790</v>
      </c>
      <c r="M94" s="82">
        <v>51790</v>
      </c>
      <c r="N94" s="82">
        <v>51790</v>
      </c>
      <c r="O94" s="284"/>
    </row>
    <row r="95" spans="2:15" outlineLevel="1" x14ac:dyDescent="0.35">
      <c r="B95" s="229" t="s">
        <v>92</v>
      </c>
      <c r="C95" s="63" t="s">
        <v>150</v>
      </c>
      <c r="D95" s="82"/>
      <c r="E95" s="82"/>
      <c r="F95" s="82"/>
      <c r="G95" s="82"/>
      <c r="H95" s="82"/>
      <c r="I95" s="82"/>
      <c r="J95" s="82"/>
      <c r="K95" s="82"/>
      <c r="L95" s="82"/>
      <c r="M95" s="82"/>
      <c r="N95" s="82"/>
      <c r="O95" s="284"/>
    </row>
    <row r="96" spans="2:15" outlineLevel="1" x14ac:dyDescent="0.35">
      <c r="B96" s="230" t="s">
        <v>93</v>
      </c>
      <c r="C96" s="63" t="s">
        <v>150</v>
      </c>
      <c r="D96" s="82">
        <v>49948</v>
      </c>
      <c r="E96" s="82">
        <v>49948</v>
      </c>
      <c r="F96" s="82">
        <v>49948</v>
      </c>
      <c r="G96" s="82">
        <v>49948</v>
      </c>
      <c r="H96" s="82"/>
      <c r="I96" s="82">
        <v>49948</v>
      </c>
      <c r="J96" s="82">
        <v>49948</v>
      </c>
      <c r="K96" s="82">
        <v>49948</v>
      </c>
      <c r="L96" s="82">
        <v>49948</v>
      </c>
      <c r="M96" s="82">
        <v>49948</v>
      </c>
      <c r="N96" s="82">
        <v>49948</v>
      </c>
      <c r="O96" s="284"/>
    </row>
    <row r="97" spans="2:40" outlineLevel="1" x14ac:dyDescent="0.35">
      <c r="B97" s="229" t="s">
        <v>94</v>
      </c>
      <c r="C97" s="63" t="s">
        <v>150</v>
      </c>
      <c r="D97" s="82"/>
      <c r="E97" s="82"/>
      <c r="F97" s="82"/>
      <c r="G97" s="82"/>
      <c r="H97" s="82"/>
      <c r="I97" s="82"/>
      <c r="J97" s="82"/>
      <c r="K97" s="82"/>
      <c r="L97" s="82"/>
      <c r="M97" s="82"/>
      <c r="N97" s="82"/>
      <c r="O97" s="284"/>
    </row>
    <row r="98" spans="2:40" outlineLevel="1" x14ac:dyDescent="0.35">
      <c r="B98" s="230" t="s">
        <v>95</v>
      </c>
      <c r="C98" s="63" t="s">
        <v>150</v>
      </c>
      <c r="D98" s="82">
        <v>29865</v>
      </c>
      <c r="E98" s="82">
        <v>29865</v>
      </c>
      <c r="F98" s="82">
        <v>29865</v>
      </c>
      <c r="G98" s="82">
        <v>29865</v>
      </c>
      <c r="H98" s="82"/>
      <c r="I98" s="82">
        <v>29865</v>
      </c>
      <c r="J98" s="82">
        <v>29865</v>
      </c>
      <c r="K98" s="82">
        <v>29865</v>
      </c>
      <c r="L98" s="82">
        <v>29865</v>
      </c>
      <c r="M98" s="82">
        <v>29865</v>
      </c>
      <c r="N98" s="82">
        <v>29865</v>
      </c>
      <c r="O98" s="284"/>
    </row>
    <row r="99" spans="2:40" outlineLevel="1" x14ac:dyDescent="0.35">
      <c r="B99" s="229" t="s">
        <v>96</v>
      </c>
      <c r="C99" s="63" t="s">
        <v>150</v>
      </c>
      <c r="D99" s="249"/>
      <c r="E99" s="249"/>
      <c r="F99" s="249"/>
      <c r="G99" s="249"/>
      <c r="H99" s="249"/>
      <c r="I99" s="249"/>
      <c r="J99" s="249"/>
      <c r="K99" s="249"/>
      <c r="L99" s="249"/>
      <c r="M99" s="249"/>
      <c r="N99" s="249"/>
      <c r="O99" s="285"/>
    </row>
    <row r="100" spans="2:40" outlineLevel="1" x14ac:dyDescent="0.35">
      <c r="B100" s="230" t="s">
        <v>97</v>
      </c>
      <c r="C100" s="63" t="s">
        <v>150</v>
      </c>
      <c r="D100" s="249"/>
      <c r="E100" s="249"/>
      <c r="F100" s="249"/>
      <c r="G100" s="249"/>
      <c r="H100" s="249"/>
      <c r="I100" s="249"/>
      <c r="J100" s="249"/>
      <c r="K100" s="249"/>
      <c r="L100" s="249"/>
      <c r="M100" s="249"/>
      <c r="N100" s="249"/>
      <c r="O100" s="285"/>
    </row>
    <row r="101" spans="2:40" outlineLevel="1" x14ac:dyDescent="0.35">
      <c r="B101" s="230" t="s">
        <v>98</v>
      </c>
      <c r="C101" s="63" t="s">
        <v>150</v>
      </c>
      <c r="D101" s="249"/>
      <c r="E101" s="249"/>
      <c r="F101" s="249"/>
      <c r="G101" s="249"/>
      <c r="H101" s="249"/>
      <c r="I101" s="249"/>
      <c r="J101" s="249"/>
      <c r="K101" s="249"/>
      <c r="L101" s="249"/>
      <c r="M101" s="249"/>
      <c r="N101" s="249"/>
      <c r="O101" s="285"/>
    </row>
    <row r="102" spans="2:40" outlineLevel="1" x14ac:dyDescent="0.35">
      <c r="B102" s="230" t="s">
        <v>99</v>
      </c>
      <c r="C102" s="63" t="s">
        <v>150</v>
      </c>
      <c r="D102" s="249"/>
      <c r="E102" s="249"/>
      <c r="F102" s="249"/>
      <c r="G102" s="249"/>
      <c r="H102" s="249"/>
      <c r="I102" s="249"/>
      <c r="J102" s="249"/>
      <c r="K102" s="249"/>
      <c r="L102" s="249"/>
      <c r="M102" s="249"/>
      <c r="N102" s="249"/>
      <c r="O102" s="285"/>
    </row>
    <row r="103" spans="2:40" outlineLevel="1" x14ac:dyDescent="0.35">
      <c r="B103" s="48" t="s">
        <v>107</v>
      </c>
      <c r="C103" s="64" t="s">
        <v>150</v>
      </c>
      <c r="D103" s="157">
        <f>SUM(D78:D102)</f>
        <v>408992.79521999997</v>
      </c>
      <c r="E103" s="157">
        <f t="shared" ref="E103:N103" si="22">SUM(E78:E102)</f>
        <v>408992.79521999997</v>
      </c>
      <c r="F103" s="157">
        <f t="shared" si="22"/>
        <v>408992.79521999997</v>
      </c>
      <c r="G103" s="157">
        <f t="shared" si="22"/>
        <v>408992.79521999997</v>
      </c>
      <c r="H103" s="157">
        <f t="shared" si="22"/>
        <v>0</v>
      </c>
      <c r="I103" s="157">
        <f t="shared" si="22"/>
        <v>408992.79521999997</v>
      </c>
      <c r="J103" s="157">
        <f t="shared" si="22"/>
        <v>408992.79521999997</v>
      </c>
      <c r="K103" s="157">
        <f t="shared" si="22"/>
        <v>408992.79521999997</v>
      </c>
      <c r="L103" s="157">
        <f t="shared" si="22"/>
        <v>408992.79521999997</v>
      </c>
      <c r="M103" s="157">
        <f t="shared" si="22"/>
        <v>408992.79521999997</v>
      </c>
      <c r="N103" s="179">
        <f t="shared" si="22"/>
        <v>408992.79521999997</v>
      </c>
      <c r="O103" s="284"/>
    </row>
    <row r="104" spans="2:40" x14ac:dyDescent="0.35">
      <c r="O104" s="284"/>
    </row>
    <row r="105" spans="2:40" ht="15.5" x14ac:dyDescent="0.35">
      <c r="B105" s="296" t="s">
        <v>190</v>
      </c>
      <c r="C105" s="296"/>
      <c r="D105" s="296"/>
      <c r="E105" s="296"/>
      <c r="F105" s="296"/>
      <c r="G105" s="296"/>
      <c r="H105" s="296"/>
      <c r="I105" s="296"/>
      <c r="J105" s="296"/>
      <c r="K105" s="296"/>
      <c r="L105" s="296"/>
      <c r="M105" s="296"/>
      <c r="N105" s="296"/>
      <c r="O105" s="284"/>
    </row>
    <row r="106" spans="2:40" ht="5.5" customHeight="1" outlineLevel="1" x14ac:dyDescent="0.35">
      <c r="B106" s="102"/>
      <c r="C106" s="102"/>
      <c r="D106" s="102"/>
      <c r="E106" s="102"/>
      <c r="F106" s="102"/>
      <c r="G106" s="102"/>
      <c r="H106" s="102"/>
      <c r="I106" s="102"/>
      <c r="J106" s="102"/>
      <c r="K106" s="102"/>
      <c r="L106" s="102"/>
      <c r="M106" s="102"/>
      <c r="N106" s="102"/>
      <c r="O106" s="286"/>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row>
    <row r="107" spans="2:40" ht="21" outlineLevel="1" x14ac:dyDescent="0.5">
      <c r="B107" s="322"/>
      <c r="C107" s="313" t="s">
        <v>105</v>
      </c>
      <c r="D107" s="307" t="s">
        <v>130</v>
      </c>
      <c r="E107" s="308"/>
      <c r="F107" s="308"/>
      <c r="G107" s="308"/>
      <c r="H107" s="308"/>
      <c r="I107" s="309"/>
      <c r="J107" s="307" t="s">
        <v>131</v>
      </c>
      <c r="K107" s="308"/>
      <c r="L107" s="308"/>
      <c r="M107" s="308"/>
      <c r="N107" s="309"/>
      <c r="O107" s="283"/>
    </row>
    <row r="108" spans="2:40" outlineLevel="1" x14ac:dyDescent="0.35">
      <c r="B108" s="323"/>
      <c r="C108" s="314"/>
      <c r="D108" s="81">
        <f>$C$3-5</f>
        <v>2019</v>
      </c>
      <c r="E108" s="81">
        <f>$C$3-4</f>
        <v>2020</v>
      </c>
      <c r="F108" s="81">
        <f>$C$3-3</f>
        <v>2021</v>
      </c>
      <c r="G108" s="81">
        <f>$C$3-2</f>
        <v>2022</v>
      </c>
      <c r="H108" s="81"/>
      <c r="I108" s="81">
        <f>$C$3-1</f>
        <v>2023</v>
      </c>
      <c r="J108" s="81">
        <f>$C$3</f>
        <v>2024</v>
      </c>
      <c r="K108" s="81">
        <f>$C$3+1</f>
        <v>2025</v>
      </c>
      <c r="L108" s="81">
        <f>$C$3+2</f>
        <v>2026</v>
      </c>
      <c r="M108" s="81">
        <f>$C$3+3</f>
        <v>2027</v>
      </c>
      <c r="N108" s="81">
        <f>$C$3+4</f>
        <v>2028</v>
      </c>
      <c r="O108" s="284"/>
    </row>
    <row r="109" spans="2:40" outlineLevel="1" x14ac:dyDescent="0.35">
      <c r="B109" s="229" t="s">
        <v>75</v>
      </c>
      <c r="C109" s="63" t="s">
        <v>150</v>
      </c>
      <c r="D109" s="87"/>
      <c r="E109" s="87"/>
      <c r="F109" s="87"/>
      <c r="G109" s="87"/>
      <c r="H109" s="87"/>
      <c r="I109" s="87"/>
      <c r="J109" s="87"/>
      <c r="K109" s="87"/>
      <c r="L109" s="87"/>
      <c r="M109" s="87"/>
      <c r="N109" s="87"/>
      <c r="O109" s="284"/>
    </row>
    <row r="110" spans="2:40" outlineLevel="1" x14ac:dyDescent="0.35">
      <c r="B110" s="230" t="s">
        <v>76</v>
      </c>
      <c r="C110" s="63" t="s">
        <v>150</v>
      </c>
      <c r="D110" s="87"/>
      <c r="E110" s="87"/>
      <c r="F110" s="87"/>
      <c r="G110" s="87"/>
      <c r="H110" s="87"/>
      <c r="I110" s="87"/>
      <c r="J110" s="87"/>
      <c r="K110" s="87"/>
      <c r="L110" s="87"/>
      <c r="M110" s="87"/>
      <c r="N110" s="87"/>
      <c r="O110" s="284"/>
    </row>
    <row r="111" spans="2:40" outlineLevel="1" x14ac:dyDescent="0.35">
      <c r="B111" s="229" t="s">
        <v>77</v>
      </c>
      <c r="C111" s="63" t="s">
        <v>150</v>
      </c>
      <c r="D111" s="87"/>
      <c r="E111" s="87"/>
      <c r="F111" s="87"/>
      <c r="G111" s="87"/>
      <c r="H111" s="87"/>
      <c r="I111" s="87"/>
      <c r="J111" s="87"/>
      <c r="K111" s="87"/>
      <c r="L111" s="87"/>
      <c r="M111" s="87"/>
      <c r="N111" s="87"/>
      <c r="O111" s="284"/>
    </row>
    <row r="112" spans="2:40" outlineLevel="1" x14ac:dyDescent="0.35">
      <c r="B112" s="230" t="s">
        <v>78</v>
      </c>
      <c r="C112" s="63" t="s">
        <v>150</v>
      </c>
      <c r="D112" s="87">
        <v>78479</v>
      </c>
      <c r="E112" s="87">
        <v>78479</v>
      </c>
      <c r="F112" s="87">
        <v>78479</v>
      </c>
      <c r="G112" s="87">
        <v>78479</v>
      </c>
      <c r="H112" s="87"/>
      <c r="I112" s="87">
        <v>78479</v>
      </c>
      <c r="J112" s="87">
        <v>78479</v>
      </c>
      <c r="K112" s="87">
        <v>78479</v>
      </c>
      <c r="L112" s="87">
        <v>78479</v>
      </c>
      <c r="M112" s="87">
        <v>78479</v>
      </c>
      <c r="N112" s="87">
        <v>78479</v>
      </c>
      <c r="O112" s="284"/>
    </row>
    <row r="113" spans="2:15" outlineLevel="1" x14ac:dyDescent="0.35">
      <c r="B113" s="229" t="s">
        <v>79</v>
      </c>
      <c r="C113" s="63" t="s">
        <v>150</v>
      </c>
      <c r="D113" s="87"/>
      <c r="E113" s="87"/>
      <c r="F113" s="87"/>
      <c r="G113" s="87"/>
      <c r="H113" s="87"/>
      <c r="I113" s="87"/>
      <c r="J113" s="87"/>
      <c r="K113" s="87"/>
      <c r="L113" s="87"/>
      <c r="M113" s="87"/>
      <c r="N113" s="87"/>
      <c r="O113" s="284"/>
    </row>
    <row r="114" spans="2:15" outlineLevel="1" x14ac:dyDescent="0.35">
      <c r="B114" s="230" t="s">
        <v>80</v>
      </c>
      <c r="C114" s="63" t="s">
        <v>150</v>
      </c>
      <c r="D114" s="87">
        <v>183933</v>
      </c>
      <c r="E114" s="87">
        <v>183933</v>
      </c>
      <c r="F114" s="87">
        <v>183933</v>
      </c>
      <c r="G114" s="87">
        <v>183933</v>
      </c>
      <c r="H114" s="87"/>
      <c r="I114" s="87">
        <v>183933</v>
      </c>
      <c r="J114" s="87">
        <v>183933</v>
      </c>
      <c r="K114" s="87">
        <v>183933</v>
      </c>
      <c r="L114" s="87">
        <v>183933</v>
      </c>
      <c r="M114" s="87">
        <v>183933</v>
      </c>
      <c r="N114" s="87">
        <v>183933</v>
      </c>
      <c r="O114" s="284"/>
    </row>
    <row r="115" spans="2:15" outlineLevel="1" x14ac:dyDescent="0.35">
      <c r="B115" s="229" t="s">
        <v>81</v>
      </c>
      <c r="C115" s="63" t="s">
        <v>150</v>
      </c>
      <c r="D115" s="87"/>
      <c r="E115" s="87"/>
      <c r="F115" s="87"/>
      <c r="G115" s="87"/>
      <c r="H115" s="87"/>
      <c r="I115" s="87"/>
      <c r="J115" s="87"/>
      <c r="K115" s="87"/>
      <c r="L115" s="87"/>
      <c r="M115" s="87"/>
      <c r="N115" s="87"/>
      <c r="O115" s="284"/>
    </row>
    <row r="116" spans="2:15" outlineLevel="1" x14ac:dyDescent="0.35">
      <c r="B116" s="230" t="s">
        <v>82</v>
      </c>
      <c r="C116" s="63" t="s">
        <v>150</v>
      </c>
      <c r="D116" s="87"/>
      <c r="E116" s="87"/>
      <c r="F116" s="87"/>
      <c r="G116" s="87"/>
      <c r="H116" s="87"/>
      <c r="I116" s="87"/>
      <c r="J116" s="87"/>
      <c r="K116" s="87"/>
      <c r="L116" s="87"/>
      <c r="M116" s="87"/>
      <c r="N116" s="87"/>
      <c r="O116" s="284"/>
    </row>
    <row r="117" spans="2:15" outlineLevel="1" x14ac:dyDescent="0.35">
      <c r="B117" s="230" t="s">
        <v>83</v>
      </c>
      <c r="C117" s="63" t="s">
        <v>150</v>
      </c>
      <c r="D117" s="87"/>
      <c r="E117" s="87"/>
      <c r="F117" s="87"/>
      <c r="G117" s="87"/>
      <c r="H117" s="87"/>
      <c r="I117" s="87"/>
      <c r="J117" s="87"/>
      <c r="K117" s="87"/>
      <c r="L117" s="87"/>
      <c r="M117" s="87"/>
      <c r="N117" s="87"/>
      <c r="O117" s="284"/>
    </row>
    <row r="118" spans="2:15" outlineLevel="1" x14ac:dyDescent="0.35">
      <c r="B118" s="230" t="s">
        <v>84</v>
      </c>
      <c r="C118" s="63" t="s">
        <v>150</v>
      </c>
      <c r="D118" s="87"/>
      <c r="E118" s="87"/>
      <c r="F118" s="87"/>
      <c r="G118" s="87"/>
      <c r="H118" s="87"/>
      <c r="I118" s="87"/>
      <c r="J118" s="87"/>
      <c r="K118" s="87"/>
      <c r="L118" s="87"/>
      <c r="M118" s="87"/>
      <c r="N118" s="87"/>
      <c r="O118" s="284"/>
    </row>
    <row r="119" spans="2:15" outlineLevel="1" x14ac:dyDescent="0.35">
      <c r="B119" s="229" t="s">
        <v>85</v>
      </c>
      <c r="C119" s="63" t="s">
        <v>150</v>
      </c>
      <c r="D119" s="87"/>
      <c r="E119" s="87"/>
      <c r="F119" s="87"/>
      <c r="G119" s="87"/>
      <c r="H119" s="87"/>
      <c r="I119" s="87"/>
      <c r="J119" s="87"/>
      <c r="K119" s="87"/>
      <c r="L119" s="87"/>
      <c r="M119" s="87"/>
      <c r="N119" s="87"/>
      <c r="O119" s="284"/>
    </row>
    <row r="120" spans="2:15" outlineLevel="1" x14ac:dyDescent="0.35">
      <c r="B120" s="230" t="s">
        <v>86</v>
      </c>
      <c r="C120" s="63" t="s">
        <v>150</v>
      </c>
      <c r="D120" s="87"/>
      <c r="E120" s="87"/>
      <c r="F120" s="87"/>
      <c r="G120" s="87"/>
      <c r="H120" s="87"/>
      <c r="I120" s="87"/>
      <c r="J120" s="87"/>
      <c r="K120" s="87"/>
      <c r="L120" s="87"/>
      <c r="M120" s="87"/>
      <c r="N120" s="87"/>
      <c r="O120" s="284"/>
    </row>
    <row r="121" spans="2:15" outlineLevel="1" x14ac:dyDescent="0.35">
      <c r="B121" s="230" t="s">
        <v>87</v>
      </c>
      <c r="C121" s="63" t="s">
        <v>150</v>
      </c>
      <c r="D121" s="87"/>
      <c r="E121" s="87"/>
      <c r="F121" s="87"/>
      <c r="G121" s="87"/>
      <c r="H121" s="87"/>
      <c r="I121" s="87"/>
      <c r="J121" s="87"/>
      <c r="K121" s="87"/>
      <c r="L121" s="87"/>
      <c r="M121" s="87"/>
      <c r="N121" s="87"/>
      <c r="O121" s="284"/>
    </row>
    <row r="122" spans="2:15" outlineLevel="1" x14ac:dyDescent="0.35">
      <c r="B122" s="230" t="s">
        <v>88</v>
      </c>
      <c r="C122" s="63" t="s">
        <v>150</v>
      </c>
      <c r="D122" s="87"/>
      <c r="E122" s="87"/>
      <c r="F122" s="87"/>
      <c r="G122" s="87"/>
      <c r="H122" s="87"/>
      <c r="I122" s="87"/>
      <c r="J122" s="87"/>
      <c r="K122" s="87"/>
      <c r="L122" s="87"/>
      <c r="M122" s="87"/>
      <c r="N122" s="87"/>
      <c r="O122" s="284"/>
    </row>
    <row r="123" spans="2:15" outlineLevel="1" x14ac:dyDescent="0.35">
      <c r="B123" s="230" t="s">
        <v>89</v>
      </c>
      <c r="C123" s="63" t="s">
        <v>150</v>
      </c>
      <c r="D123" s="87">
        <v>100000</v>
      </c>
      <c r="E123" s="87">
        <v>100000</v>
      </c>
      <c r="F123" s="87">
        <v>100000</v>
      </c>
      <c r="G123" s="87">
        <v>100000</v>
      </c>
      <c r="H123" s="87"/>
      <c r="I123" s="87">
        <v>100000</v>
      </c>
      <c r="J123" s="87">
        <v>100000</v>
      </c>
      <c r="K123" s="87">
        <v>100000</v>
      </c>
      <c r="L123" s="87">
        <v>100000</v>
      </c>
      <c r="M123" s="87">
        <v>100000</v>
      </c>
      <c r="N123" s="87">
        <v>100000</v>
      </c>
      <c r="O123" s="284"/>
    </row>
    <row r="124" spans="2:15" outlineLevel="1" x14ac:dyDescent="0.35">
      <c r="B124" s="229" t="s">
        <v>90</v>
      </c>
      <c r="C124" s="63" t="s">
        <v>150</v>
      </c>
      <c r="D124" s="87"/>
      <c r="E124" s="87"/>
      <c r="F124" s="87"/>
      <c r="G124" s="87"/>
      <c r="H124" s="87"/>
      <c r="I124" s="87"/>
      <c r="J124" s="87"/>
      <c r="K124" s="87"/>
      <c r="L124" s="87"/>
      <c r="M124" s="87"/>
      <c r="N124" s="87"/>
      <c r="O124" s="284"/>
    </row>
    <row r="125" spans="2:15" outlineLevel="1" x14ac:dyDescent="0.35">
      <c r="B125" s="230" t="s">
        <v>91</v>
      </c>
      <c r="C125" s="63" t="s">
        <v>150</v>
      </c>
      <c r="D125" s="87">
        <v>114142</v>
      </c>
      <c r="E125" s="87">
        <v>114142</v>
      </c>
      <c r="F125" s="87">
        <v>114142</v>
      </c>
      <c r="G125" s="87">
        <v>114142</v>
      </c>
      <c r="H125" s="87"/>
      <c r="I125" s="87">
        <v>114142</v>
      </c>
      <c r="J125" s="87">
        <v>114142</v>
      </c>
      <c r="K125" s="87">
        <v>114142</v>
      </c>
      <c r="L125" s="87">
        <v>114142</v>
      </c>
      <c r="M125" s="87">
        <v>114142</v>
      </c>
      <c r="N125" s="87">
        <v>114142</v>
      </c>
      <c r="O125" s="284"/>
    </row>
    <row r="126" spans="2:15" outlineLevel="1" x14ac:dyDescent="0.35">
      <c r="B126" s="229" t="s">
        <v>92</v>
      </c>
      <c r="C126" s="63" t="s">
        <v>150</v>
      </c>
      <c r="D126" s="87"/>
      <c r="E126" s="87"/>
      <c r="F126" s="87"/>
      <c r="G126" s="87"/>
      <c r="H126" s="87"/>
      <c r="I126" s="87"/>
      <c r="J126" s="87"/>
      <c r="K126" s="87"/>
      <c r="L126" s="87"/>
      <c r="M126" s="87"/>
      <c r="N126" s="87"/>
      <c r="O126" s="284"/>
    </row>
    <row r="127" spans="2:15" outlineLevel="1" x14ac:dyDescent="0.35">
      <c r="B127" s="230" t="s">
        <v>93</v>
      </c>
      <c r="C127" s="63" t="s">
        <v>150</v>
      </c>
      <c r="D127" s="87">
        <v>71000</v>
      </c>
      <c r="E127" s="87">
        <v>71000</v>
      </c>
      <c r="F127" s="87">
        <v>71000</v>
      </c>
      <c r="G127" s="87">
        <v>71000</v>
      </c>
      <c r="H127" s="87"/>
      <c r="I127" s="87">
        <v>71000</v>
      </c>
      <c r="J127" s="87">
        <v>71000</v>
      </c>
      <c r="K127" s="87">
        <v>71000</v>
      </c>
      <c r="L127" s="87">
        <v>71000</v>
      </c>
      <c r="M127" s="87">
        <v>71000</v>
      </c>
      <c r="N127" s="87">
        <v>71000</v>
      </c>
      <c r="O127" s="284"/>
    </row>
    <row r="128" spans="2:15" outlineLevel="1" x14ac:dyDescent="0.35">
      <c r="B128" s="229" t="s">
        <v>94</v>
      </c>
      <c r="C128" s="63" t="s">
        <v>150</v>
      </c>
      <c r="D128" s="87"/>
      <c r="E128" s="87"/>
      <c r="F128" s="87"/>
      <c r="G128" s="87"/>
      <c r="H128" s="87"/>
      <c r="I128" s="87"/>
      <c r="J128" s="87"/>
      <c r="K128" s="87"/>
      <c r="L128" s="87"/>
      <c r="M128" s="87"/>
      <c r="N128" s="87"/>
      <c r="O128" s="284"/>
    </row>
    <row r="129" spans="2:15" outlineLevel="1" x14ac:dyDescent="0.35">
      <c r="B129" s="230" t="s">
        <v>95</v>
      </c>
      <c r="C129" s="63" t="s">
        <v>150</v>
      </c>
      <c r="D129" s="87">
        <v>45810</v>
      </c>
      <c r="E129" s="87">
        <v>45810</v>
      </c>
      <c r="F129" s="87">
        <v>45810</v>
      </c>
      <c r="G129" s="87">
        <v>45810</v>
      </c>
      <c r="H129" s="87"/>
      <c r="I129" s="87">
        <v>45810</v>
      </c>
      <c r="J129" s="87">
        <v>45810</v>
      </c>
      <c r="K129" s="87">
        <v>45810</v>
      </c>
      <c r="L129" s="87">
        <v>45810</v>
      </c>
      <c r="M129" s="87">
        <v>45810</v>
      </c>
      <c r="N129" s="87">
        <v>45810</v>
      </c>
      <c r="O129" s="284"/>
    </row>
    <row r="130" spans="2:15" outlineLevel="1" x14ac:dyDescent="0.35">
      <c r="B130" s="229" t="s">
        <v>96</v>
      </c>
      <c r="C130" s="63" t="s">
        <v>150</v>
      </c>
      <c r="D130" s="250"/>
      <c r="E130" s="250"/>
      <c r="F130" s="250"/>
      <c r="G130" s="250"/>
      <c r="H130" s="250"/>
      <c r="I130" s="250"/>
      <c r="J130" s="250"/>
      <c r="K130" s="250"/>
      <c r="L130" s="250"/>
      <c r="M130" s="250"/>
      <c r="N130" s="261"/>
      <c r="O130" s="284"/>
    </row>
    <row r="131" spans="2:15" outlineLevel="1" x14ac:dyDescent="0.35">
      <c r="B131" s="230" t="s">
        <v>97</v>
      </c>
      <c r="C131" s="63" t="s">
        <v>150</v>
      </c>
      <c r="D131" s="250">
        <v>30000</v>
      </c>
      <c r="E131" s="250">
        <v>30000</v>
      </c>
      <c r="F131" s="250">
        <v>30000</v>
      </c>
      <c r="G131" s="250">
        <v>30000</v>
      </c>
      <c r="H131" s="250"/>
      <c r="I131" s="250">
        <v>30000</v>
      </c>
      <c r="J131" s="250">
        <v>30000</v>
      </c>
      <c r="K131" s="250">
        <v>30000</v>
      </c>
      <c r="L131" s="250">
        <v>30000</v>
      </c>
      <c r="M131" s="250">
        <v>30000</v>
      </c>
      <c r="N131" s="261">
        <v>30000</v>
      </c>
      <c r="O131" s="284"/>
    </row>
    <row r="132" spans="2:15" outlineLevel="1" x14ac:dyDescent="0.35">
      <c r="B132" s="230" t="s">
        <v>98</v>
      </c>
      <c r="C132" s="63" t="s">
        <v>150</v>
      </c>
      <c r="D132" s="250">
        <v>27000</v>
      </c>
      <c r="E132" s="250">
        <v>27000</v>
      </c>
      <c r="F132" s="250">
        <v>27000</v>
      </c>
      <c r="G132" s="250">
        <v>27000</v>
      </c>
      <c r="H132" s="250"/>
      <c r="I132" s="250">
        <v>27000</v>
      </c>
      <c r="J132" s="250">
        <v>27000</v>
      </c>
      <c r="K132" s="250">
        <v>27000</v>
      </c>
      <c r="L132" s="250">
        <v>27000</v>
      </c>
      <c r="M132" s="250">
        <v>27000</v>
      </c>
      <c r="N132" s="261">
        <v>27000</v>
      </c>
      <c r="O132" s="284"/>
    </row>
    <row r="133" spans="2:15" outlineLevel="1" x14ac:dyDescent="0.35">
      <c r="B133" s="230" t="s">
        <v>99</v>
      </c>
      <c r="C133" s="63" t="s">
        <v>150</v>
      </c>
      <c r="D133" s="250"/>
      <c r="E133" s="250"/>
      <c r="F133" s="250"/>
      <c r="G133" s="250"/>
      <c r="H133" s="250"/>
      <c r="I133" s="250"/>
      <c r="J133" s="250"/>
      <c r="K133" s="250"/>
      <c r="L133" s="250"/>
      <c r="M133" s="250"/>
      <c r="N133" s="261"/>
      <c r="O133" s="284"/>
    </row>
    <row r="134" spans="2:15" outlineLevel="1" x14ac:dyDescent="0.35">
      <c r="B134" s="50" t="s">
        <v>107</v>
      </c>
      <c r="C134" s="63" t="s">
        <v>150</v>
      </c>
      <c r="D134" s="157">
        <f>SUM(D109:D133)</f>
        <v>650364</v>
      </c>
      <c r="E134" s="157">
        <f t="shared" ref="E134" si="23">SUM(E109:E133)</f>
        <v>650364</v>
      </c>
      <c r="F134" s="157">
        <f t="shared" ref="F134" si="24">SUM(F109:F133)</f>
        <v>650364</v>
      </c>
      <c r="G134" s="157">
        <f t="shared" ref="G134" si="25">SUM(G109:G133)</f>
        <v>650364</v>
      </c>
      <c r="H134" s="157">
        <f t="shared" ref="H134" si="26">SUM(H109:H133)</f>
        <v>0</v>
      </c>
      <c r="I134" s="157">
        <f t="shared" ref="I134" si="27">SUM(I109:I133)</f>
        <v>650364</v>
      </c>
      <c r="J134" s="157">
        <f t="shared" ref="J134" si="28">SUM(J109:J133)</f>
        <v>650364</v>
      </c>
      <c r="K134" s="157">
        <f t="shared" ref="K134" si="29">SUM(K109:K133)</f>
        <v>650364</v>
      </c>
      <c r="L134" s="157">
        <f t="shared" ref="L134" si="30">SUM(L109:L133)</f>
        <v>650364</v>
      </c>
      <c r="M134" s="157">
        <f t="shared" ref="M134" si="31">SUM(M109:M133)</f>
        <v>650364</v>
      </c>
      <c r="N134" s="179">
        <f t="shared" ref="N134" si="32">SUM(N109:N133)</f>
        <v>650364</v>
      </c>
      <c r="O134" s="284"/>
    </row>
    <row r="135" spans="2:15" ht="31.4" customHeight="1" outlineLevel="1" x14ac:dyDescent="0.35">
      <c r="B135" s="367" t="s">
        <v>191</v>
      </c>
      <c r="C135" s="367"/>
      <c r="D135" s="367"/>
      <c r="E135" s="367"/>
      <c r="F135" s="367"/>
      <c r="G135" s="367"/>
      <c r="H135" s="367"/>
      <c r="I135" s="367"/>
      <c r="J135" s="58"/>
      <c r="O135" s="284"/>
    </row>
    <row r="136" spans="2:15" x14ac:dyDescent="0.35">
      <c r="O136" s="284"/>
    </row>
    <row r="137" spans="2:15" x14ac:dyDescent="0.35">
      <c r="O137" s="284"/>
    </row>
    <row r="138" spans="2:15" x14ac:dyDescent="0.35">
      <c r="O138" s="284"/>
    </row>
    <row r="139" spans="2:15" x14ac:dyDescent="0.35">
      <c r="O139" s="284"/>
    </row>
    <row r="140" spans="2:15" x14ac:dyDescent="0.35">
      <c r="O140" s="284"/>
    </row>
  </sheetData>
  <mergeCells count="34">
    <mergeCell ref="J107:N107"/>
    <mergeCell ref="J2:L2"/>
    <mergeCell ref="D45:I45"/>
    <mergeCell ref="D76:I76"/>
    <mergeCell ref="D107:I107"/>
    <mergeCell ref="X11:AQ11"/>
    <mergeCell ref="AF12:AI12"/>
    <mergeCell ref="C2:F2"/>
    <mergeCell ref="B9:AQ9"/>
    <mergeCell ref="B5:I5"/>
    <mergeCell ref="AJ12:AM12"/>
    <mergeCell ref="AN12:AQ12"/>
    <mergeCell ref="B11:B13"/>
    <mergeCell ref="AB12:AE12"/>
    <mergeCell ref="P12:S12"/>
    <mergeCell ref="T12:W12"/>
    <mergeCell ref="X12:AA12"/>
    <mergeCell ref="D11:W11"/>
    <mergeCell ref="B135:I135"/>
    <mergeCell ref="D12:G12"/>
    <mergeCell ref="H12:K12"/>
    <mergeCell ref="B43:N43"/>
    <mergeCell ref="B74:N74"/>
    <mergeCell ref="L12:O12"/>
    <mergeCell ref="C11:C13"/>
    <mergeCell ref="J45:N45"/>
    <mergeCell ref="C45:C46"/>
    <mergeCell ref="B45:B46"/>
    <mergeCell ref="B76:B77"/>
    <mergeCell ref="C76:C77"/>
    <mergeCell ref="C107:C108"/>
    <mergeCell ref="B107:B108"/>
    <mergeCell ref="B105:N105"/>
    <mergeCell ref="J76:N76"/>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242"/>
  <sheetViews>
    <sheetView showGridLines="0" topLeftCell="A167" zoomScale="85" zoomScaleNormal="85" workbookViewId="0">
      <pane xSplit="3" topLeftCell="I1" activePane="topRight" state="frozen"/>
      <selection activeCell="A3" sqref="A3"/>
      <selection pane="topRight" activeCell="W196" sqref="W196:W199"/>
    </sheetView>
  </sheetViews>
  <sheetFormatPr defaultColWidth="8.81640625" defaultRowHeight="14.5" outlineLevelRow="1" x14ac:dyDescent="0.35"/>
  <cols>
    <col min="1" max="1" width="2.81640625" customWidth="1"/>
    <col min="2" max="2" width="28.453125" customWidth="1"/>
    <col min="3" max="12" width="13.54296875" customWidth="1"/>
    <col min="13" max="13" width="24.54296875" customWidth="1"/>
    <col min="14" max="14" width="1.54296875" customWidth="1"/>
    <col min="15" max="24" width="13.54296875" customWidth="1"/>
    <col min="25" max="25" width="24.54296875" customWidth="1"/>
    <col min="26" max="26" width="14.453125" customWidth="1"/>
  </cols>
  <sheetData>
    <row r="2" spans="2:33" ht="18.5" x14ac:dyDescent="0.45">
      <c r="B2" s="1" t="s">
        <v>0</v>
      </c>
      <c r="C2" s="297" t="str">
        <f>'Αρχική σελίδα'!C3</f>
        <v>Στερεάς Ελλάδας</v>
      </c>
      <c r="D2" s="297"/>
      <c r="E2" s="297"/>
      <c r="F2" s="297"/>
      <c r="G2" s="297"/>
      <c r="H2" s="97"/>
      <c r="J2" s="298" t="s">
        <v>59</v>
      </c>
      <c r="K2" s="298"/>
      <c r="L2" s="298"/>
    </row>
    <row r="3" spans="2:33" ht="18.5" x14ac:dyDescent="0.45">
      <c r="B3" s="2" t="s">
        <v>2</v>
      </c>
      <c r="C3" s="98">
        <f>'Αρχική σελίδα'!C4</f>
        <v>2024</v>
      </c>
      <c r="D3" s="46" t="s">
        <v>3</v>
      </c>
      <c r="E3" s="46">
        <f>C3+4</f>
        <v>2028</v>
      </c>
    </row>
    <row r="4" spans="2:33" ht="14.5" customHeight="1" x14ac:dyDescent="0.45">
      <c r="C4" s="2"/>
      <c r="D4" s="46"/>
      <c r="E4" s="46"/>
    </row>
    <row r="5" spans="2:33" ht="44.5" customHeight="1" x14ac:dyDescent="0.35">
      <c r="B5" s="299" t="s">
        <v>192</v>
      </c>
      <c r="C5" s="299"/>
      <c r="D5" s="299"/>
      <c r="E5" s="299"/>
      <c r="F5" s="299"/>
      <c r="G5" s="299"/>
      <c r="H5" s="299"/>
      <c r="I5" s="299"/>
    </row>
    <row r="6" spans="2:33" x14ac:dyDescent="0.35">
      <c r="B6" s="220"/>
      <c r="C6" s="220"/>
      <c r="D6" s="220"/>
      <c r="E6" s="220"/>
      <c r="F6" s="220"/>
      <c r="G6" s="220"/>
      <c r="H6" s="220"/>
    </row>
    <row r="7" spans="2:33" ht="18.5" x14ac:dyDescent="0.45">
      <c r="B7" s="99"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100"/>
      <c r="D7" s="100"/>
      <c r="E7" s="100"/>
      <c r="F7" s="100"/>
      <c r="G7" s="100"/>
      <c r="H7" s="100"/>
      <c r="I7" s="100"/>
      <c r="J7" s="101"/>
      <c r="K7" s="97"/>
      <c r="L7" s="97"/>
      <c r="M7" s="97"/>
    </row>
    <row r="8" spans="2:33" ht="18.5" x14ac:dyDescent="0.45">
      <c r="C8" s="2"/>
      <c r="D8" s="46"/>
      <c r="E8" s="46"/>
    </row>
    <row r="9" spans="2:33" ht="15.5" x14ac:dyDescent="0.35">
      <c r="B9" s="296" t="s">
        <v>193</v>
      </c>
      <c r="C9" s="296"/>
      <c r="D9" s="296"/>
      <c r="E9" s="296"/>
      <c r="F9" s="296"/>
      <c r="G9" s="296"/>
      <c r="H9" s="296"/>
      <c r="I9" s="296"/>
      <c r="J9" s="296"/>
      <c r="K9" s="296"/>
      <c r="L9" s="296"/>
      <c r="M9" s="296"/>
      <c r="N9" s="296"/>
      <c r="O9" s="296"/>
      <c r="P9" s="296"/>
      <c r="Q9" s="296"/>
      <c r="R9" s="296"/>
      <c r="S9" s="296"/>
      <c r="T9" s="296"/>
      <c r="U9" s="296"/>
      <c r="V9" s="296"/>
      <c r="W9" s="296"/>
      <c r="X9" s="296"/>
      <c r="Y9" s="296"/>
    </row>
    <row r="10" spans="2:33"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2:33" ht="14.25" customHeight="1" outlineLevel="1" x14ac:dyDescent="0.35">
      <c r="B11" s="338"/>
      <c r="C11" s="313" t="s">
        <v>105</v>
      </c>
      <c r="D11" s="307" t="s">
        <v>130</v>
      </c>
      <c r="E11" s="308"/>
      <c r="F11" s="308"/>
      <c r="G11" s="308"/>
      <c r="H11" s="308"/>
      <c r="I11" s="308"/>
      <c r="J11" s="308"/>
      <c r="K11" s="308"/>
      <c r="L11" s="309"/>
      <c r="M11" s="369" t="str">
        <f>"Ετήσιος ρυθμός ανάπτυξης (CAGR) "&amp;($C$3-5)&amp;" - "&amp;(($C$3-1))</f>
        <v>Ετήσιος ρυθμός ανάπτυξης (CAGR) 2019 - 2023</v>
      </c>
      <c r="N11" s="102"/>
      <c r="O11" s="372" t="s">
        <v>131</v>
      </c>
      <c r="P11" s="373"/>
      <c r="Q11" s="373"/>
      <c r="R11" s="373"/>
      <c r="S11" s="373"/>
      <c r="T11" s="373"/>
      <c r="U11" s="373"/>
      <c r="V11" s="373"/>
      <c r="W11" s="373"/>
      <c r="X11" s="374"/>
      <c r="Y11" s="369" t="str">
        <f>"Ετήσιος ρυθμός ανάπτυξης (CAGR) "&amp;$C$3&amp;" - "&amp;$E$3</f>
        <v>Ετήσιος ρυθμός ανάπτυξης (CAGR) 2024 - 2028</v>
      </c>
    </row>
    <row r="12" spans="2:33" ht="15.75" customHeight="1" outlineLevel="1" x14ac:dyDescent="0.35">
      <c r="B12" s="339"/>
      <c r="C12" s="314"/>
      <c r="D12" s="67">
        <f>$C$3-5</f>
        <v>2019</v>
      </c>
      <c r="E12" s="307">
        <f>$C$3-4</f>
        <v>2020</v>
      </c>
      <c r="F12" s="309"/>
      <c r="G12" s="307">
        <f>$C$3-3</f>
        <v>2021</v>
      </c>
      <c r="H12" s="309"/>
      <c r="I12" s="307">
        <f>$C$3+-2</f>
        <v>2022</v>
      </c>
      <c r="J12" s="309"/>
      <c r="K12" s="307">
        <f>$C$3-1</f>
        <v>2023</v>
      </c>
      <c r="L12" s="309"/>
      <c r="M12" s="370"/>
      <c r="N12" s="102"/>
      <c r="O12" s="307">
        <f>$C$3</f>
        <v>2024</v>
      </c>
      <c r="P12" s="309"/>
      <c r="Q12" s="307">
        <f>$C$3+1</f>
        <v>2025</v>
      </c>
      <c r="R12" s="309"/>
      <c r="S12" s="307">
        <f>$C$3+2</f>
        <v>2026</v>
      </c>
      <c r="T12" s="309"/>
      <c r="U12" s="307">
        <f>$C$3+3</f>
        <v>2027</v>
      </c>
      <c r="V12" s="309"/>
      <c r="W12" s="307">
        <f>$C$3+4</f>
        <v>2028</v>
      </c>
      <c r="X12" s="309"/>
      <c r="Y12" s="370"/>
    </row>
    <row r="13" spans="2:33" outlineLevel="1" x14ac:dyDescent="0.35">
      <c r="B13" s="340"/>
      <c r="C13" s="315"/>
      <c r="D13" s="67" t="s">
        <v>194</v>
      </c>
      <c r="E13" s="67" t="s">
        <v>194</v>
      </c>
      <c r="F13" s="66" t="s">
        <v>134</v>
      </c>
      <c r="G13" s="67" t="s">
        <v>194</v>
      </c>
      <c r="H13" s="66" t="s">
        <v>134</v>
      </c>
      <c r="I13" s="67" t="s">
        <v>194</v>
      </c>
      <c r="J13" s="66" t="s">
        <v>134</v>
      </c>
      <c r="K13" s="67" t="s">
        <v>194</v>
      </c>
      <c r="L13" s="66" t="s">
        <v>134</v>
      </c>
      <c r="M13" s="371"/>
      <c r="O13" s="67" t="s">
        <v>194</v>
      </c>
      <c r="P13" s="66" t="s">
        <v>134</v>
      </c>
      <c r="Q13" s="67" t="s">
        <v>194</v>
      </c>
      <c r="R13" s="66" t="s">
        <v>134</v>
      </c>
      <c r="S13" s="67" t="s">
        <v>194</v>
      </c>
      <c r="T13" s="66" t="s">
        <v>134</v>
      </c>
      <c r="U13" s="67" t="s">
        <v>194</v>
      </c>
      <c r="V13" s="66" t="s">
        <v>134</v>
      </c>
      <c r="W13" s="67" t="s">
        <v>194</v>
      </c>
      <c r="X13" s="66" t="s">
        <v>134</v>
      </c>
      <c r="Y13" s="371"/>
    </row>
    <row r="14" spans="2:33" outlineLevel="1" x14ac:dyDescent="0.35">
      <c r="B14" s="229" t="s">
        <v>75</v>
      </c>
      <c r="C14" s="63" t="s">
        <v>195</v>
      </c>
      <c r="D14" s="185">
        <f>IFERROR(Πελάτες!E14/'Παραδοχές διείσδυσης - κάλυψης'!D14,0)</f>
        <v>0</v>
      </c>
      <c r="E14" s="186">
        <f>IFERROR(Πελάτες!G14/'Παραδοχές διείσδυσης - κάλυψης'!H14,0)</f>
        <v>0</v>
      </c>
      <c r="F14" s="160">
        <f>IFERROR((E14-D14)/D14,0)</f>
        <v>0</v>
      </c>
      <c r="G14" s="186">
        <f>IFERROR(Πελάτες!J14/'Παραδοχές διείσδυσης - κάλυψης'!L14,0)</f>
        <v>0</v>
      </c>
      <c r="H14" s="160">
        <f>IFERROR((G14-E14)/E14,0)</f>
        <v>0</v>
      </c>
      <c r="I14" s="186">
        <f>IFERROR(Πελάτες!M14/'Παραδοχές διείσδυσης - κάλυψης'!P14,0)</f>
        <v>0</v>
      </c>
      <c r="J14" s="160">
        <f>IFERROR((I14-G14)/G14,0)</f>
        <v>0</v>
      </c>
      <c r="K14" s="235">
        <f>IFERROR(Πελάτες!P14/'Παραδοχές διείσδυσης - κάλυψης'!T14,0)</f>
        <v>0</v>
      </c>
      <c r="L14" s="236">
        <f>IFERROR((K14-I14)/I14,0)</f>
        <v>0</v>
      </c>
      <c r="M14" s="237">
        <f t="shared" ref="M14" si="0">IFERROR((K14/D14)^(1/4)-1,0)</f>
        <v>0</v>
      </c>
      <c r="N14" s="238"/>
      <c r="O14" s="235">
        <f>IFERROR(Πελάτες!V14/'Παραδοχές διείσδυσης - κάλυψης'!X14,0)</f>
        <v>0</v>
      </c>
      <c r="P14" s="236">
        <f>IFERROR((O14-K14)/K14,0)</f>
        <v>0</v>
      </c>
      <c r="Q14" s="235">
        <f>IFERROR(Πελάτες!Y14/'Παραδοχές διείσδυσης - κάλυψης'!AB14,0)</f>
        <v>0</v>
      </c>
      <c r="R14" s="236">
        <f>IFERROR((Q14-O14)/O14,0)</f>
        <v>0</v>
      </c>
      <c r="S14" s="235">
        <f>IFERROR(Πελάτες!AB14/'Παραδοχές διείσδυσης - κάλυψης'!AF14,0)</f>
        <v>0</v>
      </c>
      <c r="T14" s="236">
        <f>IFERROR((S14-Q14)/Q14,0)</f>
        <v>0</v>
      </c>
      <c r="U14" s="235">
        <f>IFERROR(Πελάτες!AE14/'Παραδοχές διείσδυσης - κάλυψης'!AJ14,0)</f>
        <v>0</v>
      </c>
      <c r="V14" s="236">
        <f>IFERROR((U14-S14)/S14,0)</f>
        <v>0</v>
      </c>
      <c r="W14" s="235">
        <f>IFERROR(Πελάτες!AH14/'Παραδοχές διείσδυσης - κάλυψης'!AN14,0)</f>
        <v>0</v>
      </c>
      <c r="X14" s="236">
        <f>IFERROR((W14-U14)/U14,0)</f>
        <v>0</v>
      </c>
      <c r="Y14" s="187">
        <f>IFERROR((W14/O14)^(1/4)-1,0)</f>
        <v>0</v>
      </c>
    </row>
    <row r="15" spans="2:33" outlineLevel="1" x14ac:dyDescent="0.35">
      <c r="B15" s="230" t="s">
        <v>76</v>
      </c>
      <c r="C15" s="63" t="s">
        <v>195</v>
      </c>
      <c r="D15" s="185">
        <f>IFERROR(Πελάτες!E15/'Παραδοχές διείσδυσης - κάλυψης'!D15,0)</f>
        <v>0</v>
      </c>
      <c r="E15" s="186">
        <f>IFERROR(Πελάτες!G15/'Παραδοχές διείσδυσης - κάλυψης'!H15,0)</f>
        <v>0</v>
      </c>
      <c r="F15" s="160">
        <f t="shared" ref="F15:F34" si="1">IFERROR((E15-D15)/D15,0)</f>
        <v>0</v>
      </c>
      <c r="G15" s="186">
        <f>IFERROR(Πελάτες!J15/'Παραδοχές διείσδυσης - κάλυψης'!L15,0)</f>
        <v>0</v>
      </c>
      <c r="H15" s="160">
        <f t="shared" ref="H15:H34" si="2">IFERROR((G15-E15)/E15,0)</f>
        <v>0</v>
      </c>
      <c r="I15" s="186">
        <f>IFERROR(Πελάτες!M15/'Παραδοχές διείσδυσης - κάλυψης'!P15,0)</f>
        <v>0</v>
      </c>
      <c r="J15" s="160">
        <f t="shared" ref="J15:J34" si="3">IFERROR((I15-G15)/G15,0)</f>
        <v>0</v>
      </c>
      <c r="K15" s="235">
        <f>IFERROR(Πελάτες!P15/'Παραδοχές διείσδυσης - κάλυψης'!T15,0)</f>
        <v>0</v>
      </c>
      <c r="L15" s="236">
        <f t="shared" ref="L15:L34" si="4">IFERROR((K15-I15)/I15,0)</f>
        <v>0</v>
      </c>
      <c r="M15" s="237">
        <f t="shared" ref="M15:M34" si="5">IFERROR((K15/D15)^(1/4)-1,0)</f>
        <v>0</v>
      </c>
      <c r="N15" s="238"/>
      <c r="O15" s="235">
        <f>IFERROR(Πελάτες!V15/'Παραδοχές διείσδυσης - κάλυψης'!X15,0)</f>
        <v>0</v>
      </c>
      <c r="P15" s="236">
        <f t="shared" ref="P15:P34" si="6">IFERROR((O15-K15)/K15,0)</f>
        <v>0</v>
      </c>
      <c r="Q15" s="235">
        <f>IFERROR(Πελάτες!Y15/'Παραδοχές διείσδυσης - κάλυψης'!AB15,0)</f>
        <v>0</v>
      </c>
      <c r="R15" s="236">
        <f t="shared" ref="R15:R34" si="7">IFERROR((Q15-O15)/O15,0)</f>
        <v>0</v>
      </c>
      <c r="S15" s="235">
        <f>IFERROR(Πελάτες!AB15/'Παραδοχές διείσδυσης - κάλυψης'!AF15,0)</f>
        <v>0</v>
      </c>
      <c r="T15" s="236">
        <f t="shared" ref="T15:T34" si="8">IFERROR((S15-Q15)/Q15,0)</f>
        <v>0</v>
      </c>
      <c r="U15" s="235">
        <f>IFERROR(Πελάτες!AE15/'Παραδοχές διείσδυσης - κάλυψης'!AJ15,0)</f>
        <v>0</v>
      </c>
      <c r="V15" s="236">
        <f t="shared" ref="V15:V34" si="9">IFERROR((U15-S15)/S15,0)</f>
        <v>0</v>
      </c>
      <c r="W15" s="235">
        <f>IFERROR(Πελάτες!AH15/'Παραδοχές διείσδυσης - κάλυψης'!AN15,0)</f>
        <v>0</v>
      </c>
      <c r="X15" s="236">
        <f t="shared" ref="X15:X34" si="10">IFERROR((W15-U15)/U15,0)</f>
        <v>0</v>
      </c>
      <c r="Y15" s="187">
        <f t="shared" ref="Y15:Y34" si="11">IFERROR((W15/O15)^(1/4)-1,0)</f>
        <v>0</v>
      </c>
    </row>
    <row r="16" spans="2:33" outlineLevel="1" x14ac:dyDescent="0.35">
      <c r="B16" s="229" t="s">
        <v>77</v>
      </c>
      <c r="C16" s="63" t="s">
        <v>195</v>
      </c>
      <c r="D16" s="185">
        <f>IFERROR(Πελάτες!E16/'Παραδοχές διείσδυσης - κάλυψης'!D16,0)</f>
        <v>0</v>
      </c>
      <c r="E16" s="186">
        <f>IFERROR(Πελάτες!G16/'Παραδοχές διείσδυσης - κάλυψης'!H16,0)</f>
        <v>0</v>
      </c>
      <c r="F16" s="160">
        <f t="shared" si="1"/>
        <v>0</v>
      </c>
      <c r="G16" s="186">
        <f>IFERROR(Πελάτες!J16/'Παραδοχές διείσδυσης - κάλυψης'!L16,0)</f>
        <v>0</v>
      </c>
      <c r="H16" s="160">
        <f t="shared" si="2"/>
        <v>0</v>
      </c>
      <c r="I16" s="186">
        <f>IFERROR(Πελάτες!M16/'Παραδοχές διείσδυσης - κάλυψης'!P16,0)</f>
        <v>0</v>
      </c>
      <c r="J16" s="160">
        <f t="shared" si="3"/>
        <v>0</v>
      </c>
      <c r="K16" s="235">
        <f>IFERROR(Πελάτες!P16/'Παραδοχές διείσδυσης - κάλυψης'!T16,0)</f>
        <v>0</v>
      </c>
      <c r="L16" s="236">
        <f t="shared" si="4"/>
        <v>0</v>
      </c>
      <c r="M16" s="237">
        <f t="shared" si="5"/>
        <v>0</v>
      </c>
      <c r="N16" s="238"/>
      <c r="O16" s="235">
        <f>IFERROR(Πελάτες!V16/'Παραδοχές διείσδυσης - κάλυψης'!X16,0)</f>
        <v>0</v>
      </c>
      <c r="P16" s="236">
        <f t="shared" si="6"/>
        <v>0</v>
      </c>
      <c r="Q16" s="235">
        <f>IFERROR(Πελάτες!Y16/'Παραδοχές διείσδυσης - κάλυψης'!AB16,0)</f>
        <v>0</v>
      </c>
      <c r="R16" s="236">
        <f t="shared" si="7"/>
        <v>0</v>
      </c>
      <c r="S16" s="235">
        <f>IFERROR(Πελάτες!AB16/'Παραδοχές διείσδυσης - κάλυψης'!AF16,0)</f>
        <v>0</v>
      </c>
      <c r="T16" s="236">
        <f t="shared" si="8"/>
        <v>0</v>
      </c>
      <c r="U16" s="235">
        <f>IFERROR(Πελάτες!AE16/'Παραδοχές διείσδυσης - κάλυψης'!AJ16,0)</f>
        <v>0</v>
      </c>
      <c r="V16" s="236">
        <f t="shared" si="9"/>
        <v>0</v>
      </c>
      <c r="W16" s="235">
        <f>IFERROR(Πελάτες!AH16/'Παραδοχές διείσδυσης - κάλυψης'!AN16,0)</f>
        <v>0</v>
      </c>
      <c r="X16" s="236">
        <f t="shared" si="10"/>
        <v>0</v>
      </c>
      <c r="Y16" s="187">
        <f t="shared" si="11"/>
        <v>0</v>
      </c>
    </row>
    <row r="17" spans="2:25" outlineLevel="1" x14ac:dyDescent="0.35">
      <c r="B17" s="230" t="s">
        <v>78</v>
      </c>
      <c r="C17" s="63" t="s">
        <v>195</v>
      </c>
      <c r="D17" s="185">
        <f>IFERROR(Πελάτες!E17/'Παραδοχές διείσδυσης - κάλυψης'!D17,0)</f>
        <v>1.9504040122596824E-3</v>
      </c>
      <c r="E17" s="186">
        <f>IFERROR(Πελάτες!G17/'Παραδοχές διείσδυσης - κάλυψης'!H17,0)</f>
        <v>1.9504040122596824E-3</v>
      </c>
      <c r="F17" s="160">
        <f t="shared" si="1"/>
        <v>0</v>
      </c>
      <c r="G17" s="186">
        <f>IFERROR(Πελάτες!J17/'Παραδοχές διείσδυσης - κάλυψης'!L17,0)</f>
        <v>1.9504040122596824E-3</v>
      </c>
      <c r="H17" s="160">
        <f t="shared" si="2"/>
        <v>0</v>
      </c>
      <c r="I17" s="186">
        <f>IFERROR(Πελάτες!M17/'Παραδοχές διείσδυσης - κάλυψης'!P17,0)</f>
        <v>7.8341013824884797E-3</v>
      </c>
      <c r="J17" s="160">
        <f t="shared" si="3"/>
        <v>3.0166556945358791</v>
      </c>
      <c r="K17" s="235">
        <f>IFERROR(Πελάτες!P17/'Παραδοχές διείσδυσης - κάλυψης'!T17,0)</f>
        <v>1.1715593859412874E-2</v>
      </c>
      <c r="L17" s="236">
        <f t="shared" si="4"/>
        <v>0.49546109852505504</v>
      </c>
      <c r="M17" s="237">
        <f t="shared" si="5"/>
        <v>0.56552472682652377</v>
      </c>
      <c r="N17" s="238"/>
      <c r="O17" s="235">
        <f>IFERROR(Πελάτες!V17/'Παραδοχές διείσδυσης - κάλυψης'!X17,0)</f>
        <v>5.715197956577267E-2</v>
      </c>
      <c r="P17" s="236">
        <f t="shared" si="6"/>
        <v>3.8782827615566422</v>
      </c>
      <c r="Q17" s="235">
        <f>IFERROR(Πελάτες!Y17/'Παραδοχές διείσδυσης - κάλυψης'!AB17,0)</f>
        <v>0.16023092939617642</v>
      </c>
      <c r="R17" s="236">
        <f t="shared" si="7"/>
        <v>1.8035936920046063</v>
      </c>
      <c r="S17" s="235">
        <f>IFERROR(Πελάτες!AB17/'Παραδοχές διείσδυσης - κάλυψης'!AF17,0)</f>
        <v>0.196121080297263</v>
      </c>
      <c r="T17" s="236">
        <f t="shared" si="8"/>
        <v>0.22399015618480847</v>
      </c>
      <c r="U17" s="235">
        <f>IFERROR(Πελάτες!AE17/'Παραδοχές διείσδυσης - κάλυψης'!AJ17,0)</f>
        <v>0.22816826411075614</v>
      </c>
      <c r="V17" s="236">
        <f t="shared" si="9"/>
        <v>0.16340509528562078</v>
      </c>
      <c r="W17" s="235">
        <f>IFERROR(Πελάτες!AH17/'Παραδοχές διείσδυσης - κάλυψης'!AN17,0)</f>
        <v>0.2589114936532777</v>
      </c>
      <c r="X17" s="236">
        <f t="shared" si="10"/>
        <v>0.13473928840339672</v>
      </c>
      <c r="Y17" s="187">
        <f t="shared" si="11"/>
        <v>0.45891507921629837</v>
      </c>
    </row>
    <row r="18" spans="2:25" outlineLevel="1" x14ac:dyDescent="0.35">
      <c r="B18" s="229" t="s">
        <v>79</v>
      </c>
      <c r="C18" s="63" t="s">
        <v>195</v>
      </c>
      <c r="D18" s="185">
        <f>IFERROR(Πελάτες!E18/'Παραδοχές διείσδυσης - κάλυψης'!D18,0)</f>
        <v>0</v>
      </c>
      <c r="E18" s="186">
        <f>IFERROR(Πελάτες!G18/'Παραδοχές διείσδυσης - κάλυψης'!H18,0)</f>
        <v>0</v>
      </c>
      <c r="F18" s="160">
        <f t="shared" si="1"/>
        <v>0</v>
      </c>
      <c r="G18" s="186">
        <f>IFERROR(Πελάτες!J18/'Παραδοχές διείσδυσης - κάλυψης'!L18,0)</f>
        <v>0</v>
      </c>
      <c r="H18" s="160">
        <f t="shared" si="2"/>
        <v>0</v>
      </c>
      <c r="I18" s="186">
        <f>IFERROR(Πελάτες!M18/'Παραδοχές διείσδυσης - κάλυψης'!P18,0)</f>
        <v>0</v>
      </c>
      <c r="J18" s="160">
        <f t="shared" si="3"/>
        <v>0</v>
      </c>
      <c r="K18" s="235">
        <f>IFERROR(Πελάτες!P18/'Παραδοχές διείσδυσης - κάλυψης'!T18,0)</f>
        <v>0</v>
      </c>
      <c r="L18" s="236">
        <f t="shared" si="4"/>
        <v>0</v>
      </c>
      <c r="M18" s="237">
        <f t="shared" si="5"/>
        <v>0</v>
      </c>
      <c r="N18" s="238"/>
      <c r="O18" s="235">
        <f>IFERROR(Πελάτες!V18/'Παραδοχές διείσδυσης - κάλυψης'!X18,0)</f>
        <v>0</v>
      </c>
      <c r="P18" s="236">
        <f t="shared" si="6"/>
        <v>0</v>
      </c>
      <c r="Q18" s="235">
        <f>IFERROR(Πελάτες!Y18/'Παραδοχές διείσδυσης - κάλυψης'!AB18,0)</f>
        <v>0</v>
      </c>
      <c r="R18" s="236">
        <f t="shared" si="7"/>
        <v>0</v>
      </c>
      <c r="S18" s="235">
        <f>IFERROR(Πελάτες!AB18/'Παραδοχές διείσδυσης - κάλυψης'!AF18,0)</f>
        <v>0</v>
      </c>
      <c r="T18" s="236">
        <f t="shared" si="8"/>
        <v>0</v>
      </c>
      <c r="U18" s="235">
        <f>IFERROR(Πελάτες!AE18/'Παραδοχές διείσδυσης - κάλυψης'!AJ18,0)</f>
        <v>0</v>
      </c>
      <c r="V18" s="236">
        <f t="shared" si="9"/>
        <v>0</v>
      </c>
      <c r="W18" s="235">
        <f>IFERROR(Πελάτες!AH18/'Παραδοχές διείσδυσης - κάλυψης'!AN18,0)</f>
        <v>0</v>
      </c>
      <c r="X18" s="236">
        <f t="shared" si="10"/>
        <v>0</v>
      </c>
      <c r="Y18" s="187">
        <f t="shared" si="11"/>
        <v>0</v>
      </c>
    </row>
    <row r="19" spans="2:25" outlineLevel="1" x14ac:dyDescent="0.35">
      <c r="B19" s="230" t="s">
        <v>80</v>
      </c>
      <c r="C19" s="63" t="s">
        <v>195</v>
      </c>
      <c r="D19" s="185">
        <f>IFERROR(Πελάτες!E19/'Παραδοχές διείσδυσης - κάλυψης'!D19,0)</f>
        <v>1.1352772466539197E-2</v>
      </c>
      <c r="E19" s="186">
        <f>IFERROR(Πελάτες!G19/'Παραδοχές διείσδυσης - κάλυψης'!H19,0)</f>
        <v>1.7925430210325048E-2</v>
      </c>
      <c r="F19" s="160">
        <f t="shared" si="1"/>
        <v>0.57894736842105265</v>
      </c>
      <c r="G19" s="186">
        <f>IFERROR(Πελάτες!J19/'Παραδοχές διείσδυσης - κάλυψης'!L19,0)</f>
        <v>3.9017672710580674E-2</v>
      </c>
      <c r="H19" s="160">
        <f t="shared" si="2"/>
        <v>1.1766659016142604</v>
      </c>
      <c r="I19" s="186">
        <f>IFERROR(Πελάτες!M19/'Παραδοχές διείσδυσης - κάλυψης'!P19,0)</f>
        <v>5.2132247244849064E-2</v>
      </c>
      <c r="J19" s="160">
        <f t="shared" si="3"/>
        <v>0.33611883085769045</v>
      </c>
      <c r="K19" s="235">
        <f>IFERROR(Πελάτες!P19/'Παραδοχές διείσδυσης - κάλυψης'!T19,0)</f>
        <v>7.4259491030454733E-2</v>
      </c>
      <c r="L19" s="236">
        <f t="shared" si="4"/>
        <v>0.42444446489484405</v>
      </c>
      <c r="M19" s="237">
        <f t="shared" si="5"/>
        <v>0.59923581998066555</v>
      </c>
      <c r="N19" s="238"/>
      <c r="O19" s="235">
        <f>IFERROR(Πελάτες!V19/'Παραδοχές διείσδυσης - κάλυψης'!X19,0)</f>
        <v>0.12777503700049334</v>
      </c>
      <c r="P19" s="236">
        <f t="shared" si="6"/>
        <v>0.72065597578754237</v>
      </c>
      <c r="Q19" s="235">
        <f>IFERROR(Πελάτες!Y19/'Παραδοχές διείσδυσης - κάλυψης'!AB19,0)</f>
        <v>0.17074134222885484</v>
      </c>
      <c r="R19" s="236">
        <f t="shared" si="7"/>
        <v>0.33626525365980225</v>
      </c>
      <c r="S19" s="235">
        <f>IFERROR(Πελάτες!AB19/'Παραδοχές διείσδυσης - κάλυψης'!AF19,0)</f>
        <v>0.22255369928400956</v>
      </c>
      <c r="T19" s="236">
        <f t="shared" si="8"/>
        <v>0.30345525213048585</v>
      </c>
      <c r="U19" s="235">
        <f>IFERROR(Πελάτες!AE19/'Παραδοχές διείσδυσης - κάλυψης'!AJ19,0)</f>
        <v>0.25980534272106026</v>
      </c>
      <c r="V19" s="236">
        <f t="shared" si="9"/>
        <v>0.16738271957237794</v>
      </c>
      <c r="W19" s="235">
        <f>IFERROR(Πελάτες!AH19/'Παραδοχές διείσδυσης - κάλυψης'!AN19,0)</f>
        <v>0.29070329493273184</v>
      </c>
      <c r="X19" s="236">
        <f t="shared" si="10"/>
        <v>0.11892731645955845</v>
      </c>
      <c r="Y19" s="187">
        <f t="shared" si="11"/>
        <v>0.22814879006996813</v>
      </c>
    </row>
    <row r="20" spans="2:25" outlineLevel="1" x14ac:dyDescent="0.35">
      <c r="B20" s="229" t="s">
        <v>81</v>
      </c>
      <c r="C20" s="63" t="s">
        <v>195</v>
      </c>
      <c r="D20" s="185">
        <f>IFERROR(Πελάτες!E20/'Παραδοχές διείσδυσης - κάλυψης'!D20,0)</f>
        <v>0</v>
      </c>
      <c r="E20" s="186">
        <f>IFERROR(Πελάτες!G20/'Παραδοχές διείσδυσης - κάλυψης'!H20,0)</f>
        <v>0</v>
      </c>
      <c r="F20" s="160">
        <f t="shared" si="1"/>
        <v>0</v>
      </c>
      <c r="G20" s="186">
        <f>IFERROR(Πελάτες!J20/'Παραδοχές διείσδυσης - κάλυψης'!L20,0)</f>
        <v>0</v>
      </c>
      <c r="H20" s="160">
        <f t="shared" si="2"/>
        <v>0</v>
      </c>
      <c r="I20" s="186">
        <f>IFERROR(Πελάτες!M20/'Παραδοχές διείσδυσης - κάλυψης'!P20,0)</f>
        <v>0</v>
      </c>
      <c r="J20" s="160">
        <f t="shared" si="3"/>
        <v>0</v>
      </c>
      <c r="K20" s="235">
        <f>IFERROR(Πελάτες!P20/'Παραδοχές διείσδυσης - κάλυψης'!T20,0)</f>
        <v>0</v>
      </c>
      <c r="L20" s="236">
        <f t="shared" si="4"/>
        <v>0</v>
      </c>
      <c r="M20" s="237">
        <f t="shared" si="5"/>
        <v>0</v>
      </c>
      <c r="N20" s="238"/>
      <c r="O20" s="235">
        <f>IFERROR(Πελάτες!V20/'Παραδοχές διείσδυσης - κάλυψης'!X20,0)</f>
        <v>0</v>
      </c>
      <c r="P20" s="236">
        <f t="shared" si="6"/>
        <v>0</v>
      </c>
      <c r="Q20" s="235">
        <f>IFERROR(Πελάτες!Y20/'Παραδοχές διείσδυσης - κάλυψης'!AB20,0)</f>
        <v>0</v>
      </c>
      <c r="R20" s="236">
        <f t="shared" si="7"/>
        <v>0</v>
      </c>
      <c r="S20" s="235">
        <f>IFERROR(Πελάτες!AB20/'Παραδοχές διείσδυσης - κάλυψης'!AF20,0)</f>
        <v>0</v>
      </c>
      <c r="T20" s="236">
        <f t="shared" si="8"/>
        <v>0</v>
      </c>
      <c r="U20" s="235">
        <f>IFERROR(Πελάτες!AE20/'Παραδοχές διείσδυσης - κάλυψης'!AJ20,0)</f>
        <v>0</v>
      </c>
      <c r="V20" s="236">
        <f t="shared" si="9"/>
        <v>0</v>
      </c>
      <c r="W20" s="235">
        <f>IFERROR(Πελάτες!AH20/'Παραδοχές διείσδυσης - κάλυψης'!AN20,0)</f>
        <v>0</v>
      </c>
      <c r="X20" s="236">
        <f t="shared" si="10"/>
        <v>0</v>
      </c>
      <c r="Y20" s="187">
        <f t="shared" si="11"/>
        <v>0</v>
      </c>
    </row>
    <row r="21" spans="2:25" outlineLevel="1" x14ac:dyDescent="0.35">
      <c r="B21" s="230" t="s">
        <v>82</v>
      </c>
      <c r="C21" s="63" t="s">
        <v>195</v>
      </c>
      <c r="D21" s="185">
        <f>IFERROR(Πελάτες!E21/'Παραδοχές διείσδυσης - κάλυψης'!D21,0)</f>
        <v>0</v>
      </c>
      <c r="E21" s="186">
        <f>IFERROR(Πελάτες!G21/'Παραδοχές διείσδυσης - κάλυψης'!H21,0)</f>
        <v>0</v>
      </c>
      <c r="F21" s="160">
        <f t="shared" si="1"/>
        <v>0</v>
      </c>
      <c r="G21" s="186">
        <f>IFERROR(Πελάτες!J21/'Παραδοχές διείσδυσης - κάλυψης'!L21,0)</f>
        <v>0</v>
      </c>
      <c r="H21" s="160">
        <f t="shared" si="2"/>
        <v>0</v>
      </c>
      <c r="I21" s="186">
        <f>IFERROR(Πελάτες!M21/'Παραδοχές διείσδυσης - κάλυψης'!P21,0)</f>
        <v>0</v>
      </c>
      <c r="J21" s="160">
        <f t="shared" si="3"/>
        <v>0</v>
      </c>
      <c r="K21" s="235">
        <f>IFERROR(Πελάτες!P21/'Παραδοχές διείσδυσης - κάλυψης'!T21,0)</f>
        <v>0</v>
      </c>
      <c r="L21" s="236">
        <f t="shared" si="4"/>
        <v>0</v>
      </c>
      <c r="M21" s="237">
        <f t="shared" si="5"/>
        <v>0</v>
      </c>
      <c r="N21" s="238"/>
      <c r="O21" s="235">
        <f>IFERROR(Πελάτες!V21/'Παραδοχές διείσδυσης - κάλυψης'!X21,0)</f>
        <v>0</v>
      </c>
      <c r="P21" s="236">
        <f t="shared" si="6"/>
        <v>0</v>
      </c>
      <c r="Q21" s="235">
        <f>IFERROR(Πελάτες!Y21/'Παραδοχές διείσδυσης - κάλυψης'!AB21,0)</f>
        <v>0</v>
      </c>
      <c r="R21" s="236">
        <f t="shared" si="7"/>
        <v>0</v>
      </c>
      <c r="S21" s="235">
        <f>IFERROR(Πελάτες!AB21/'Παραδοχές διείσδυσης - κάλυψης'!AF21,0)</f>
        <v>0</v>
      </c>
      <c r="T21" s="236">
        <f t="shared" si="8"/>
        <v>0</v>
      </c>
      <c r="U21" s="235">
        <f>IFERROR(Πελάτες!AE21/'Παραδοχές διείσδυσης - κάλυψης'!AJ21,0)</f>
        <v>0</v>
      </c>
      <c r="V21" s="236">
        <f t="shared" si="9"/>
        <v>0</v>
      </c>
      <c r="W21" s="235">
        <f>IFERROR(Πελάτες!AH21/'Παραδοχές διείσδυσης - κάλυψης'!AN21,0)</f>
        <v>0</v>
      </c>
      <c r="X21" s="236">
        <f t="shared" si="10"/>
        <v>0</v>
      </c>
      <c r="Y21" s="187">
        <f t="shared" si="11"/>
        <v>0</v>
      </c>
    </row>
    <row r="22" spans="2:25" outlineLevel="1" x14ac:dyDescent="0.35">
      <c r="B22" s="230" t="s">
        <v>83</v>
      </c>
      <c r="C22" s="63" t="s">
        <v>195</v>
      </c>
      <c r="D22" s="185">
        <f>IFERROR(Πελάτες!E22/'Παραδοχές διείσδυσης - κάλυψης'!D22,0)</f>
        <v>0</v>
      </c>
      <c r="E22" s="186">
        <f>IFERROR(Πελάτες!G22/'Παραδοχές διείσδυσης - κάλυψης'!H22,0)</f>
        <v>0</v>
      </c>
      <c r="F22" s="160">
        <f t="shared" si="1"/>
        <v>0</v>
      </c>
      <c r="G22" s="186">
        <f>IFERROR(Πελάτες!J22/'Παραδοχές διείσδυσης - κάλυψης'!L22,0)</f>
        <v>0</v>
      </c>
      <c r="H22" s="160">
        <f t="shared" si="2"/>
        <v>0</v>
      </c>
      <c r="I22" s="186">
        <f>IFERROR(Πελάτες!M22/'Παραδοχές διείσδυσης - κάλυψης'!P22,0)</f>
        <v>0</v>
      </c>
      <c r="J22" s="160">
        <f t="shared" si="3"/>
        <v>0</v>
      </c>
      <c r="K22" s="235">
        <f>IFERROR(Πελάτες!P22/'Παραδοχές διείσδυσης - κάλυψης'!T22,0)</f>
        <v>0</v>
      </c>
      <c r="L22" s="236">
        <f t="shared" si="4"/>
        <v>0</v>
      </c>
      <c r="M22" s="237">
        <f t="shared" si="5"/>
        <v>0</v>
      </c>
      <c r="N22" s="238"/>
      <c r="O22" s="235">
        <f>IFERROR(Πελάτες!V22/'Παραδοχές διείσδυσης - κάλυψης'!X22,0)</f>
        <v>0</v>
      </c>
      <c r="P22" s="236">
        <f t="shared" si="6"/>
        <v>0</v>
      </c>
      <c r="Q22" s="235">
        <f>IFERROR(Πελάτες!Y22/'Παραδοχές διείσδυσης - κάλυψης'!AB22,0)</f>
        <v>0</v>
      </c>
      <c r="R22" s="236">
        <f t="shared" si="7"/>
        <v>0</v>
      </c>
      <c r="S22" s="235">
        <f>IFERROR(Πελάτες!AB22/'Παραδοχές διείσδυσης - κάλυψης'!AF22,0)</f>
        <v>0</v>
      </c>
      <c r="T22" s="236">
        <f t="shared" si="8"/>
        <v>0</v>
      </c>
      <c r="U22" s="235">
        <f>IFERROR(Πελάτες!AE22/'Παραδοχές διείσδυσης - κάλυψης'!AJ22,0)</f>
        <v>0</v>
      </c>
      <c r="V22" s="236">
        <f t="shared" si="9"/>
        <v>0</v>
      </c>
      <c r="W22" s="235">
        <f>IFERROR(Πελάτες!AH22/'Παραδοχές διείσδυσης - κάλυψης'!AN22,0)</f>
        <v>0</v>
      </c>
      <c r="X22" s="236">
        <f t="shared" si="10"/>
        <v>0</v>
      </c>
      <c r="Y22" s="187">
        <f t="shared" si="11"/>
        <v>0</v>
      </c>
    </row>
    <row r="23" spans="2:25" outlineLevel="1" x14ac:dyDescent="0.35">
      <c r="B23" s="230" t="s">
        <v>84</v>
      </c>
      <c r="C23" s="63" t="s">
        <v>195</v>
      </c>
      <c r="D23" s="185">
        <f>IFERROR(Πελάτες!E23/'Παραδοχές διείσδυσης - κάλυψης'!D23,0)</f>
        <v>0</v>
      </c>
      <c r="E23" s="186">
        <f>IFERROR(Πελάτες!G23/'Παραδοχές διείσδυσης - κάλυψης'!H23,0)</f>
        <v>0</v>
      </c>
      <c r="F23" s="160">
        <f t="shared" si="1"/>
        <v>0</v>
      </c>
      <c r="G23" s="186">
        <f>IFERROR(Πελάτες!J23/'Παραδοχές διείσδυσης - κάλυψης'!L23,0)</f>
        <v>0</v>
      </c>
      <c r="H23" s="160">
        <f t="shared" si="2"/>
        <v>0</v>
      </c>
      <c r="I23" s="186">
        <f>IFERROR(Πελάτες!M23/'Παραδοχές διείσδυσης - κάλυψης'!P23,0)</f>
        <v>0</v>
      </c>
      <c r="J23" s="160">
        <f t="shared" si="3"/>
        <v>0</v>
      </c>
      <c r="K23" s="235">
        <f>IFERROR(Πελάτες!P23/'Παραδοχές διείσδυσης - κάλυψης'!T23,0)</f>
        <v>0</v>
      </c>
      <c r="L23" s="236">
        <f t="shared" si="4"/>
        <v>0</v>
      </c>
      <c r="M23" s="237">
        <f t="shared" si="5"/>
        <v>0</v>
      </c>
      <c r="N23" s="238"/>
      <c r="O23" s="235">
        <f>IFERROR(Πελάτες!V23/'Παραδοχές διείσδυσης - κάλυψης'!X23,0)</f>
        <v>0</v>
      </c>
      <c r="P23" s="236">
        <f t="shared" si="6"/>
        <v>0</v>
      </c>
      <c r="Q23" s="235">
        <f>IFERROR(Πελάτες!Y23/'Παραδοχές διείσδυσης - κάλυψης'!AB23,0)</f>
        <v>0</v>
      </c>
      <c r="R23" s="236">
        <f t="shared" si="7"/>
        <v>0</v>
      </c>
      <c r="S23" s="235">
        <f>IFERROR(Πελάτες!AB23/'Παραδοχές διείσδυσης - κάλυψης'!AF23,0)</f>
        <v>0</v>
      </c>
      <c r="T23" s="236">
        <f t="shared" si="8"/>
        <v>0</v>
      </c>
      <c r="U23" s="235">
        <f>IFERROR(Πελάτες!AE23/'Παραδοχές διείσδυσης - κάλυψης'!AJ23,0)</f>
        <v>0</v>
      </c>
      <c r="V23" s="236">
        <f t="shared" si="9"/>
        <v>0</v>
      </c>
      <c r="W23" s="235">
        <f>IFERROR(Πελάτες!AH23/'Παραδοχές διείσδυσης - κάλυψης'!AN23,0)</f>
        <v>0</v>
      </c>
      <c r="X23" s="236">
        <f t="shared" si="10"/>
        <v>0</v>
      </c>
      <c r="Y23" s="187">
        <f t="shared" si="11"/>
        <v>0</v>
      </c>
    </row>
    <row r="24" spans="2:25" outlineLevel="1" x14ac:dyDescent="0.35">
      <c r="B24" s="229" t="s">
        <v>85</v>
      </c>
      <c r="C24" s="63" t="s">
        <v>195</v>
      </c>
      <c r="D24" s="185">
        <f>IFERROR(Πελάτες!E24/'Παραδοχές διείσδυσης - κάλυψης'!D24,0)</f>
        <v>0</v>
      </c>
      <c r="E24" s="186">
        <f>IFERROR(Πελάτες!G24/'Παραδοχές διείσδυσης - κάλυψης'!H24,0)</f>
        <v>0</v>
      </c>
      <c r="F24" s="160">
        <f t="shared" si="1"/>
        <v>0</v>
      </c>
      <c r="G24" s="186">
        <f>IFERROR(Πελάτες!J24/'Παραδοχές διείσδυσης - κάλυψης'!L24,0)</f>
        <v>0</v>
      </c>
      <c r="H24" s="160">
        <f t="shared" si="2"/>
        <v>0</v>
      </c>
      <c r="I24" s="186">
        <f>IFERROR(Πελάτες!M24/'Παραδοχές διείσδυσης - κάλυψης'!P24,0)</f>
        <v>0</v>
      </c>
      <c r="J24" s="160">
        <f t="shared" si="3"/>
        <v>0</v>
      </c>
      <c r="K24" s="235">
        <f>IFERROR(Πελάτες!P24/'Παραδοχές διείσδυσης - κάλυψης'!T24,0)</f>
        <v>0</v>
      </c>
      <c r="L24" s="236">
        <f t="shared" si="4"/>
        <v>0</v>
      </c>
      <c r="M24" s="237">
        <f t="shared" si="5"/>
        <v>0</v>
      </c>
      <c r="N24" s="238"/>
      <c r="O24" s="235">
        <f>IFERROR(Πελάτες!V24/'Παραδοχές διείσδυσης - κάλυψης'!X24,0)</f>
        <v>0</v>
      </c>
      <c r="P24" s="236">
        <f t="shared" si="6"/>
        <v>0</v>
      </c>
      <c r="Q24" s="235">
        <f>IFERROR(Πελάτες!Y24/'Παραδοχές διείσδυσης - κάλυψης'!AB24,0)</f>
        <v>0</v>
      </c>
      <c r="R24" s="236">
        <f t="shared" si="7"/>
        <v>0</v>
      </c>
      <c r="S24" s="235">
        <f>IFERROR(Πελάτες!AB24/'Παραδοχές διείσδυσης - κάλυψης'!AF24,0)</f>
        <v>0</v>
      </c>
      <c r="T24" s="236">
        <f t="shared" si="8"/>
        <v>0</v>
      </c>
      <c r="U24" s="235">
        <f>IFERROR(Πελάτες!AE24/'Παραδοχές διείσδυσης - κάλυψης'!AJ24,0)</f>
        <v>0</v>
      </c>
      <c r="V24" s="236">
        <f t="shared" si="9"/>
        <v>0</v>
      </c>
      <c r="W24" s="235">
        <f>IFERROR(Πελάτες!AH24/'Παραδοχές διείσδυσης - κάλυψης'!AN24,0)</f>
        <v>0</v>
      </c>
      <c r="X24" s="236">
        <f t="shared" si="10"/>
        <v>0</v>
      </c>
      <c r="Y24" s="187">
        <f t="shared" si="11"/>
        <v>0</v>
      </c>
    </row>
    <row r="25" spans="2:25" outlineLevel="1" x14ac:dyDescent="0.35">
      <c r="B25" s="230" t="s">
        <v>86</v>
      </c>
      <c r="C25" s="63" t="s">
        <v>195</v>
      </c>
      <c r="D25" s="185">
        <f>IFERROR(Πελάτες!E25/'Παραδοχές διείσδυσης - κάλυψης'!D25,0)</f>
        <v>0</v>
      </c>
      <c r="E25" s="186">
        <f>IFERROR(Πελάτες!G25/'Παραδοχές διείσδυσης - κάλυψης'!H25,0)</f>
        <v>0</v>
      </c>
      <c r="F25" s="160">
        <f t="shared" si="1"/>
        <v>0</v>
      </c>
      <c r="G25" s="186">
        <f>IFERROR(Πελάτες!J25/'Παραδοχές διείσδυσης - κάλυψης'!L25,0)</f>
        <v>0</v>
      </c>
      <c r="H25" s="160">
        <f t="shared" si="2"/>
        <v>0</v>
      </c>
      <c r="I25" s="186">
        <f>IFERROR(Πελάτες!M25/'Παραδοχές διείσδυσης - κάλυψης'!P25,0)</f>
        <v>0</v>
      </c>
      <c r="J25" s="160">
        <f t="shared" si="3"/>
        <v>0</v>
      </c>
      <c r="K25" s="235">
        <f>IFERROR(Πελάτες!P25/'Παραδοχές διείσδυσης - κάλυψης'!T25,0)</f>
        <v>0</v>
      </c>
      <c r="L25" s="236">
        <f t="shared" si="4"/>
        <v>0</v>
      </c>
      <c r="M25" s="237">
        <f t="shared" si="5"/>
        <v>0</v>
      </c>
      <c r="N25" s="238"/>
      <c r="O25" s="235">
        <f>IFERROR(Πελάτες!V25/'Παραδοχές διείσδυσης - κάλυψης'!X25,0)</f>
        <v>0</v>
      </c>
      <c r="P25" s="236">
        <f t="shared" si="6"/>
        <v>0</v>
      </c>
      <c r="Q25" s="235">
        <f>IFERROR(Πελάτες!Y25/'Παραδοχές διείσδυσης - κάλυψης'!AB25,0)</f>
        <v>0</v>
      </c>
      <c r="R25" s="236">
        <f t="shared" si="7"/>
        <v>0</v>
      </c>
      <c r="S25" s="235">
        <f>IFERROR(Πελάτες!AB25/'Παραδοχές διείσδυσης - κάλυψης'!AF25,0)</f>
        <v>0</v>
      </c>
      <c r="T25" s="236">
        <f t="shared" si="8"/>
        <v>0</v>
      </c>
      <c r="U25" s="235">
        <f>IFERROR(Πελάτες!AE25/'Παραδοχές διείσδυσης - κάλυψης'!AJ25,0)</f>
        <v>0</v>
      </c>
      <c r="V25" s="236">
        <f t="shared" si="9"/>
        <v>0</v>
      </c>
      <c r="W25" s="235">
        <f>IFERROR(Πελάτες!AH25/'Παραδοχές διείσδυσης - κάλυψης'!AN25,0)</f>
        <v>0</v>
      </c>
      <c r="X25" s="236">
        <f t="shared" si="10"/>
        <v>0</v>
      </c>
      <c r="Y25" s="187">
        <f t="shared" si="11"/>
        <v>0</v>
      </c>
    </row>
    <row r="26" spans="2:25" outlineLevel="1" x14ac:dyDescent="0.35">
      <c r="B26" s="230" t="s">
        <v>87</v>
      </c>
      <c r="C26" s="63" t="s">
        <v>195</v>
      </c>
      <c r="D26" s="185">
        <f>IFERROR(Πελάτες!E26/'Παραδοχές διείσδυσης - κάλυψης'!D26,0)</f>
        <v>0</v>
      </c>
      <c r="E26" s="186">
        <f>IFERROR(Πελάτες!G26/'Παραδοχές διείσδυσης - κάλυψης'!H26,0)</f>
        <v>0</v>
      </c>
      <c r="F26" s="160">
        <f t="shared" si="1"/>
        <v>0</v>
      </c>
      <c r="G26" s="186">
        <f>IFERROR(Πελάτες!J26/'Παραδοχές διείσδυσης - κάλυψης'!L26,0)</f>
        <v>0</v>
      </c>
      <c r="H26" s="160">
        <f t="shared" si="2"/>
        <v>0</v>
      </c>
      <c r="I26" s="186">
        <f>IFERROR(Πελάτες!M26/'Παραδοχές διείσδυσης - κάλυψης'!P26,0)</f>
        <v>0</v>
      </c>
      <c r="J26" s="160">
        <f t="shared" si="3"/>
        <v>0</v>
      </c>
      <c r="K26" s="235">
        <f>IFERROR(Πελάτες!P26/'Παραδοχές διείσδυσης - κάλυψης'!T26,0)</f>
        <v>0</v>
      </c>
      <c r="L26" s="236">
        <f t="shared" si="4"/>
        <v>0</v>
      </c>
      <c r="M26" s="237">
        <f t="shared" si="5"/>
        <v>0</v>
      </c>
      <c r="N26" s="238"/>
      <c r="O26" s="235">
        <f>IFERROR(Πελάτες!V26/'Παραδοχές διείσδυσης - κάλυψης'!X26,0)</f>
        <v>0</v>
      </c>
      <c r="P26" s="236">
        <f t="shared" si="6"/>
        <v>0</v>
      </c>
      <c r="Q26" s="235">
        <f>IFERROR(Πελάτες!Y26/'Παραδοχές διείσδυσης - κάλυψης'!AB26,0)</f>
        <v>0</v>
      </c>
      <c r="R26" s="236">
        <f t="shared" si="7"/>
        <v>0</v>
      </c>
      <c r="S26" s="235">
        <f>IFERROR(Πελάτες!AB26/'Παραδοχές διείσδυσης - κάλυψης'!AF26,0)</f>
        <v>0</v>
      </c>
      <c r="T26" s="236">
        <f t="shared" si="8"/>
        <v>0</v>
      </c>
      <c r="U26" s="235">
        <f>IFERROR(Πελάτες!AE26/'Παραδοχές διείσδυσης - κάλυψης'!AJ26,0)</f>
        <v>0</v>
      </c>
      <c r="V26" s="236">
        <f t="shared" si="9"/>
        <v>0</v>
      </c>
      <c r="W26" s="235">
        <f>IFERROR(Πελάτες!AH26/'Παραδοχές διείσδυσης - κάλυψης'!AN26,0)</f>
        <v>0</v>
      </c>
      <c r="X26" s="236">
        <f t="shared" si="10"/>
        <v>0</v>
      </c>
      <c r="Y26" s="187">
        <f t="shared" si="11"/>
        <v>0</v>
      </c>
    </row>
    <row r="27" spans="2:25" outlineLevel="1" x14ac:dyDescent="0.35">
      <c r="B27" s="230" t="s">
        <v>88</v>
      </c>
      <c r="C27" s="63" t="s">
        <v>195</v>
      </c>
      <c r="D27" s="185">
        <f>IFERROR(Πελάτες!E27/'Παραδοχές διείσδυσης - κάλυψης'!D27,0)</f>
        <v>0</v>
      </c>
      <c r="E27" s="186">
        <f>IFERROR(Πελάτες!G27/'Παραδοχές διείσδυσης - κάλυψης'!H27,0)</f>
        <v>0</v>
      </c>
      <c r="F27" s="160">
        <f t="shared" si="1"/>
        <v>0</v>
      </c>
      <c r="G27" s="186">
        <f>IFERROR(Πελάτες!J27/'Παραδοχές διείσδυσης - κάλυψης'!L27,0)</f>
        <v>0</v>
      </c>
      <c r="H27" s="160">
        <f t="shared" si="2"/>
        <v>0</v>
      </c>
      <c r="I27" s="186">
        <f>IFERROR(Πελάτες!M27/'Παραδοχές διείσδυσης - κάλυψης'!P27,0)</f>
        <v>0</v>
      </c>
      <c r="J27" s="160">
        <f t="shared" si="3"/>
        <v>0</v>
      </c>
      <c r="K27" s="235">
        <f>IFERROR(Πελάτες!P27/'Παραδοχές διείσδυσης - κάλυψης'!T27,0)</f>
        <v>0</v>
      </c>
      <c r="L27" s="236">
        <f t="shared" si="4"/>
        <v>0</v>
      </c>
      <c r="M27" s="237">
        <f t="shared" si="5"/>
        <v>0</v>
      </c>
      <c r="N27" s="238"/>
      <c r="O27" s="235">
        <f>IFERROR(Πελάτες!V27/'Παραδοχές διείσδυσης - κάλυψης'!X27,0)</f>
        <v>0</v>
      </c>
      <c r="P27" s="236">
        <f t="shared" si="6"/>
        <v>0</v>
      </c>
      <c r="Q27" s="235">
        <f>IFERROR(Πελάτες!Y27/'Παραδοχές διείσδυσης - κάλυψης'!AB27,0)</f>
        <v>0</v>
      </c>
      <c r="R27" s="236">
        <f t="shared" si="7"/>
        <v>0</v>
      </c>
      <c r="S27" s="235">
        <f>IFERROR(Πελάτες!AB27/'Παραδοχές διείσδυσης - κάλυψης'!AF27,0)</f>
        <v>0</v>
      </c>
      <c r="T27" s="236">
        <f t="shared" si="8"/>
        <v>0</v>
      </c>
      <c r="U27" s="235">
        <f>IFERROR(Πελάτες!AE27/'Παραδοχές διείσδυσης - κάλυψης'!AJ27,0)</f>
        <v>0</v>
      </c>
      <c r="V27" s="236">
        <f t="shared" si="9"/>
        <v>0</v>
      </c>
      <c r="W27" s="235">
        <f>IFERROR(Πελάτες!AH27/'Παραδοχές διείσδυσης - κάλυψης'!AN27,0)</f>
        <v>0</v>
      </c>
      <c r="X27" s="236">
        <f t="shared" si="10"/>
        <v>0</v>
      </c>
      <c r="Y27" s="187">
        <f t="shared" si="11"/>
        <v>0</v>
      </c>
    </row>
    <row r="28" spans="2:25" outlineLevel="1" x14ac:dyDescent="0.35">
      <c r="B28" s="230" t="s">
        <v>89</v>
      </c>
      <c r="C28" s="63" t="s">
        <v>195</v>
      </c>
      <c r="D28" s="185">
        <f>IFERROR(Πελάτες!E28/'Παραδοχές διείσδυσης - κάλυψης'!D28,0)</f>
        <v>2.052334530528476E-3</v>
      </c>
      <c r="E28" s="186">
        <f>IFERROR(Πελάτες!G28/'Παραδοχές διείσδυσης - κάλυψης'!H28,0)</f>
        <v>2.736446040704635E-3</v>
      </c>
      <c r="F28" s="160">
        <f t="shared" si="1"/>
        <v>0.33333333333333348</v>
      </c>
      <c r="G28" s="186">
        <f>IFERROR(Πελάτες!J28/'Παραδοχές διείσδυσης - κάλυψης'!L28,0)</f>
        <v>9.9196168975543009E-3</v>
      </c>
      <c r="H28" s="160">
        <f t="shared" si="2"/>
        <v>2.6249999999999996</v>
      </c>
      <c r="I28" s="186">
        <f>IFERROR(Πελάτες!M28/'Παραδοχές διείσδυσης - κάλυψης'!P28,0)</f>
        <v>9.9633997559983728E-3</v>
      </c>
      <c r="J28" s="160">
        <f t="shared" si="3"/>
        <v>4.4137650572842859E-3</v>
      </c>
      <c r="K28" s="235">
        <f>IFERROR(Πελάτες!P28/'Παραδοχές διείσδυσης - κάλυψης'!T28,0)</f>
        <v>8.8663026436719469E-3</v>
      </c>
      <c r="L28" s="236">
        <f t="shared" si="4"/>
        <v>-0.11011272649839517</v>
      </c>
      <c r="M28" s="237">
        <f t="shared" si="5"/>
        <v>0.44169568900426581</v>
      </c>
      <c r="N28" s="238"/>
      <c r="O28" s="235">
        <f>IFERROR(Πελάτες!V28/'Παραδοχές διείσδυσης - κάλυψης'!X28,0)</f>
        <v>3.7666753858226522E-2</v>
      </c>
      <c r="P28" s="236">
        <f t="shared" si="6"/>
        <v>3.248304549485463</v>
      </c>
      <c r="Q28" s="235">
        <f>IFERROR(Πελάτες!Y28/'Παραδοχές διείσδυσης - κάλυψης'!AB28,0)</f>
        <v>0.14361896413178465</v>
      </c>
      <c r="R28" s="236">
        <f t="shared" si="7"/>
        <v>2.8128840269153668</v>
      </c>
      <c r="S28" s="235">
        <f>IFERROR(Πελάτες!AB28/'Παραδοχές διείσδυσης - κάλυψης'!AF28,0)</f>
        <v>0.23613850536927461</v>
      </c>
      <c r="T28" s="236">
        <f t="shared" si="8"/>
        <v>0.6442014242115971</v>
      </c>
      <c r="U28" s="235">
        <f>IFERROR(Πελάτες!AE28/'Παραδοχές διείσδυσης - κάλυψης'!AJ28,0)</f>
        <v>0.30933596318211704</v>
      </c>
      <c r="V28" s="236">
        <f t="shared" si="9"/>
        <v>0.30997679814385148</v>
      </c>
      <c r="W28" s="235">
        <f>IFERROR(Πελάτες!AH28/'Παραδοχές διείσδυσης - κάλυψης'!AN28,0)</f>
        <v>0.37234275695814156</v>
      </c>
      <c r="X28" s="236">
        <f t="shared" si="10"/>
        <v>0.20368402408784975</v>
      </c>
      <c r="Y28" s="187">
        <f t="shared" si="11"/>
        <v>0.77315286866445931</v>
      </c>
    </row>
    <row r="29" spans="2:25" outlineLevel="1" x14ac:dyDescent="0.35">
      <c r="B29" s="229" t="s">
        <v>90</v>
      </c>
      <c r="C29" s="63" t="s">
        <v>195</v>
      </c>
      <c r="D29" s="185">
        <f>IFERROR(Πελάτες!E29/'Παραδοχές διείσδυσης - κάλυψης'!D29,0)</f>
        <v>0</v>
      </c>
      <c r="E29" s="186">
        <f>IFERROR(Πελάτες!G29/'Παραδοχές διείσδυσης - κάλυψης'!H29,0)</f>
        <v>0</v>
      </c>
      <c r="F29" s="160">
        <f t="shared" si="1"/>
        <v>0</v>
      </c>
      <c r="G29" s="186">
        <f>IFERROR(Πελάτες!J29/'Παραδοχές διείσδυσης - κάλυψης'!L29,0)</f>
        <v>0</v>
      </c>
      <c r="H29" s="160">
        <f t="shared" si="2"/>
        <v>0</v>
      </c>
      <c r="I29" s="186">
        <f>IFERROR(Πελάτες!M29/'Παραδοχές διείσδυσης - κάλυψης'!P29,0)</f>
        <v>0</v>
      </c>
      <c r="J29" s="160">
        <f t="shared" si="3"/>
        <v>0</v>
      </c>
      <c r="K29" s="235">
        <f>IFERROR(Πελάτες!P29/'Παραδοχές διείσδυσης - κάλυψης'!T29,0)</f>
        <v>0</v>
      </c>
      <c r="L29" s="236">
        <f t="shared" si="4"/>
        <v>0</v>
      </c>
      <c r="M29" s="237">
        <f t="shared" si="5"/>
        <v>0</v>
      </c>
      <c r="N29" s="238"/>
      <c r="O29" s="235">
        <f>IFERROR(Πελάτες!V29/'Παραδοχές διείσδυσης - κάλυψης'!X29,0)</f>
        <v>0</v>
      </c>
      <c r="P29" s="236">
        <f t="shared" si="6"/>
        <v>0</v>
      </c>
      <c r="Q29" s="235">
        <f>IFERROR(Πελάτες!Y29/'Παραδοχές διείσδυσης - κάλυψης'!AB29,0)</f>
        <v>0</v>
      </c>
      <c r="R29" s="236">
        <f t="shared" si="7"/>
        <v>0</v>
      </c>
      <c r="S29" s="235">
        <f>IFERROR(Πελάτες!AB29/'Παραδοχές διείσδυσης - κάλυψης'!AF29,0)</f>
        <v>0</v>
      </c>
      <c r="T29" s="236">
        <f t="shared" si="8"/>
        <v>0</v>
      </c>
      <c r="U29" s="235">
        <f>IFERROR(Πελάτες!AE29/'Παραδοχές διείσδυσης - κάλυψης'!AJ29,0)</f>
        <v>0</v>
      </c>
      <c r="V29" s="236">
        <f t="shared" si="9"/>
        <v>0</v>
      </c>
      <c r="W29" s="235">
        <f>IFERROR(Πελάτες!AH29/'Παραδοχές διείσδυσης - κάλυψης'!AN29,0)</f>
        <v>0</v>
      </c>
      <c r="X29" s="236">
        <f t="shared" si="10"/>
        <v>0</v>
      </c>
      <c r="Y29" s="187">
        <f t="shared" si="11"/>
        <v>0</v>
      </c>
    </row>
    <row r="30" spans="2:25" outlineLevel="1" x14ac:dyDescent="0.35">
      <c r="B30" s="230" t="s">
        <v>91</v>
      </c>
      <c r="C30" s="63" t="s">
        <v>195</v>
      </c>
      <c r="D30" s="185">
        <f>IFERROR(Πελάτες!E30/'Παραδοχές διείσδυσης - κάλυψης'!D30,0)</f>
        <v>0</v>
      </c>
      <c r="E30" s="186">
        <f>IFERROR(Πελάτες!G30/'Παραδοχές διείσδυσης - κάλυψης'!H30,0)</f>
        <v>0</v>
      </c>
      <c r="F30" s="160">
        <f t="shared" si="1"/>
        <v>0</v>
      </c>
      <c r="G30" s="186">
        <f>IFERROR(Πελάτες!J30/'Παραδοχές διείσδυσης - κάλυψης'!L30,0)</f>
        <v>0</v>
      </c>
      <c r="H30" s="160">
        <f t="shared" si="2"/>
        <v>0</v>
      </c>
      <c r="I30" s="186">
        <f>IFERROR(Πελάτες!M30/'Παραδοχές διείσδυσης - κάλυψης'!P30,0)</f>
        <v>0</v>
      </c>
      <c r="J30" s="160">
        <f t="shared" si="3"/>
        <v>0</v>
      </c>
      <c r="K30" s="235">
        <f>IFERROR(Πελάτες!P30/'Παραδοχές διείσδυσης - κάλυψης'!T30,0)</f>
        <v>0</v>
      </c>
      <c r="L30" s="236">
        <f t="shared" si="4"/>
        <v>0</v>
      </c>
      <c r="M30" s="237">
        <f t="shared" si="5"/>
        <v>0</v>
      </c>
      <c r="N30" s="238"/>
      <c r="O30" s="235">
        <f>IFERROR(Πελάτες!V30/'Παραδοχές διείσδυσης - κάλυψης'!X30,0)</f>
        <v>6.0100767754318621E-2</v>
      </c>
      <c r="P30" s="236">
        <f t="shared" si="6"/>
        <v>0</v>
      </c>
      <c r="Q30" s="235">
        <f>IFERROR(Πελάτες!Y30/'Παραδοχές διείσδυσης - κάλυψης'!AB30,0)</f>
        <v>0.11141357184522652</v>
      </c>
      <c r="R30" s="236">
        <f t="shared" si="7"/>
        <v>0.85377951078205228</v>
      </c>
      <c r="S30" s="235">
        <f>IFERROR(Πελάτες!AB30/'Παραδοχές διείσδυσης - κάλυψης'!AF30,0)</f>
        <v>0.13741101536155864</v>
      </c>
      <c r="T30" s="236">
        <f t="shared" si="8"/>
        <v>0.23334180105496705</v>
      </c>
      <c r="U30" s="235">
        <f>IFERROR(Πελάτες!AE30/'Παραδοχές διείσδυσης - κάλυψης'!AJ30,0)</f>
        <v>0.14745653573728268</v>
      </c>
      <c r="V30" s="236">
        <f t="shared" si="9"/>
        <v>7.3105641125582696E-2</v>
      </c>
      <c r="W30" s="235">
        <f>IFERROR(Πελάτες!AH30/'Παραδοχές διείσδυσης - κάλυψης'!AN30,0)</f>
        <v>0.15226820892824869</v>
      </c>
      <c r="X30" s="236">
        <f t="shared" si="10"/>
        <v>3.2631128670612283E-2</v>
      </c>
      <c r="Y30" s="187">
        <f t="shared" si="11"/>
        <v>0.26163086402427971</v>
      </c>
    </row>
    <row r="31" spans="2:25" outlineLevel="1" x14ac:dyDescent="0.35">
      <c r="B31" s="229" t="s">
        <v>92</v>
      </c>
      <c r="C31" s="63" t="s">
        <v>195</v>
      </c>
      <c r="D31" s="185">
        <f>IFERROR(Πελάτες!E31/'Παραδοχές διείσδυσης - κάλυψης'!D31,0)</f>
        <v>0</v>
      </c>
      <c r="E31" s="186">
        <f>IFERROR(Πελάτες!G31/'Παραδοχές διείσδυσης - κάλυψης'!H31,0)</f>
        <v>0</v>
      </c>
      <c r="F31" s="160">
        <f t="shared" si="1"/>
        <v>0</v>
      </c>
      <c r="G31" s="186">
        <f>IFERROR(Πελάτες!J31/'Παραδοχές διείσδυσης - κάλυψης'!L31,0)</f>
        <v>0</v>
      </c>
      <c r="H31" s="160">
        <f t="shared" si="2"/>
        <v>0</v>
      </c>
      <c r="I31" s="186">
        <f>IFERROR(Πελάτες!M31/'Παραδοχές διείσδυσης - κάλυψης'!P31,0)</f>
        <v>0</v>
      </c>
      <c r="J31" s="160">
        <f t="shared" si="3"/>
        <v>0</v>
      </c>
      <c r="K31" s="235">
        <f>IFERROR(Πελάτες!P31/'Παραδοχές διείσδυσης - κάλυψης'!T31,0)</f>
        <v>0</v>
      </c>
      <c r="L31" s="236">
        <f t="shared" si="4"/>
        <v>0</v>
      </c>
      <c r="M31" s="237">
        <f t="shared" si="5"/>
        <v>0</v>
      </c>
      <c r="N31" s="238"/>
      <c r="O31" s="235">
        <f>IFERROR(Πελάτες!V31/'Παραδοχές διείσδυσης - κάλυψης'!X31,0)</f>
        <v>0</v>
      </c>
      <c r="P31" s="236">
        <f t="shared" si="6"/>
        <v>0</v>
      </c>
      <c r="Q31" s="235">
        <f>IFERROR(Πελάτες!Y31/'Παραδοχές διείσδυσης - κάλυψης'!AB31,0)</f>
        <v>0</v>
      </c>
      <c r="R31" s="236">
        <f t="shared" si="7"/>
        <v>0</v>
      </c>
      <c r="S31" s="235">
        <f>IFERROR(Πελάτες!AB31/'Παραδοχές διείσδυσης - κάλυψης'!AF31,0)</f>
        <v>0</v>
      </c>
      <c r="T31" s="236">
        <f t="shared" si="8"/>
        <v>0</v>
      </c>
      <c r="U31" s="235">
        <f>IFERROR(Πελάτες!AE31/'Παραδοχές διείσδυσης - κάλυψης'!AJ31,0)</f>
        <v>0</v>
      </c>
      <c r="V31" s="236">
        <f t="shared" si="9"/>
        <v>0</v>
      </c>
      <c r="W31" s="235">
        <f>IFERROR(Πελάτες!AH31/'Παραδοχές διείσδυσης - κάλυψης'!AN31,0)</f>
        <v>0</v>
      </c>
      <c r="X31" s="236">
        <f t="shared" si="10"/>
        <v>0</v>
      </c>
      <c r="Y31" s="187">
        <f t="shared" si="11"/>
        <v>0</v>
      </c>
    </row>
    <row r="32" spans="2:25" outlineLevel="1" x14ac:dyDescent="0.35">
      <c r="B32" s="230" t="s">
        <v>93</v>
      </c>
      <c r="C32" s="63" t="s">
        <v>195</v>
      </c>
      <c r="D32" s="185">
        <f>IFERROR(Πελάτες!E32/'Παραδοχές διείσδυσης - κάλυψης'!D32,0)</f>
        <v>0</v>
      </c>
      <c r="E32" s="186">
        <f>IFERROR(Πελάτες!G32/'Παραδοχές διείσδυσης - κάλυψης'!H32,0)</f>
        <v>0</v>
      </c>
      <c r="F32" s="160">
        <f t="shared" si="1"/>
        <v>0</v>
      </c>
      <c r="G32" s="186">
        <f>IFERROR(Πελάτες!J32/'Παραδοχές διείσδυσης - κάλυψης'!L32,0)</f>
        <v>0</v>
      </c>
      <c r="H32" s="160">
        <f t="shared" si="2"/>
        <v>0</v>
      </c>
      <c r="I32" s="186">
        <f>IFERROR(Πελάτες!M32/'Παραδοχές διείσδυσης - κάλυψης'!P32,0)</f>
        <v>0</v>
      </c>
      <c r="J32" s="160">
        <f t="shared" si="3"/>
        <v>0</v>
      </c>
      <c r="K32" s="235">
        <f>IFERROR(Πελάτες!P32/'Παραδοχές διείσδυσης - κάλυψης'!T32,0)</f>
        <v>0</v>
      </c>
      <c r="L32" s="236">
        <f t="shared" si="4"/>
        <v>0</v>
      </c>
      <c r="M32" s="237">
        <f t="shared" si="5"/>
        <v>0</v>
      </c>
      <c r="N32" s="238"/>
      <c r="O32" s="235">
        <f>IFERROR(Πελάτες!V32/'Παραδοχές διείσδυσης - κάλυψης'!X32,0)</f>
        <v>0.18806306306306306</v>
      </c>
      <c r="P32" s="236">
        <f t="shared" si="6"/>
        <v>0</v>
      </c>
      <c r="Q32" s="235">
        <f>IFERROR(Πελάτες!Y32/'Παραδοχές διείσδυσης - κάλυψης'!AB32,0)</f>
        <v>0.24662162162162163</v>
      </c>
      <c r="R32" s="236">
        <f t="shared" si="7"/>
        <v>0.3113772455089821</v>
      </c>
      <c r="S32" s="235">
        <f>IFERROR(Πελάτες!AB32/'Παραδοχές διείσδυσης - κάλυψης'!AF32,0)</f>
        <v>0.25372340425531914</v>
      </c>
      <c r="T32" s="236">
        <f t="shared" si="8"/>
        <v>2.8796269309239227E-2</v>
      </c>
      <c r="U32" s="235">
        <f>IFERROR(Πελάτες!AE32/'Παραδοχές διείσδυσης - κάλυψης'!AJ32,0)</f>
        <v>0.26489361702127662</v>
      </c>
      <c r="V32" s="236">
        <f t="shared" si="9"/>
        <v>4.4025157232704525E-2</v>
      </c>
      <c r="W32" s="235">
        <f>IFERROR(Πελάτες!AH32/'Παραδοχές διείσδυσης - κάλυψης'!AN32,0)</f>
        <v>0.27446808510638299</v>
      </c>
      <c r="X32" s="236">
        <f t="shared" si="10"/>
        <v>3.6144578313252955E-2</v>
      </c>
      <c r="Y32" s="187">
        <f t="shared" si="11"/>
        <v>9.9125001474164698E-2</v>
      </c>
    </row>
    <row r="33" spans="2:33" outlineLevel="1" x14ac:dyDescent="0.35">
      <c r="B33" s="229" t="s">
        <v>94</v>
      </c>
      <c r="C33" s="63" t="s">
        <v>195</v>
      </c>
      <c r="D33" s="185">
        <f>IFERROR(Πελάτες!E33/'Παραδοχές διείσδυσης - κάλυψης'!D33,0)</f>
        <v>0</v>
      </c>
      <c r="E33" s="186">
        <f>IFERROR(Πελάτες!G33/'Παραδοχές διείσδυσης - κάλυψης'!H33,0)</f>
        <v>0</v>
      </c>
      <c r="F33" s="160">
        <f t="shared" si="1"/>
        <v>0</v>
      </c>
      <c r="G33" s="186">
        <f>IFERROR(Πελάτες!J33/'Παραδοχές διείσδυσης - κάλυψης'!L33,0)</f>
        <v>0</v>
      </c>
      <c r="H33" s="160">
        <f t="shared" si="2"/>
        <v>0</v>
      </c>
      <c r="I33" s="186">
        <f>IFERROR(Πελάτες!M33/'Παραδοχές διείσδυσης - κάλυψης'!P33,0)</f>
        <v>0</v>
      </c>
      <c r="J33" s="160">
        <f t="shared" si="3"/>
        <v>0</v>
      </c>
      <c r="K33" s="235">
        <f>IFERROR(Πελάτες!P33/'Παραδοχές διείσδυσης - κάλυψης'!T33,0)</f>
        <v>0</v>
      </c>
      <c r="L33" s="236">
        <f t="shared" si="4"/>
        <v>0</v>
      </c>
      <c r="M33" s="237">
        <f t="shared" si="5"/>
        <v>0</v>
      </c>
      <c r="N33" s="238"/>
      <c r="O33" s="235">
        <f>IFERROR(Πελάτες!V33/'Παραδοχές διείσδυσης - κάλυψης'!X33,0)</f>
        <v>0</v>
      </c>
      <c r="P33" s="236">
        <f t="shared" si="6"/>
        <v>0</v>
      </c>
      <c r="Q33" s="235">
        <f>IFERROR(Πελάτες!Y33/'Παραδοχές διείσδυσης - κάλυψης'!AB33,0)</f>
        <v>0</v>
      </c>
      <c r="R33" s="236">
        <f t="shared" si="7"/>
        <v>0</v>
      </c>
      <c r="S33" s="235">
        <f>IFERROR(Πελάτες!AB33/'Παραδοχές διείσδυσης - κάλυψης'!AF33,0)</f>
        <v>0</v>
      </c>
      <c r="T33" s="236">
        <f t="shared" si="8"/>
        <v>0</v>
      </c>
      <c r="U33" s="235">
        <f>IFERROR(Πελάτες!AE33/'Παραδοχές διείσδυσης - κάλυψης'!AJ33,0)</f>
        <v>0</v>
      </c>
      <c r="V33" s="236">
        <f t="shared" si="9"/>
        <v>0</v>
      </c>
      <c r="W33" s="235">
        <f>IFERROR(Πελάτες!AH33/'Παραδοχές διείσδυσης - κάλυψης'!AN33,0)</f>
        <v>0</v>
      </c>
      <c r="X33" s="236">
        <f t="shared" si="10"/>
        <v>0</v>
      </c>
      <c r="Y33" s="187">
        <f t="shared" si="11"/>
        <v>0</v>
      </c>
    </row>
    <row r="34" spans="2:33" outlineLevel="1" x14ac:dyDescent="0.35">
      <c r="B34" s="230" t="s">
        <v>95</v>
      </c>
      <c r="C34" s="63" t="s">
        <v>195</v>
      </c>
      <c r="D34" s="185">
        <f>IFERROR(Πελάτες!E34/'Παραδοχές διείσδυσης - κάλυψης'!D34,0)</f>
        <v>0</v>
      </c>
      <c r="E34" s="186">
        <f>IFERROR(Πελάτες!G34/'Παραδοχές διείσδυσης - κάλυψης'!H34,0)</f>
        <v>0</v>
      </c>
      <c r="F34" s="160">
        <f t="shared" si="1"/>
        <v>0</v>
      </c>
      <c r="G34" s="186">
        <f>IFERROR(Πελάτες!J34/'Παραδοχές διείσδυσης - κάλυψης'!L34,0)</f>
        <v>0</v>
      </c>
      <c r="H34" s="160">
        <f t="shared" si="2"/>
        <v>0</v>
      </c>
      <c r="I34" s="186">
        <f>IFERROR(Πελάτες!M34/'Παραδοχές διείσδυσης - κάλυψης'!P34,0)</f>
        <v>0</v>
      </c>
      <c r="J34" s="160">
        <f t="shared" si="3"/>
        <v>0</v>
      </c>
      <c r="K34" s="235">
        <f>IFERROR(Πελάτες!P34/'Παραδοχές διείσδυσης - κάλυψης'!T34,0)</f>
        <v>0</v>
      </c>
      <c r="L34" s="236">
        <f t="shared" si="4"/>
        <v>0</v>
      </c>
      <c r="M34" s="237">
        <f t="shared" si="5"/>
        <v>0</v>
      </c>
      <c r="N34" s="238"/>
      <c r="O34" s="235">
        <f>IFERROR(Πελάτες!V34/'Παραδοχές διείσδυσης - κάλυψης'!X34,0)</f>
        <v>0.13011456628477905</v>
      </c>
      <c r="P34" s="236">
        <f t="shared" si="6"/>
        <v>0</v>
      </c>
      <c r="Q34" s="235">
        <f>IFERROR(Πελάτες!Y34/'Παραδοχές διείσδυσης - κάλυψης'!AB34,0)</f>
        <v>0.22381342062193127</v>
      </c>
      <c r="R34" s="236">
        <f t="shared" si="7"/>
        <v>0.72012578616352207</v>
      </c>
      <c r="S34" s="235">
        <f>IFERROR(Πελάτες!AB34/'Παραδοχές διείσδυσης - κάλυψης'!AF34,0)</f>
        <v>0.25423728813559321</v>
      </c>
      <c r="T34" s="236">
        <f t="shared" si="8"/>
        <v>0.13593406252904897</v>
      </c>
      <c r="U34" s="235">
        <f>IFERROR(Πελάτες!AE34/'Παραδοχές διείσδυσης - κάλυψης'!AJ34,0)</f>
        <v>0.29661016949152541</v>
      </c>
      <c r="V34" s="236">
        <f t="shared" si="9"/>
        <v>0.16666666666666666</v>
      </c>
      <c r="W34" s="235">
        <f>IFERROR(Πελάτες!AH34/'Παραδοχές διείσδυσης - κάλυψης'!AN34,0)</f>
        <v>0.31741140215716485</v>
      </c>
      <c r="X34" s="236">
        <f t="shared" si="10"/>
        <v>7.0129870129870098E-2</v>
      </c>
      <c r="Y34" s="187">
        <f t="shared" si="11"/>
        <v>0.24975289453390181</v>
      </c>
    </row>
    <row r="35" spans="2:33" outlineLevel="1" x14ac:dyDescent="0.35">
      <c r="B35" s="229" t="s">
        <v>96</v>
      </c>
      <c r="C35" s="63" t="s">
        <v>195</v>
      </c>
      <c r="D35" s="185">
        <f>IFERROR(Πελάτες!E35/'Παραδοχές διείσδυσης - κάλυψης'!D35,0)</f>
        <v>0</v>
      </c>
      <c r="E35" s="186">
        <f>IFERROR(Πελάτες!G35/'Παραδοχές διείσδυσης - κάλυψης'!H35,0)</f>
        <v>0</v>
      </c>
      <c r="F35" s="160">
        <f t="shared" ref="F35:F38" si="12">IFERROR((E35-D35)/D35,0)</f>
        <v>0</v>
      </c>
      <c r="G35" s="186">
        <f>IFERROR(Πελάτες!J35/'Παραδοχές διείσδυσης - κάλυψης'!L35,0)</f>
        <v>0</v>
      </c>
      <c r="H35" s="160">
        <f t="shared" ref="H35:H38" si="13">IFERROR((G35-E35)/E35,0)</f>
        <v>0</v>
      </c>
      <c r="I35" s="186">
        <f>IFERROR(Πελάτες!M35/'Παραδοχές διείσδυσης - κάλυψης'!P35,0)</f>
        <v>0</v>
      </c>
      <c r="J35" s="160">
        <f t="shared" ref="J35:J38" si="14">IFERROR((I35-G35)/G35,0)</f>
        <v>0</v>
      </c>
      <c r="K35" s="235">
        <f>IFERROR(Πελάτες!P35/'Παραδοχές διείσδυσης - κάλυψης'!T35,0)</f>
        <v>0</v>
      </c>
      <c r="L35" s="236">
        <f t="shared" ref="L35:L38" si="15">IFERROR((K35-I35)/I35,0)</f>
        <v>0</v>
      </c>
      <c r="M35" s="237">
        <f t="shared" ref="M35:M38" si="16">IFERROR((K35/D35)^(1/4)-1,0)</f>
        <v>0</v>
      </c>
      <c r="N35" s="238"/>
      <c r="O35" s="235">
        <f>IFERROR(Πελάτες!V35/'Παραδοχές διείσδυσης - κάλυψης'!X35,0)</f>
        <v>0</v>
      </c>
      <c r="P35" s="236">
        <f t="shared" ref="P35:P38" si="17">IFERROR((O35-K35)/K35,0)</f>
        <v>0</v>
      </c>
      <c r="Q35" s="235">
        <f>IFERROR(Πελάτες!Y35/'Παραδοχές διείσδυσης - κάλυψης'!AB35,0)</f>
        <v>0</v>
      </c>
      <c r="R35" s="236">
        <f t="shared" ref="R35:R38" si="18">IFERROR((Q35-O35)/O35,0)</f>
        <v>0</v>
      </c>
      <c r="S35" s="235">
        <f>IFERROR(Πελάτες!AB35/'Παραδοχές διείσδυσης - κάλυψης'!AF35,0)</f>
        <v>0</v>
      </c>
      <c r="T35" s="236">
        <f t="shared" ref="T35:T38" si="19">IFERROR((S35-Q35)/Q35,0)</f>
        <v>0</v>
      </c>
      <c r="U35" s="235">
        <f>IFERROR(Πελάτες!AE35/'Παραδοχές διείσδυσης - κάλυψης'!AJ35,0)</f>
        <v>0</v>
      </c>
      <c r="V35" s="236">
        <f t="shared" ref="V35:V38" si="20">IFERROR((U35-S35)/S35,0)</f>
        <v>0</v>
      </c>
      <c r="W35" s="235">
        <f>IFERROR(Πελάτες!AH35/'Παραδοχές διείσδυσης - κάλυψης'!AN35,0)</f>
        <v>0</v>
      </c>
      <c r="X35" s="236">
        <f t="shared" ref="X35:X38" si="21">IFERROR((W35-U35)/U35,0)</f>
        <v>0</v>
      </c>
      <c r="Y35" s="187">
        <f t="shared" ref="Y35:Y38" si="22">IFERROR((W35/O35)^(1/4)-1,0)</f>
        <v>0</v>
      </c>
    </row>
    <row r="36" spans="2:33" outlineLevel="1" x14ac:dyDescent="0.35">
      <c r="B36" s="230" t="s">
        <v>97</v>
      </c>
      <c r="C36" s="63" t="s">
        <v>195</v>
      </c>
      <c r="D36" s="185">
        <f>IFERROR(Πελάτες!E36/'Παραδοχές διείσδυσης - κάλυψης'!D36,0)</f>
        <v>0</v>
      </c>
      <c r="E36" s="186">
        <f>IFERROR(Πελάτες!G36/'Παραδοχές διείσδυσης - κάλυψης'!H36,0)</f>
        <v>0</v>
      </c>
      <c r="F36" s="160">
        <f t="shared" si="12"/>
        <v>0</v>
      </c>
      <c r="G36" s="186">
        <f>IFERROR(Πελάτες!J36/'Παραδοχές διείσδυσης - κάλυψης'!L36,0)</f>
        <v>0</v>
      </c>
      <c r="H36" s="160">
        <f t="shared" si="13"/>
        <v>0</v>
      </c>
      <c r="I36" s="186">
        <f>IFERROR(Πελάτες!M36/'Παραδοχές διείσδυσης - κάλυψης'!P36,0)</f>
        <v>0</v>
      </c>
      <c r="J36" s="160">
        <f t="shared" si="14"/>
        <v>0</v>
      </c>
      <c r="K36" s="235">
        <f>IFERROR(Πελάτες!P36/'Παραδοχές διείσδυσης - κάλυψης'!T36,0)</f>
        <v>0</v>
      </c>
      <c r="L36" s="236">
        <f t="shared" si="15"/>
        <v>0</v>
      </c>
      <c r="M36" s="237">
        <f t="shared" si="16"/>
        <v>0</v>
      </c>
      <c r="N36" s="238"/>
      <c r="O36" s="235">
        <f>IFERROR(Πελάτες!V36/'Παραδοχές διείσδυσης - κάλυψης'!X36,0)</f>
        <v>0</v>
      </c>
      <c r="P36" s="236">
        <f t="shared" si="17"/>
        <v>0</v>
      </c>
      <c r="Q36" s="235">
        <f>IFERROR(Πελάτες!Y36/'Παραδοχές διείσδυσης - κάλυψης'!AB36,0)</f>
        <v>0</v>
      </c>
      <c r="R36" s="236">
        <f t="shared" si="18"/>
        <v>0</v>
      </c>
      <c r="S36" s="235">
        <f>IFERROR(Πελάτες!AB36/'Παραδοχές διείσδυσης - κάλυψης'!AF36,0)</f>
        <v>0</v>
      </c>
      <c r="T36" s="236">
        <f t="shared" si="19"/>
        <v>0</v>
      </c>
      <c r="U36" s="235">
        <f>IFERROR(Πελάτες!AE36/'Παραδοχές διείσδυσης - κάλυψης'!AJ36,0)</f>
        <v>0</v>
      </c>
      <c r="V36" s="236">
        <f t="shared" si="20"/>
        <v>0</v>
      </c>
      <c r="W36" s="235">
        <f>IFERROR(Πελάτες!AH36/'Παραδοχές διείσδυσης - κάλυψης'!AN36,0)</f>
        <v>0</v>
      </c>
      <c r="X36" s="236">
        <f t="shared" si="21"/>
        <v>0</v>
      </c>
      <c r="Y36" s="187">
        <f t="shared" si="22"/>
        <v>0</v>
      </c>
    </row>
    <row r="37" spans="2:33" outlineLevel="1" x14ac:dyDescent="0.35">
      <c r="B37" s="230" t="s">
        <v>98</v>
      </c>
      <c r="C37" s="63" t="s">
        <v>195</v>
      </c>
      <c r="D37" s="185">
        <f>IFERROR(Πελάτες!E37/'Παραδοχές διείσδυσης - κάλυψης'!D37,0)</f>
        <v>0</v>
      </c>
      <c r="E37" s="186">
        <f>IFERROR(Πελάτες!G37/'Παραδοχές διείσδυσης - κάλυψης'!H37,0)</f>
        <v>0</v>
      </c>
      <c r="F37" s="160">
        <f t="shared" si="12"/>
        <v>0</v>
      </c>
      <c r="G37" s="186">
        <f>IFERROR(Πελάτες!J37/'Παραδοχές διείσδυσης - κάλυψης'!L37,0)</f>
        <v>0</v>
      </c>
      <c r="H37" s="160">
        <f t="shared" si="13"/>
        <v>0</v>
      </c>
      <c r="I37" s="186">
        <f>IFERROR(Πελάτες!M37/'Παραδοχές διείσδυσης - κάλυψης'!P37,0)</f>
        <v>0</v>
      </c>
      <c r="J37" s="160">
        <f t="shared" si="14"/>
        <v>0</v>
      </c>
      <c r="K37" s="235">
        <f>IFERROR(Πελάτες!P37/'Παραδοχές διείσδυσης - κάλυψης'!T37,0)</f>
        <v>0</v>
      </c>
      <c r="L37" s="236">
        <f t="shared" si="15"/>
        <v>0</v>
      </c>
      <c r="M37" s="237">
        <f t="shared" si="16"/>
        <v>0</v>
      </c>
      <c r="N37" s="238"/>
      <c r="O37" s="235">
        <f>IFERROR(Πελάτες!V37/'Παραδοχές διείσδυσης - κάλυψης'!X37,0)</f>
        <v>0</v>
      </c>
      <c r="P37" s="236">
        <f t="shared" si="17"/>
        <v>0</v>
      </c>
      <c r="Q37" s="235">
        <f>IFERROR(Πελάτες!Y37/'Παραδοχές διείσδυσης - κάλυψης'!AB37,0)</f>
        <v>0</v>
      </c>
      <c r="R37" s="236">
        <f t="shared" si="18"/>
        <v>0</v>
      </c>
      <c r="S37" s="235">
        <f>IFERROR(Πελάτες!AB37/'Παραδοχές διείσδυσης - κάλυψης'!AF37,0)</f>
        <v>0</v>
      </c>
      <c r="T37" s="236">
        <f t="shared" si="19"/>
        <v>0</v>
      </c>
      <c r="U37" s="235">
        <f>IFERROR(Πελάτες!AE37/'Παραδοχές διείσδυσης - κάλυψης'!AJ37,0)</f>
        <v>0</v>
      </c>
      <c r="V37" s="236">
        <f t="shared" si="20"/>
        <v>0</v>
      </c>
      <c r="W37" s="235">
        <f>IFERROR(Πελάτες!AH37/'Παραδοχές διείσδυσης - κάλυψης'!AN37,0)</f>
        <v>0</v>
      </c>
      <c r="X37" s="236">
        <f t="shared" si="21"/>
        <v>0</v>
      </c>
      <c r="Y37" s="187">
        <f t="shared" si="22"/>
        <v>0</v>
      </c>
    </row>
    <row r="38" spans="2:33" outlineLevel="1" x14ac:dyDescent="0.35">
      <c r="B38" s="230" t="s">
        <v>99</v>
      </c>
      <c r="C38" s="63" t="s">
        <v>195</v>
      </c>
      <c r="D38" s="185">
        <f>IFERROR(Πελάτες!E38/'Παραδοχές διείσδυσης - κάλυψης'!D38,0)</f>
        <v>0</v>
      </c>
      <c r="E38" s="186">
        <f>IFERROR(Πελάτες!G38/'Παραδοχές διείσδυσης - κάλυψης'!H38,0)</f>
        <v>0</v>
      </c>
      <c r="F38" s="160">
        <f t="shared" si="12"/>
        <v>0</v>
      </c>
      <c r="G38" s="186">
        <f>IFERROR(Πελάτες!J38/'Παραδοχές διείσδυσης - κάλυψης'!L38,0)</f>
        <v>0</v>
      </c>
      <c r="H38" s="160">
        <f t="shared" si="13"/>
        <v>0</v>
      </c>
      <c r="I38" s="186">
        <f>IFERROR(Πελάτες!M38/'Παραδοχές διείσδυσης - κάλυψης'!P38,0)</f>
        <v>0</v>
      </c>
      <c r="J38" s="160">
        <f t="shared" si="14"/>
        <v>0</v>
      </c>
      <c r="K38" s="235">
        <f>IFERROR(Πελάτες!P38/'Παραδοχές διείσδυσης - κάλυψης'!T38,0)</f>
        <v>0</v>
      </c>
      <c r="L38" s="236">
        <f t="shared" si="15"/>
        <v>0</v>
      </c>
      <c r="M38" s="237">
        <f t="shared" si="16"/>
        <v>0</v>
      </c>
      <c r="N38" s="238"/>
      <c r="O38" s="235">
        <f>IFERROR(Πελάτες!V38/'Παραδοχές διείσδυσης - κάλυψης'!X38,0)</f>
        <v>0</v>
      </c>
      <c r="P38" s="236">
        <f t="shared" si="17"/>
        <v>0</v>
      </c>
      <c r="Q38" s="235">
        <f>IFERROR(Πελάτες!Y38/'Παραδοχές διείσδυσης - κάλυψης'!AB38,0)</f>
        <v>0</v>
      </c>
      <c r="R38" s="236">
        <f t="shared" si="18"/>
        <v>0</v>
      </c>
      <c r="S38" s="235">
        <f>IFERROR(Πελάτες!AB38/'Παραδοχές διείσδυσης - κάλυψης'!AF38,0)</f>
        <v>0</v>
      </c>
      <c r="T38" s="236">
        <f t="shared" si="19"/>
        <v>0</v>
      </c>
      <c r="U38" s="235">
        <f>IFERROR(Πελάτες!AE38/'Παραδοχές διείσδυσης - κάλυψης'!AJ38,0)</f>
        <v>0</v>
      </c>
      <c r="V38" s="236">
        <f t="shared" si="20"/>
        <v>0</v>
      </c>
      <c r="W38" s="235">
        <f>IFERROR(Πελάτες!AH38/'Παραδοχές διείσδυσης - κάλυψης'!AN38,0)</f>
        <v>0</v>
      </c>
      <c r="X38" s="236">
        <f t="shared" si="21"/>
        <v>0</v>
      </c>
      <c r="Y38" s="187">
        <f t="shared" si="22"/>
        <v>0</v>
      </c>
    </row>
    <row r="39" spans="2:33" ht="15" customHeight="1" outlineLevel="1" x14ac:dyDescent="0.35">
      <c r="B39" s="50" t="s">
        <v>138</v>
      </c>
      <c r="C39" s="47" t="s">
        <v>195</v>
      </c>
      <c r="D39" s="185">
        <f>IFERROR(Πελάτες!E39/'Παραδοχές διείσδυσης - κάλυψης'!D39,0)</f>
        <v>1.0559424848348686E-2</v>
      </c>
      <c r="E39" s="186">
        <f>IFERROR(Πελάτες!G39/'Παραδοχές διείσδυσης - κάλυψης'!H39,0)</f>
        <v>1.3199281060435858E-2</v>
      </c>
      <c r="F39" s="160">
        <f t="shared" ref="F39" si="23">IFERROR((E39-D39)/D39,0)</f>
        <v>0.25000000000000006</v>
      </c>
      <c r="G39" s="186">
        <f>IFERROR(Πελάτες!J39/'Παραδοχές διείσδυσης - κάλυψης'!L39,0)</f>
        <v>2.600550964187328E-2</v>
      </c>
      <c r="H39" s="160">
        <f t="shared" ref="H39:L39" si="24">IFERROR((G39-E39)/E39,0)</f>
        <v>0.97022167516558233</v>
      </c>
      <c r="I39" s="186">
        <f>IFERROR(Πελάτες!M39/'Παραδοχές διείσδυσης - κάλυψης'!P39,0)</f>
        <v>2.703084197896817E-2</v>
      </c>
      <c r="J39" s="160">
        <f t="shared" si="24"/>
        <v>3.942750406413615E-2</v>
      </c>
      <c r="K39" s="186">
        <f>IFERROR(Πελάτες!P39/'Παραδοχές διείσδυσης - κάλυψης'!T39,0)</f>
        <v>2.9132241272267063E-2</v>
      </c>
      <c r="L39" s="160">
        <f t="shared" si="24"/>
        <v>7.7740800487603151E-2</v>
      </c>
      <c r="M39" s="187">
        <f>IFERROR((K39/D39)^(1/4)-1,0)</f>
        <v>0.28879371233335038</v>
      </c>
      <c r="O39" s="186">
        <f>IFERROR(Πελάτες!V39/'Παραδοχές διείσδυσης - κάλυψης'!X39,0)</f>
        <v>7.8817733990147784E-2</v>
      </c>
      <c r="P39" s="160">
        <f t="shared" ref="P39" si="25">IFERROR((O39-K39)/K39,0)</f>
        <v>1.7055156262618105</v>
      </c>
      <c r="Q39" s="186">
        <f>IFERROR(Πελάτες!Y39/'Παραδοχές διείσδυσης - κάλυψης'!AB39,0)</f>
        <v>0.15692581712812198</v>
      </c>
      <c r="R39" s="160">
        <f t="shared" ref="R39:X39" si="26">IFERROR((Q39-O39)/O39,0)</f>
        <v>0.99099630481304757</v>
      </c>
      <c r="S39" s="186">
        <f>IFERROR(Πελάτες!AB39/'Παραδοχές διείσδυσης - κάλυψης'!AF39,0)</f>
        <v>0.21703796022225685</v>
      </c>
      <c r="T39" s="160">
        <f t="shared" si="26"/>
        <v>0.38306088949695483</v>
      </c>
      <c r="U39" s="186">
        <f>IFERROR(Πελάτες!AE39/'Παραδοχές διείσδυσης - κάλυψης'!AJ39,0)</f>
        <v>0.26171645038265634</v>
      </c>
      <c r="V39" s="160">
        <f t="shared" si="26"/>
        <v>0.2058556490055779</v>
      </c>
      <c r="W39" s="186">
        <f>IFERROR(Πελάτες!AH39/'Παραδοχές διείσδυσης - κάλυψης'!AN39,0)</f>
        <v>0.2988466585907531</v>
      </c>
      <c r="X39" s="160">
        <f t="shared" si="26"/>
        <v>0.14187189285888824</v>
      </c>
      <c r="Y39" s="187">
        <f t="shared" ref="Y39" si="27">IFERROR((W39/O39)^(1/4)-1,0)</f>
        <v>0.39542376457766304</v>
      </c>
    </row>
    <row r="40" spans="2:33" ht="15" customHeight="1" x14ac:dyDescent="0.35">
      <c r="K40" s="54"/>
    </row>
    <row r="41" spans="2:33" ht="15" customHeight="1" x14ac:dyDescent="0.35">
      <c r="K41" s="54"/>
    </row>
    <row r="42" spans="2:33" ht="15.5" x14ac:dyDescent="0.35">
      <c r="B42" s="296" t="s">
        <v>35</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row>
    <row r="43" spans="2:33"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2:33" ht="14.25" customHeight="1" outlineLevel="1" x14ac:dyDescent="0.35">
      <c r="B44" s="338"/>
      <c r="C44" s="343" t="s">
        <v>105</v>
      </c>
      <c r="D44" s="307" t="s">
        <v>130</v>
      </c>
      <c r="E44" s="308"/>
      <c r="F44" s="308"/>
      <c r="G44" s="308"/>
      <c r="H44" s="308"/>
      <c r="I44" s="308"/>
      <c r="J44" s="308"/>
      <c r="K44" s="308"/>
      <c r="L44" s="309"/>
      <c r="M44" s="369" t="str">
        <f>"Ετήσιος ρυθμός ανάπτυξης (CAGR) "&amp;($C$3-5)&amp;" - "&amp;(($C$3-1))</f>
        <v>Ετήσιος ρυθμός ανάπτυξης (CAGR) 2019 - 2023</v>
      </c>
      <c r="N44" s="102"/>
      <c r="O44" s="372" t="s">
        <v>131</v>
      </c>
      <c r="P44" s="373"/>
      <c r="Q44" s="373"/>
      <c r="R44" s="373"/>
      <c r="S44" s="373"/>
      <c r="T44" s="373"/>
      <c r="U44" s="373"/>
      <c r="V44" s="373"/>
      <c r="W44" s="373"/>
      <c r="X44" s="374"/>
      <c r="Y44" s="369" t="str">
        <f>"Ετήσιος ρυθμός ανάπτυξης (CAGR) "&amp;$C$3&amp;" - "&amp;$E$3</f>
        <v>Ετήσιος ρυθμός ανάπτυξης (CAGR) 2024 - 2028</v>
      </c>
    </row>
    <row r="45" spans="2:33" ht="15.75" customHeight="1" outlineLevel="1" x14ac:dyDescent="0.35">
      <c r="B45" s="339"/>
      <c r="C45" s="344"/>
      <c r="D45" s="67">
        <f>$C$3-5</f>
        <v>2019</v>
      </c>
      <c r="E45" s="307">
        <f>$C$3-4</f>
        <v>2020</v>
      </c>
      <c r="F45" s="309"/>
      <c r="G45" s="307">
        <f>$C$3-3</f>
        <v>2021</v>
      </c>
      <c r="H45" s="309"/>
      <c r="I45" s="307">
        <f>$C$3+-2</f>
        <v>2022</v>
      </c>
      <c r="J45" s="309"/>
      <c r="K45" s="307">
        <f>$C$3-1</f>
        <v>2023</v>
      </c>
      <c r="L45" s="309"/>
      <c r="M45" s="370"/>
      <c r="N45" s="102"/>
      <c r="O45" s="307">
        <f>$C$3</f>
        <v>2024</v>
      </c>
      <c r="P45" s="309"/>
      <c r="Q45" s="307">
        <f>$C$3+1</f>
        <v>2025</v>
      </c>
      <c r="R45" s="309"/>
      <c r="S45" s="307">
        <f>$C$3+2</f>
        <v>2026</v>
      </c>
      <c r="T45" s="309"/>
      <c r="U45" s="307">
        <f>$C$3+3</f>
        <v>2027</v>
      </c>
      <c r="V45" s="309"/>
      <c r="W45" s="307">
        <f>$C$3+4</f>
        <v>2028</v>
      </c>
      <c r="X45" s="309"/>
      <c r="Y45" s="370"/>
    </row>
    <row r="46" spans="2:33" ht="15" customHeight="1" outlineLevel="1" x14ac:dyDescent="0.35">
      <c r="B46" s="340"/>
      <c r="C46" s="345"/>
      <c r="D46" s="67" t="s">
        <v>194</v>
      </c>
      <c r="E46" s="67" t="s">
        <v>194</v>
      </c>
      <c r="F46" s="66" t="s">
        <v>134</v>
      </c>
      <c r="G46" s="67" t="s">
        <v>194</v>
      </c>
      <c r="H46" s="66" t="s">
        <v>134</v>
      </c>
      <c r="I46" s="67" t="s">
        <v>194</v>
      </c>
      <c r="J46" s="66" t="s">
        <v>134</v>
      </c>
      <c r="K46" s="67" t="s">
        <v>194</v>
      </c>
      <c r="L46" s="66" t="s">
        <v>134</v>
      </c>
      <c r="M46" s="371"/>
      <c r="O46" s="67" t="s">
        <v>194</v>
      </c>
      <c r="P46" s="66" t="s">
        <v>134</v>
      </c>
      <c r="Q46" s="67" t="s">
        <v>194</v>
      </c>
      <c r="R46" s="66" t="s">
        <v>134</v>
      </c>
      <c r="S46" s="67" t="s">
        <v>194</v>
      </c>
      <c r="T46" s="66" t="s">
        <v>134</v>
      </c>
      <c r="U46" s="67" t="s">
        <v>194</v>
      </c>
      <c r="V46" s="66" t="s">
        <v>134</v>
      </c>
      <c r="W46" s="67" t="s">
        <v>194</v>
      </c>
      <c r="X46" s="66" t="s">
        <v>134</v>
      </c>
      <c r="Y46" s="371"/>
    </row>
    <row r="47" spans="2:33" outlineLevel="1" x14ac:dyDescent="0.35">
      <c r="B47" s="229" t="s">
        <v>75</v>
      </c>
      <c r="C47" s="63" t="s">
        <v>195</v>
      </c>
      <c r="D47" s="185">
        <f>IFERROR('Ανάπτυξη δικτύου'!E47/'Παραδοχές διείσδυσης - κάλυψης'!D109,0)</f>
        <v>0</v>
      </c>
      <c r="E47" s="186">
        <f>IFERROR('Ανάπτυξη δικτύου'!G47/'Παραδοχές διείσδυσης - κάλυψης'!E109,0)</f>
        <v>0</v>
      </c>
      <c r="F47" s="160">
        <f>IFERROR((E47-D47)/D47,0)</f>
        <v>0</v>
      </c>
      <c r="G47" s="186">
        <f>IFERROR('Ανάπτυξη δικτύου'!J47/'Παραδοχές διείσδυσης - κάλυψης'!F109,0)</f>
        <v>0</v>
      </c>
      <c r="H47" s="160">
        <f>IFERROR((G47-E47)/E47,0)</f>
        <v>0</v>
      </c>
      <c r="I47" s="186">
        <f>IFERROR('Ανάπτυξη δικτύου'!M47/'Παραδοχές διείσδυσης - κάλυψης'!G109,0)</f>
        <v>0</v>
      </c>
      <c r="J47" s="160">
        <f>IFERROR((I47-G47)/G47,0)</f>
        <v>0</v>
      </c>
      <c r="K47" s="186">
        <f>IFERROR('Ανάπτυξη δικτύου'!P47/'Παραδοχές διείσδυσης - κάλυψης'!I109,0)</f>
        <v>0</v>
      </c>
      <c r="L47" s="160">
        <f>IFERROR((K47-I47)/I47,0)</f>
        <v>0</v>
      </c>
      <c r="M47" s="187">
        <f>IFERROR((K47/D47)^(1/4)-1,0)</f>
        <v>0</v>
      </c>
      <c r="O47" s="186">
        <f>IFERROR('Ανάπτυξη δικτύου'!V47/'Παραδοχές διείσδυσης - κάλυψης'!J109,0)</f>
        <v>0</v>
      </c>
      <c r="P47" s="160">
        <f>IFERROR((O47-K47)/K47,0)</f>
        <v>0</v>
      </c>
      <c r="Q47" s="186">
        <f>IFERROR('Ανάπτυξη δικτύου'!Y47/'Παραδοχές διείσδυσης - κάλυψης'!K109,0)</f>
        <v>0</v>
      </c>
      <c r="R47" s="160">
        <f>IFERROR((Q47-O47)/O47,0)</f>
        <v>0</v>
      </c>
      <c r="S47" s="186">
        <f>IFERROR('Ανάπτυξη δικτύου'!AB47/'Παραδοχές διείσδυσης - κάλυψης'!L109,0)</f>
        <v>0</v>
      </c>
      <c r="T47" s="160">
        <f>IFERROR((S47-Q47)/Q47,0)</f>
        <v>0</v>
      </c>
      <c r="U47" s="186">
        <f>IFERROR('Ανάπτυξη δικτύου'!AE47/'Παραδοχές διείσδυσης - κάλυψης'!M109,0)</f>
        <v>0</v>
      </c>
      <c r="V47" s="160">
        <f>IFERROR((U47-S47)/S47,0)</f>
        <v>0</v>
      </c>
      <c r="W47" s="186">
        <f>IFERROR('Ανάπτυξη δικτύου'!AH47/'Παραδοχές διείσδυσης - κάλυψης'!N109,0)</f>
        <v>0</v>
      </c>
      <c r="X47" s="160">
        <f>IFERROR((W47-U47)/U47,0)</f>
        <v>0</v>
      </c>
      <c r="Y47" s="187">
        <f>IFERROR((W47/O47)^(1/4)-1,0)</f>
        <v>0</v>
      </c>
    </row>
    <row r="48" spans="2:33" outlineLevel="1" x14ac:dyDescent="0.35">
      <c r="B48" s="230" t="s">
        <v>76</v>
      </c>
      <c r="C48" s="63" t="s">
        <v>195</v>
      </c>
      <c r="D48" s="185">
        <f>IFERROR('Ανάπτυξη δικτύου'!E48/'Παραδοχές διείσδυσης - κάλυψης'!D110,0)</f>
        <v>0</v>
      </c>
      <c r="E48" s="186">
        <f>IFERROR('Ανάπτυξη δικτύου'!G48/'Παραδοχές διείσδυσης - κάλυψης'!E110,0)</f>
        <v>0</v>
      </c>
      <c r="F48" s="160">
        <f t="shared" ref="F48:F67" si="28">IFERROR((E48-D48)/D48,0)</f>
        <v>0</v>
      </c>
      <c r="G48" s="186">
        <f>IFERROR('Ανάπτυξη δικτύου'!J48/'Παραδοχές διείσδυσης - κάλυψης'!F110,0)</f>
        <v>0</v>
      </c>
      <c r="H48" s="160">
        <f t="shared" ref="H48:H67" si="29">IFERROR((G48-E48)/E48,0)</f>
        <v>0</v>
      </c>
      <c r="I48" s="186">
        <f>IFERROR('Ανάπτυξη δικτύου'!M48/'Παραδοχές διείσδυσης - κάλυψης'!G110,0)</f>
        <v>0</v>
      </c>
      <c r="J48" s="160">
        <f t="shared" ref="J48:J67" si="30">IFERROR((I48-G48)/G48,0)</f>
        <v>0</v>
      </c>
      <c r="K48" s="186">
        <f>IFERROR('Ανάπτυξη δικτύου'!P48/'Παραδοχές διείσδυσης - κάλυψης'!I110,0)</f>
        <v>0</v>
      </c>
      <c r="L48" s="160">
        <f t="shared" ref="L48:L67" si="31">IFERROR((K48-I48)/I48,0)</f>
        <v>0</v>
      </c>
      <c r="M48" s="187">
        <f t="shared" ref="M48:M67" si="32">IFERROR((K48/D48)^(1/4)-1,0)</f>
        <v>0</v>
      </c>
      <c r="O48" s="186">
        <f>IFERROR('Ανάπτυξη δικτύου'!V48/'Παραδοχές διείσδυσης - κάλυψης'!J110,0)</f>
        <v>0</v>
      </c>
      <c r="P48" s="160">
        <f t="shared" ref="P48:P67" si="33">IFERROR((O48-K48)/K48,0)</f>
        <v>0</v>
      </c>
      <c r="Q48" s="186">
        <f>IFERROR('Ανάπτυξη δικτύου'!Y48/'Παραδοχές διείσδυσης - κάλυψης'!K110,0)</f>
        <v>0</v>
      </c>
      <c r="R48" s="160">
        <f t="shared" ref="R48:R67" si="34">IFERROR((Q48-O48)/O48,0)</f>
        <v>0</v>
      </c>
      <c r="S48" s="186">
        <f>IFERROR('Ανάπτυξη δικτύου'!AB48/'Παραδοχές διείσδυσης - κάλυψης'!L110,0)</f>
        <v>0</v>
      </c>
      <c r="T48" s="160">
        <f t="shared" ref="T48:T67" si="35">IFERROR((S48-Q48)/Q48,0)</f>
        <v>0</v>
      </c>
      <c r="U48" s="186">
        <f>IFERROR('Ανάπτυξη δικτύου'!AE48/'Παραδοχές διείσδυσης - κάλυψης'!M110,0)</f>
        <v>0</v>
      </c>
      <c r="V48" s="160">
        <f t="shared" ref="V48:V67" si="36">IFERROR((U48-S48)/S48,0)</f>
        <v>0</v>
      </c>
      <c r="W48" s="186">
        <f>IFERROR('Ανάπτυξη δικτύου'!AH48/'Παραδοχές διείσδυσης - κάλυψης'!N110,0)</f>
        <v>0</v>
      </c>
      <c r="X48" s="160">
        <f t="shared" ref="X48:X67" si="37">IFERROR((W48-U48)/U48,0)</f>
        <v>0</v>
      </c>
      <c r="Y48" s="187">
        <f t="shared" ref="Y48:Y67" si="38">IFERROR((W48/O48)^(1/4)-1,0)</f>
        <v>0</v>
      </c>
    </row>
    <row r="49" spans="2:31" outlineLevel="1" x14ac:dyDescent="0.35">
      <c r="B49" s="229" t="s">
        <v>77</v>
      </c>
      <c r="C49" s="63" t="s">
        <v>195</v>
      </c>
      <c r="D49" s="185">
        <f>IFERROR('Ανάπτυξη δικτύου'!E49/'Παραδοχές διείσδυσης - κάλυψης'!D111,0)</f>
        <v>0</v>
      </c>
      <c r="E49" s="186">
        <f>IFERROR('Ανάπτυξη δικτύου'!G49/'Παραδοχές διείσδυσης - κάλυψης'!E111,0)</f>
        <v>0</v>
      </c>
      <c r="F49" s="160">
        <f t="shared" si="28"/>
        <v>0</v>
      </c>
      <c r="G49" s="186">
        <f>IFERROR('Ανάπτυξη δικτύου'!J49/'Παραδοχές διείσδυσης - κάλυψης'!F111,0)</f>
        <v>0</v>
      </c>
      <c r="H49" s="160">
        <f t="shared" si="29"/>
        <v>0</v>
      </c>
      <c r="I49" s="186">
        <f>IFERROR('Ανάπτυξη δικτύου'!M49/'Παραδοχές διείσδυσης - κάλυψης'!G111,0)</f>
        <v>0</v>
      </c>
      <c r="J49" s="160">
        <f t="shared" si="30"/>
        <v>0</v>
      </c>
      <c r="K49" s="186">
        <f>IFERROR('Ανάπτυξη δικτύου'!P49/'Παραδοχές διείσδυσης - κάλυψης'!I111,0)</f>
        <v>0</v>
      </c>
      <c r="L49" s="160">
        <f t="shared" si="31"/>
        <v>0</v>
      </c>
      <c r="M49" s="187">
        <f t="shared" si="32"/>
        <v>0</v>
      </c>
      <c r="O49" s="186">
        <f>IFERROR('Ανάπτυξη δικτύου'!V49/'Παραδοχές διείσδυσης - κάλυψης'!J111,0)</f>
        <v>0</v>
      </c>
      <c r="P49" s="160">
        <f t="shared" si="33"/>
        <v>0</v>
      </c>
      <c r="Q49" s="186">
        <f>IFERROR('Ανάπτυξη δικτύου'!Y49/'Παραδοχές διείσδυσης - κάλυψης'!K111,0)</f>
        <v>0</v>
      </c>
      <c r="R49" s="160">
        <f t="shared" si="34"/>
        <v>0</v>
      </c>
      <c r="S49" s="186">
        <f>IFERROR('Ανάπτυξη δικτύου'!AB49/'Παραδοχές διείσδυσης - κάλυψης'!L111,0)</f>
        <v>0</v>
      </c>
      <c r="T49" s="160">
        <f t="shared" si="35"/>
        <v>0</v>
      </c>
      <c r="U49" s="186">
        <f>IFERROR('Ανάπτυξη δικτύου'!AE49/'Παραδοχές διείσδυσης - κάλυψης'!M111,0)</f>
        <v>0</v>
      </c>
      <c r="V49" s="160">
        <f t="shared" si="36"/>
        <v>0</v>
      </c>
      <c r="W49" s="186">
        <f>IFERROR('Ανάπτυξη δικτύου'!AH49/'Παραδοχές διείσδυσης - κάλυψης'!N111,0)</f>
        <v>0</v>
      </c>
      <c r="X49" s="160">
        <f t="shared" si="37"/>
        <v>0</v>
      </c>
      <c r="Y49" s="187">
        <f t="shared" si="38"/>
        <v>0</v>
      </c>
    </row>
    <row r="50" spans="2:31" outlineLevel="1" x14ac:dyDescent="0.35">
      <c r="B50" s="230" t="s">
        <v>78</v>
      </c>
      <c r="C50" s="63" t="s">
        <v>195</v>
      </c>
      <c r="D50" s="185">
        <f>IFERROR('Ανάπτυξη δικτύου'!E50/'Παραδοχές διείσδυσης - κάλυψης'!D112,0)</f>
        <v>0.19607793167598975</v>
      </c>
      <c r="E50" s="186">
        <f>IFERROR('Ανάπτυξη δικτύου'!G50/'Παραδοχές διείσδυσης - κάλυψης'!E112,0)</f>
        <v>0.19607793167598975</v>
      </c>
      <c r="F50" s="160">
        <f t="shared" si="28"/>
        <v>0</v>
      </c>
      <c r="G50" s="186">
        <f>IFERROR('Ανάπτυξη δικτύου'!J50/'Παραδοχές διείσδυσης - κάλυψης'!F112,0)</f>
        <v>0.19607793167598975</v>
      </c>
      <c r="H50" s="160">
        <f t="shared" si="29"/>
        <v>0</v>
      </c>
      <c r="I50" s="186">
        <f>IFERROR('Ανάπτυξη δικτύου'!M50/'Παραδοχές διείσδυσης - κάλυψης'!G112,0)</f>
        <v>0.35561105518673786</v>
      </c>
      <c r="J50" s="160">
        <f t="shared" si="30"/>
        <v>0.81362100337925669</v>
      </c>
      <c r="K50" s="186">
        <f>IFERROR('Ανάπτυξη δικτύου'!P50/'Παραδοχές διείσδυσης - κάλυψης'!I112,0)</f>
        <v>0.55609780960511734</v>
      </c>
      <c r="L50" s="160">
        <f t="shared" si="31"/>
        <v>0.56378099469686127</v>
      </c>
      <c r="M50" s="187">
        <f t="shared" si="32"/>
        <v>0.29771886139378601</v>
      </c>
      <c r="O50" s="186">
        <f>IFERROR('Ανάπτυξη δικτύου'!V50/'Παραδοχές διείσδυσης - κάλυψης'!J112,0)</f>
        <v>0.66341314236929627</v>
      </c>
      <c r="P50" s="160">
        <f t="shared" si="33"/>
        <v>0.1929792401814765</v>
      </c>
      <c r="Q50" s="186">
        <f>IFERROR('Ανάπτυξη δικτύου'!Y50/'Παραδοχές διείσδυσης - κάλυψης'!K112,0)</f>
        <v>0.7271244536755056</v>
      </c>
      <c r="R50" s="160">
        <f t="shared" si="34"/>
        <v>9.6035648432698253E-2</v>
      </c>
      <c r="S50" s="186">
        <f>IFERROR('Ανάπτυξη δικτύου'!AB50/'Παραδοχές διείσδυσης - κάλυψης'!L112,0)</f>
        <v>0.75260897819798922</v>
      </c>
      <c r="T50" s="160">
        <f t="shared" si="35"/>
        <v>3.5048366746109491E-2</v>
      </c>
      <c r="U50" s="186">
        <f>IFERROR('Ανάπτυξη δικτύου'!AE50/'Παραδοχές διείσδυσης - κάλυψης'!M112,0)</f>
        <v>0.76535124045923109</v>
      </c>
      <c r="V50" s="160">
        <f t="shared" si="36"/>
        <v>1.6930786942977116E-2</v>
      </c>
      <c r="W50" s="186">
        <f>IFERROR('Ανάπτυξη δικτύου'!AH50/'Παραδοχές διείσδυσης - κάλυψης'!N112,0)</f>
        <v>0.77809350272047295</v>
      </c>
      <c r="X50" s="160">
        <f t="shared" si="37"/>
        <v>1.6648907831646253E-2</v>
      </c>
      <c r="Y50" s="187">
        <f t="shared" si="38"/>
        <v>4.0667350842529704E-2</v>
      </c>
    </row>
    <row r="51" spans="2:31" outlineLevel="1" x14ac:dyDescent="0.35">
      <c r="B51" s="229" t="s">
        <v>79</v>
      </c>
      <c r="C51" s="63" t="s">
        <v>195</v>
      </c>
      <c r="D51" s="185">
        <f>IFERROR('Ανάπτυξη δικτύου'!E51/'Παραδοχές διείσδυσης - κάλυψης'!D113,0)</f>
        <v>0</v>
      </c>
      <c r="E51" s="186">
        <f>IFERROR('Ανάπτυξη δικτύου'!G51/'Παραδοχές διείσδυσης - κάλυψης'!E113,0)</f>
        <v>0</v>
      </c>
      <c r="F51" s="160">
        <f t="shared" si="28"/>
        <v>0</v>
      </c>
      <c r="G51" s="186">
        <f>IFERROR('Ανάπτυξη δικτύου'!J51/'Παραδοχές διείσδυσης - κάλυψης'!F113,0)</f>
        <v>0</v>
      </c>
      <c r="H51" s="160">
        <f t="shared" si="29"/>
        <v>0</v>
      </c>
      <c r="I51" s="186">
        <f>IFERROR('Ανάπτυξη δικτύου'!M51/'Παραδοχές διείσδυσης - κάλυψης'!G113,0)</f>
        <v>0</v>
      </c>
      <c r="J51" s="160">
        <f t="shared" si="30"/>
        <v>0</v>
      </c>
      <c r="K51" s="186">
        <f>IFERROR('Ανάπτυξη δικτύου'!P51/'Παραδοχές διείσδυσης - κάλυψης'!I113,0)</f>
        <v>0</v>
      </c>
      <c r="L51" s="160">
        <f t="shared" si="31"/>
        <v>0</v>
      </c>
      <c r="M51" s="187">
        <f t="shared" si="32"/>
        <v>0</v>
      </c>
      <c r="O51" s="186">
        <f>IFERROR('Ανάπτυξη δικτύου'!V51/'Παραδοχές διείσδυσης - κάλυψης'!J113,0)</f>
        <v>0</v>
      </c>
      <c r="P51" s="160">
        <f t="shared" si="33"/>
        <v>0</v>
      </c>
      <c r="Q51" s="186">
        <f>IFERROR('Ανάπτυξη δικτύου'!Y51/'Παραδοχές διείσδυσης - κάλυψης'!K113,0)</f>
        <v>0</v>
      </c>
      <c r="R51" s="160">
        <f t="shared" si="34"/>
        <v>0</v>
      </c>
      <c r="S51" s="186">
        <f>IFERROR('Ανάπτυξη δικτύου'!AB51/'Παραδοχές διείσδυσης - κάλυψης'!L113,0)</f>
        <v>0</v>
      </c>
      <c r="T51" s="160">
        <f t="shared" si="35"/>
        <v>0</v>
      </c>
      <c r="U51" s="186">
        <f>IFERROR('Ανάπτυξη δικτύου'!AE51/'Παραδοχές διείσδυσης - κάλυψης'!M113,0)</f>
        <v>0</v>
      </c>
      <c r="V51" s="160">
        <f t="shared" si="36"/>
        <v>0</v>
      </c>
      <c r="W51" s="186">
        <f>IFERROR('Ανάπτυξη δικτύου'!AH51/'Παραδοχές διείσδυσης - κάλυψης'!N113,0)</f>
        <v>0</v>
      </c>
      <c r="X51" s="160">
        <f t="shared" si="37"/>
        <v>0</v>
      </c>
      <c r="Y51" s="187">
        <f t="shared" si="38"/>
        <v>0</v>
      </c>
    </row>
    <row r="52" spans="2:31" outlineLevel="1" x14ac:dyDescent="0.35">
      <c r="B52" s="230" t="s">
        <v>80</v>
      </c>
      <c r="C52" s="63" t="s">
        <v>195</v>
      </c>
      <c r="D52" s="185">
        <f>IFERROR('Ανάπτυξη δικτύου'!E52/'Παραδοχές διείσδυσης - κάλυψης'!D114,0)</f>
        <v>0.10743585979677382</v>
      </c>
      <c r="E52" s="186">
        <f>IFERROR('Ανάπτυξη δικτύου'!G52/'Παραδοχές διείσδυσης - κάλυψης'!E114,0)</f>
        <v>0.10743585979677382</v>
      </c>
      <c r="F52" s="160">
        <f t="shared" si="28"/>
        <v>0</v>
      </c>
      <c r="G52" s="186">
        <f>IFERROR('Ανάπτυξη δικτύου'!J52/'Παραδοχές διείσδυσης - κάλυψης'!F114,0)</f>
        <v>0.11287805885838866</v>
      </c>
      <c r="H52" s="160">
        <f t="shared" si="29"/>
        <v>5.0655331207934876E-2</v>
      </c>
      <c r="I52" s="186">
        <f>IFERROR('Ανάπτυξη δικτύου'!M52/'Παραδοχές διείσδυσης - κάλυψης'!G114,0)</f>
        <v>0.25080871839202318</v>
      </c>
      <c r="J52" s="160">
        <f t="shared" si="30"/>
        <v>1.2219439360369906</v>
      </c>
      <c r="K52" s="186">
        <f>IFERROR('Ανάπτυξη δικτύου'!P52/'Παραδοχές διείσδυσης - κάλυψης'!I114,0)</f>
        <v>0.34561497936748709</v>
      </c>
      <c r="L52" s="160">
        <f t="shared" si="31"/>
        <v>0.37800225440041629</v>
      </c>
      <c r="M52" s="187">
        <f t="shared" si="32"/>
        <v>0.33924743517328215</v>
      </c>
      <c r="O52" s="186">
        <f>IFERROR('Ανάπτυξη δικτύου'!V52/'Παραδοχές διείσδυσης - κάλυψης'!J114,0)</f>
        <v>0.49550651595961576</v>
      </c>
      <c r="P52" s="160">
        <f t="shared" si="33"/>
        <v>0.43369513921661162</v>
      </c>
      <c r="Q52" s="186">
        <f>IFERROR('Ανάπτυξη δικτύου'!Y52/'Παραδοχές διείσδυσης - κάλυψης'!K114,0)</f>
        <v>0.60424176194592594</v>
      </c>
      <c r="R52" s="160">
        <f t="shared" si="34"/>
        <v>0.2194426157559797</v>
      </c>
      <c r="S52" s="186">
        <f>IFERROR('Ανάπτυξη δικτύου'!AB52/'Παραδοχές διείσδυσης - κάλυψης'!L114,0)</f>
        <v>0.62055204884387249</v>
      </c>
      <c r="T52" s="160">
        <f t="shared" si="35"/>
        <v>2.699298182472561E-2</v>
      </c>
      <c r="U52" s="186">
        <f>IFERROR('Ανάπτυξη δικτύου'!AE52/'Παραδοχές διείσδυσης - κάλυψης'!M114,0)</f>
        <v>0.63686233574181905</v>
      </c>
      <c r="V52" s="160">
        <f t="shared" si="36"/>
        <v>2.628351147713338E-2</v>
      </c>
      <c r="W52" s="186">
        <f>IFERROR('Ανάπτυξη δικτύου'!AH52/'Παραδοχές διείσδυσης - κάλυψης'!N114,0)</f>
        <v>0.65317262263976561</v>
      </c>
      <c r="X52" s="160">
        <f t="shared" si="37"/>
        <v>2.5610380740993716E-2</v>
      </c>
      <c r="Y52" s="187">
        <f t="shared" si="38"/>
        <v>7.150610752998432E-2</v>
      </c>
    </row>
    <row r="53" spans="2:31" outlineLevel="1" x14ac:dyDescent="0.35">
      <c r="B53" s="229" t="s">
        <v>81</v>
      </c>
      <c r="C53" s="63" t="s">
        <v>195</v>
      </c>
      <c r="D53" s="185">
        <f>IFERROR('Ανάπτυξη δικτύου'!E53/'Παραδοχές διείσδυσης - κάλυψης'!D115,0)</f>
        <v>0</v>
      </c>
      <c r="E53" s="186">
        <f>IFERROR('Ανάπτυξη δικτύου'!G53/'Παραδοχές διείσδυσης - κάλυψης'!E115,0)</f>
        <v>0</v>
      </c>
      <c r="F53" s="160">
        <f t="shared" si="28"/>
        <v>0</v>
      </c>
      <c r="G53" s="186">
        <f>IFERROR('Ανάπτυξη δικτύου'!J53/'Παραδοχές διείσδυσης - κάλυψης'!F115,0)</f>
        <v>0</v>
      </c>
      <c r="H53" s="160">
        <f t="shared" si="29"/>
        <v>0</v>
      </c>
      <c r="I53" s="186">
        <f>IFERROR('Ανάπτυξη δικτύου'!M53/'Παραδοχές διείσδυσης - κάλυψης'!G115,0)</f>
        <v>0</v>
      </c>
      <c r="J53" s="160">
        <f t="shared" si="30"/>
        <v>0</v>
      </c>
      <c r="K53" s="186">
        <f>IFERROR('Ανάπτυξη δικτύου'!P53/'Παραδοχές διείσδυσης - κάλυψης'!I115,0)</f>
        <v>0</v>
      </c>
      <c r="L53" s="160">
        <f t="shared" si="31"/>
        <v>0</v>
      </c>
      <c r="M53" s="187">
        <f t="shared" si="32"/>
        <v>0</v>
      </c>
      <c r="O53" s="186">
        <f>IFERROR('Ανάπτυξη δικτύου'!V53/'Παραδοχές διείσδυσης - κάλυψης'!J115,0)</f>
        <v>0</v>
      </c>
      <c r="P53" s="160">
        <f t="shared" si="33"/>
        <v>0</v>
      </c>
      <c r="Q53" s="186">
        <f>IFERROR('Ανάπτυξη δικτύου'!Y53/'Παραδοχές διείσδυσης - κάλυψης'!K115,0)</f>
        <v>0</v>
      </c>
      <c r="R53" s="160">
        <f t="shared" si="34"/>
        <v>0</v>
      </c>
      <c r="S53" s="186">
        <f>IFERROR('Ανάπτυξη δικτύου'!AB53/'Παραδοχές διείσδυσης - κάλυψης'!L115,0)</f>
        <v>0</v>
      </c>
      <c r="T53" s="160">
        <f t="shared" si="35"/>
        <v>0</v>
      </c>
      <c r="U53" s="186">
        <f>IFERROR('Ανάπτυξη δικτύου'!AE53/'Παραδοχές διείσδυσης - κάλυψης'!M115,0)</f>
        <v>0</v>
      </c>
      <c r="V53" s="160">
        <f t="shared" si="36"/>
        <v>0</v>
      </c>
      <c r="W53" s="186">
        <f>IFERROR('Ανάπτυξη δικτύου'!AH53/'Παραδοχές διείσδυσης - κάλυψης'!N115,0)</f>
        <v>0</v>
      </c>
      <c r="X53" s="160">
        <f t="shared" si="37"/>
        <v>0</v>
      </c>
      <c r="Y53" s="187">
        <f t="shared" si="38"/>
        <v>0</v>
      </c>
    </row>
    <row r="54" spans="2:31" outlineLevel="1" x14ac:dyDescent="0.35">
      <c r="B54" s="230" t="s">
        <v>82</v>
      </c>
      <c r="C54" s="63" t="s">
        <v>195</v>
      </c>
      <c r="D54" s="185">
        <f>IFERROR('Ανάπτυξη δικτύου'!E54/'Παραδοχές διείσδυσης - κάλυψης'!D116,0)</f>
        <v>0</v>
      </c>
      <c r="E54" s="186">
        <f>IFERROR('Ανάπτυξη δικτύου'!G54/'Παραδοχές διείσδυσης - κάλυψης'!E116,0)</f>
        <v>0</v>
      </c>
      <c r="F54" s="160">
        <f t="shared" si="28"/>
        <v>0</v>
      </c>
      <c r="G54" s="186">
        <f>IFERROR('Ανάπτυξη δικτύου'!J54/'Παραδοχές διείσδυσης - κάλυψης'!F116,0)</f>
        <v>0</v>
      </c>
      <c r="H54" s="160">
        <f t="shared" si="29"/>
        <v>0</v>
      </c>
      <c r="I54" s="186">
        <f>IFERROR('Ανάπτυξη δικτύου'!M54/'Παραδοχές διείσδυσης - κάλυψης'!G116,0)</f>
        <v>0</v>
      </c>
      <c r="J54" s="160">
        <f t="shared" si="30"/>
        <v>0</v>
      </c>
      <c r="K54" s="186">
        <f>IFERROR('Ανάπτυξη δικτύου'!P54/'Παραδοχές διείσδυσης - κάλυψης'!I116,0)</f>
        <v>0</v>
      </c>
      <c r="L54" s="160">
        <f t="shared" si="31"/>
        <v>0</v>
      </c>
      <c r="M54" s="187">
        <f t="shared" si="32"/>
        <v>0</v>
      </c>
      <c r="O54" s="186">
        <f>IFERROR('Ανάπτυξη δικτύου'!V54/'Παραδοχές διείσδυσης - κάλυψης'!J116,0)</f>
        <v>0</v>
      </c>
      <c r="P54" s="160">
        <f t="shared" si="33"/>
        <v>0</v>
      </c>
      <c r="Q54" s="186">
        <f>IFERROR('Ανάπτυξη δικτύου'!Y54/'Παραδοχές διείσδυσης - κάλυψης'!K116,0)</f>
        <v>0</v>
      </c>
      <c r="R54" s="160">
        <f t="shared" si="34"/>
        <v>0</v>
      </c>
      <c r="S54" s="186">
        <f>IFERROR('Ανάπτυξη δικτύου'!AB54/'Παραδοχές διείσδυσης - κάλυψης'!L116,0)</f>
        <v>0</v>
      </c>
      <c r="T54" s="160">
        <f t="shared" si="35"/>
        <v>0</v>
      </c>
      <c r="U54" s="186">
        <f>IFERROR('Ανάπτυξη δικτύου'!AE54/'Παραδοχές διείσδυσης - κάλυψης'!M116,0)</f>
        <v>0</v>
      </c>
      <c r="V54" s="160">
        <f t="shared" si="36"/>
        <v>0</v>
      </c>
      <c r="W54" s="186">
        <f>IFERROR('Ανάπτυξη δικτύου'!AH54/'Παραδοχές διείσδυσης - κάλυψης'!N116,0)</f>
        <v>0</v>
      </c>
      <c r="X54" s="160">
        <f t="shared" si="37"/>
        <v>0</v>
      </c>
      <c r="Y54" s="187">
        <f t="shared" si="38"/>
        <v>0</v>
      </c>
    </row>
    <row r="55" spans="2:31" outlineLevel="1" x14ac:dyDescent="0.35">
      <c r="B55" s="230" t="s">
        <v>83</v>
      </c>
      <c r="C55" s="63" t="s">
        <v>195</v>
      </c>
      <c r="D55" s="185">
        <f>IFERROR('Ανάπτυξη δικτύου'!E55/'Παραδοχές διείσδυσης - κάλυψης'!D117,0)</f>
        <v>0</v>
      </c>
      <c r="E55" s="186">
        <f>IFERROR('Ανάπτυξη δικτύου'!G55/'Παραδοχές διείσδυσης - κάλυψης'!E117,0)</f>
        <v>0</v>
      </c>
      <c r="F55" s="160">
        <f t="shared" si="28"/>
        <v>0</v>
      </c>
      <c r="G55" s="186">
        <f>IFERROR('Ανάπτυξη δικτύου'!J55/'Παραδοχές διείσδυσης - κάλυψης'!F117,0)</f>
        <v>0</v>
      </c>
      <c r="H55" s="160">
        <f t="shared" si="29"/>
        <v>0</v>
      </c>
      <c r="I55" s="186">
        <f>IFERROR('Ανάπτυξη δικτύου'!M55/'Παραδοχές διείσδυσης - κάλυψης'!G117,0)</f>
        <v>0</v>
      </c>
      <c r="J55" s="160">
        <f t="shared" si="30"/>
        <v>0</v>
      </c>
      <c r="K55" s="186">
        <f>IFERROR('Ανάπτυξη δικτύου'!P55/'Παραδοχές διείσδυσης - κάλυψης'!I117,0)</f>
        <v>0</v>
      </c>
      <c r="L55" s="160">
        <f t="shared" si="31"/>
        <v>0</v>
      </c>
      <c r="M55" s="187">
        <f t="shared" si="32"/>
        <v>0</v>
      </c>
      <c r="O55" s="186">
        <f>IFERROR('Ανάπτυξη δικτύου'!V55/'Παραδοχές διείσδυσης - κάλυψης'!J117,0)</f>
        <v>0</v>
      </c>
      <c r="P55" s="160">
        <f t="shared" si="33"/>
        <v>0</v>
      </c>
      <c r="Q55" s="186">
        <f>IFERROR('Ανάπτυξη δικτύου'!Y55/'Παραδοχές διείσδυσης - κάλυψης'!K117,0)</f>
        <v>0</v>
      </c>
      <c r="R55" s="160">
        <f t="shared" si="34"/>
        <v>0</v>
      </c>
      <c r="S55" s="186">
        <f>IFERROR('Ανάπτυξη δικτύου'!AB55/'Παραδοχές διείσδυσης - κάλυψης'!L117,0)</f>
        <v>0</v>
      </c>
      <c r="T55" s="160">
        <f t="shared" si="35"/>
        <v>0</v>
      </c>
      <c r="U55" s="186">
        <f>IFERROR('Ανάπτυξη δικτύου'!AE55/'Παραδοχές διείσδυσης - κάλυψης'!M117,0)</f>
        <v>0</v>
      </c>
      <c r="V55" s="160">
        <f t="shared" si="36"/>
        <v>0</v>
      </c>
      <c r="W55" s="186">
        <f>IFERROR('Ανάπτυξη δικτύου'!AH55/'Παραδοχές διείσδυσης - κάλυψης'!N117,0)</f>
        <v>0</v>
      </c>
      <c r="X55" s="160">
        <f t="shared" si="37"/>
        <v>0</v>
      </c>
      <c r="Y55" s="187">
        <f t="shared" si="38"/>
        <v>0</v>
      </c>
    </row>
    <row r="56" spans="2:31" outlineLevel="1" x14ac:dyDescent="0.35">
      <c r="B56" s="230" t="s">
        <v>84</v>
      </c>
      <c r="C56" s="63" t="s">
        <v>195</v>
      </c>
      <c r="D56" s="185">
        <f>IFERROR('Ανάπτυξη δικτύου'!E56/'Παραδοχές διείσδυσης - κάλυψης'!D118,0)</f>
        <v>0</v>
      </c>
      <c r="E56" s="186">
        <f>IFERROR('Ανάπτυξη δικτύου'!G56/'Παραδοχές διείσδυσης - κάλυψης'!E118,0)</f>
        <v>0</v>
      </c>
      <c r="F56" s="160">
        <f t="shared" si="28"/>
        <v>0</v>
      </c>
      <c r="G56" s="186">
        <f>IFERROR('Ανάπτυξη δικτύου'!J56/'Παραδοχές διείσδυσης - κάλυψης'!F118,0)</f>
        <v>0</v>
      </c>
      <c r="H56" s="160">
        <f t="shared" si="29"/>
        <v>0</v>
      </c>
      <c r="I56" s="186">
        <f>IFERROR('Ανάπτυξη δικτύου'!M56/'Παραδοχές διείσδυσης - κάλυψης'!G118,0)</f>
        <v>0</v>
      </c>
      <c r="J56" s="160">
        <f t="shared" si="30"/>
        <v>0</v>
      </c>
      <c r="K56" s="186">
        <f>IFERROR('Ανάπτυξη δικτύου'!P56/'Παραδοχές διείσδυσης - κάλυψης'!I118,0)</f>
        <v>0</v>
      </c>
      <c r="L56" s="160">
        <f t="shared" si="31"/>
        <v>0</v>
      </c>
      <c r="M56" s="187">
        <f t="shared" si="32"/>
        <v>0</v>
      </c>
      <c r="O56" s="186">
        <f>IFERROR('Ανάπτυξη δικτύου'!V56/'Παραδοχές διείσδυσης - κάλυψης'!J118,0)</f>
        <v>0</v>
      </c>
      <c r="P56" s="160">
        <f t="shared" si="33"/>
        <v>0</v>
      </c>
      <c r="Q56" s="186">
        <f>IFERROR('Ανάπτυξη δικτύου'!Y56/'Παραδοχές διείσδυσης - κάλυψης'!K118,0)</f>
        <v>0</v>
      </c>
      <c r="R56" s="160">
        <f t="shared" si="34"/>
        <v>0</v>
      </c>
      <c r="S56" s="186">
        <f>IFERROR('Ανάπτυξη δικτύου'!AB56/'Παραδοχές διείσδυσης - κάλυψης'!L118,0)</f>
        <v>0</v>
      </c>
      <c r="T56" s="160">
        <f t="shared" si="35"/>
        <v>0</v>
      </c>
      <c r="U56" s="186">
        <f>IFERROR('Ανάπτυξη δικτύου'!AE56/'Παραδοχές διείσδυσης - κάλυψης'!M118,0)</f>
        <v>0</v>
      </c>
      <c r="V56" s="160">
        <f t="shared" si="36"/>
        <v>0</v>
      </c>
      <c r="W56" s="186">
        <f>IFERROR('Ανάπτυξη δικτύου'!AH56/'Παραδοχές διείσδυσης - κάλυψης'!N118,0)</f>
        <v>0</v>
      </c>
      <c r="X56" s="160">
        <f t="shared" si="37"/>
        <v>0</v>
      </c>
      <c r="Y56" s="187">
        <f t="shared" si="38"/>
        <v>0</v>
      </c>
    </row>
    <row r="57" spans="2:31" outlineLevel="1" x14ac:dyDescent="0.35">
      <c r="B57" s="229" t="s">
        <v>85</v>
      </c>
      <c r="C57" s="63" t="s">
        <v>195</v>
      </c>
      <c r="D57" s="185">
        <f>IFERROR('Ανάπτυξη δικτύου'!E57/'Παραδοχές διείσδυσης - κάλυψης'!D119,0)</f>
        <v>0</v>
      </c>
      <c r="E57" s="186">
        <f>IFERROR('Ανάπτυξη δικτύου'!G57/'Παραδοχές διείσδυσης - κάλυψης'!E119,0)</f>
        <v>0</v>
      </c>
      <c r="F57" s="160">
        <f t="shared" si="28"/>
        <v>0</v>
      </c>
      <c r="G57" s="186">
        <f>IFERROR('Ανάπτυξη δικτύου'!J57/'Παραδοχές διείσδυσης - κάλυψης'!F119,0)</f>
        <v>0</v>
      </c>
      <c r="H57" s="160">
        <f t="shared" si="29"/>
        <v>0</v>
      </c>
      <c r="I57" s="186">
        <f>IFERROR('Ανάπτυξη δικτύου'!M57/'Παραδοχές διείσδυσης - κάλυψης'!G119,0)</f>
        <v>0</v>
      </c>
      <c r="J57" s="160">
        <f t="shared" si="30"/>
        <v>0</v>
      </c>
      <c r="K57" s="186">
        <f>IFERROR('Ανάπτυξη δικτύου'!P57/'Παραδοχές διείσδυσης - κάλυψης'!I119,0)</f>
        <v>0</v>
      </c>
      <c r="L57" s="160">
        <f t="shared" si="31"/>
        <v>0</v>
      </c>
      <c r="M57" s="187">
        <f t="shared" si="32"/>
        <v>0</v>
      </c>
      <c r="O57" s="186">
        <f>IFERROR('Ανάπτυξη δικτύου'!V57/'Παραδοχές διείσδυσης - κάλυψης'!J119,0)</f>
        <v>0</v>
      </c>
      <c r="P57" s="160">
        <f t="shared" si="33"/>
        <v>0</v>
      </c>
      <c r="Q57" s="186">
        <f>IFERROR('Ανάπτυξη δικτύου'!Y57/'Παραδοχές διείσδυσης - κάλυψης'!K119,0)</f>
        <v>0</v>
      </c>
      <c r="R57" s="160">
        <f t="shared" si="34"/>
        <v>0</v>
      </c>
      <c r="S57" s="186">
        <f>IFERROR('Ανάπτυξη δικτύου'!AB57/'Παραδοχές διείσδυσης - κάλυψης'!L119,0)</f>
        <v>0</v>
      </c>
      <c r="T57" s="160">
        <f t="shared" si="35"/>
        <v>0</v>
      </c>
      <c r="U57" s="186">
        <f>IFERROR('Ανάπτυξη δικτύου'!AE57/'Παραδοχές διείσδυσης - κάλυψης'!M119,0)</f>
        <v>0</v>
      </c>
      <c r="V57" s="160">
        <f t="shared" si="36"/>
        <v>0</v>
      </c>
      <c r="W57" s="186">
        <f>IFERROR('Ανάπτυξη δικτύου'!AH57/'Παραδοχές διείσδυσης - κάλυψης'!N119,0)</f>
        <v>0</v>
      </c>
      <c r="X57" s="160">
        <f t="shared" si="37"/>
        <v>0</v>
      </c>
      <c r="Y57" s="187">
        <f t="shared" si="38"/>
        <v>0</v>
      </c>
    </row>
    <row r="58" spans="2:31" outlineLevel="1" x14ac:dyDescent="0.35">
      <c r="B58" s="230" t="s">
        <v>86</v>
      </c>
      <c r="C58" s="63" t="s">
        <v>195</v>
      </c>
      <c r="D58" s="185">
        <f>IFERROR('Ανάπτυξη δικτύου'!E58/'Παραδοχές διείσδυσης - κάλυψης'!D120,0)</f>
        <v>0</v>
      </c>
      <c r="E58" s="186">
        <f>IFERROR('Ανάπτυξη δικτύου'!G58/'Παραδοχές διείσδυσης - κάλυψης'!E120,0)</f>
        <v>0</v>
      </c>
      <c r="F58" s="160">
        <f t="shared" si="28"/>
        <v>0</v>
      </c>
      <c r="G58" s="186">
        <f>IFERROR('Ανάπτυξη δικτύου'!J58/'Παραδοχές διείσδυσης - κάλυψης'!F120,0)</f>
        <v>0</v>
      </c>
      <c r="H58" s="160">
        <f t="shared" si="29"/>
        <v>0</v>
      </c>
      <c r="I58" s="186">
        <f>IFERROR('Ανάπτυξη δικτύου'!M58/'Παραδοχές διείσδυσης - κάλυψης'!G120,0)</f>
        <v>0</v>
      </c>
      <c r="J58" s="160">
        <f t="shared" si="30"/>
        <v>0</v>
      </c>
      <c r="K58" s="186">
        <f>IFERROR('Ανάπτυξη δικτύου'!P58/'Παραδοχές διείσδυσης - κάλυψης'!I120,0)</f>
        <v>0</v>
      </c>
      <c r="L58" s="160">
        <f t="shared" si="31"/>
        <v>0</v>
      </c>
      <c r="M58" s="187">
        <f t="shared" si="32"/>
        <v>0</v>
      </c>
      <c r="O58" s="186">
        <f>IFERROR('Ανάπτυξη δικτύου'!V58/'Παραδοχές διείσδυσης - κάλυψης'!J120,0)</f>
        <v>0</v>
      </c>
      <c r="P58" s="160">
        <f t="shared" si="33"/>
        <v>0</v>
      </c>
      <c r="Q58" s="186">
        <f>IFERROR('Ανάπτυξη δικτύου'!Y58/'Παραδοχές διείσδυσης - κάλυψης'!K120,0)</f>
        <v>0</v>
      </c>
      <c r="R58" s="160">
        <f t="shared" si="34"/>
        <v>0</v>
      </c>
      <c r="S58" s="186">
        <f>IFERROR('Ανάπτυξη δικτύου'!AB58/'Παραδοχές διείσδυσης - κάλυψης'!L120,0)</f>
        <v>0</v>
      </c>
      <c r="T58" s="160">
        <f t="shared" si="35"/>
        <v>0</v>
      </c>
      <c r="U58" s="186">
        <f>IFERROR('Ανάπτυξη δικτύου'!AE58/'Παραδοχές διείσδυσης - κάλυψης'!M120,0)</f>
        <v>0</v>
      </c>
      <c r="V58" s="160">
        <f t="shared" si="36"/>
        <v>0</v>
      </c>
      <c r="W58" s="186">
        <f>IFERROR('Ανάπτυξη δικτύου'!AH58/'Παραδοχές διείσδυσης - κάλυψης'!N120,0)</f>
        <v>0</v>
      </c>
      <c r="X58" s="160">
        <f t="shared" si="37"/>
        <v>0</v>
      </c>
      <c r="Y58" s="187">
        <f t="shared" si="38"/>
        <v>0</v>
      </c>
    </row>
    <row r="59" spans="2:31" outlineLevel="1" x14ac:dyDescent="0.35">
      <c r="B59" s="230" t="s">
        <v>87</v>
      </c>
      <c r="C59" s="63" t="s">
        <v>195</v>
      </c>
      <c r="D59" s="185">
        <f>IFERROR('Ανάπτυξη δικτύου'!E59/'Παραδοχές διείσδυσης - κάλυψης'!D121,0)</f>
        <v>0</v>
      </c>
      <c r="E59" s="186">
        <f>IFERROR('Ανάπτυξη δικτύου'!G59/'Παραδοχές διείσδυσης - κάλυψης'!E121,0)</f>
        <v>0</v>
      </c>
      <c r="F59" s="160">
        <f t="shared" si="28"/>
        <v>0</v>
      </c>
      <c r="G59" s="186">
        <f>IFERROR('Ανάπτυξη δικτύου'!J59/'Παραδοχές διείσδυσης - κάλυψης'!F121,0)</f>
        <v>0</v>
      </c>
      <c r="H59" s="160">
        <f t="shared" si="29"/>
        <v>0</v>
      </c>
      <c r="I59" s="186">
        <f>IFERROR('Ανάπτυξη δικτύου'!M59/'Παραδοχές διείσδυσης - κάλυψης'!G121,0)</f>
        <v>0</v>
      </c>
      <c r="J59" s="160">
        <f t="shared" si="30"/>
        <v>0</v>
      </c>
      <c r="K59" s="186">
        <f>IFERROR('Ανάπτυξη δικτύου'!P59/'Παραδοχές διείσδυσης - κάλυψης'!I121,0)</f>
        <v>0</v>
      </c>
      <c r="L59" s="160">
        <f t="shared" si="31"/>
        <v>0</v>
      </c>
      <c r="M59" s="187">
        <f t="shared" si="32"/>
        <v>0</v>
      </c>
      <c r="O59" s="186">
        <f>IFERROR('Ανάπτυξη δικτύου'!V59/'Παραδοχές διείσδυσης - κάλυψης'!J121,0)</f>
        <v>0</v>
      </c>
      <c r="P59" s="160">
        <f t="shared" si="33"/>
        <v>0</v>
      </c>
      <c r="Q59" s="186">
        <f>IFERROR('Ανάπτυξη δικτύου'!Y59/'Παραδοχές διείσδυσης - κάλυψης'!K121,0)</f>
        <v>0</v>
      </c>
      <c r="R59" s="160">
        <f t="shared" si="34"/>
        <v>0</v>
      </c>
      <c r="S59" s="186">
        <f>IFERROR('Ανάπτυξη δικτύου'!AB59/'Παραδοχές διείσδυσης - κάλυψης'!L121,0)</f>
        <v>0</v>
      </c>
      <c r="T59" s="160">
        <f t="shared" si="35"/>
        <v>0</v>
      </c>
      <c r="U59" s="186">
        <f>IFERROR('Ανάπτυξη δικτύου'!AE59/'Παραδοχές διείσδυσης - κάλυψης'!M121,0)</f>
        <v>0</v>
      </c>
      <c r="V59" s="160">
        <f t="shared" si="36"/>
        <v>0</v>
      </c>
      <c r="W59" s="186">
        <f>IFERROR('Ανάπτυξη δικτύου'!AH59/'Παραδοχές διείσδυσης - κάλυψης'!N121,0)</f>
        <v>0</v>
      </c>
      <c r="X59" s="160">
        <f t="shared" si="37"/>
        <v>0</v>
      </c>
      <c r="Y59" s="187">
        <f t="shared" si="38"/>
        <v>0</v>
      </c>
    </row>
    <row r="60" spans="2:31" outlineLevel="1" x14ac:dyDescent="0.35">
      <c r="B60" s="230" t="s">
        <v>88</v>
      </c>
      <c r="C60" s="63" t="s">
        <v>195</v>
      </c>
      <c r="D60" s="185">
        <f>IFERROR('Ανάπτυξη δικτύου'!E60/'Παραδοχές διείσδυσης - κάλυψης'!D122,0)</f>
        <v>0</v>
      </c>
      <c r="E60" s="186">
        <f>IFERROR('Ανάπτυξη δικτύου'!G60/'Παραδοχές διείσδυσης - κάλυψης'!E122,0)</f>
        <v>0</v>
      </c>
      <c r="F60" s="160">
        <f t="shared" si="28"/>
        <v>0</v>
      </c>
      <c r="G60" s="186">
        <f>IFERROR('Ανάπτυξη δικτύου'!J60/'Παραδοχές διείσδυσης - κάλυψης'!F122,0)</f>
        <v>0</v>
      </c>
      <c r="H60" s="160">
        <f t="shared" si="29"/>
        <v>0</v>
      </c>
      <c r="I60" s="186">
        <f>IFERROR('Ανάπτυξη δικτύου'!M60/'Παραδοχές διείσδυσης - κάλυψης'!G122,0)</f>
        <v>0</v>
      </c>
      <c r="J60" s="160">
        <f t="shared" si="30"/>
        <v>0</v>
      </c>
      <c r="K60" s="186">
        <f>IFERROR('Ανάπτυξη δικτύου'!P60/'Παραδοχές διείσδυσης - κάλυψης'!I122,0)</f>
        <v>0</v>
      </c>
      <c r="L60" s="160">
        <f t="shared" si="31"/>
        <v>0</v>
      </c>
      <c r="M60" s="187">
        <f t="shared" si="32"/>
        <v>0</v>
      </c>
      <c r="O60" s="186">
        <f>IFERROR('Ανάπτυξη δικτύου'!V60/'Παραδοχές διείσδυσης - κάλυψης'!J122,0)</f>
        <v>0</v>
      </c>
      <c r="P60" s="160">
        <f t="shared" si="33"/>
        <v>0</v>
      </c>
      <c r="Q60" s="186">
        <f>IFERROR('Ανάπτυξη δικτύου'!Y60/'Παραδοχές διείσδυσης - κάλυψης'!K122,0)</f>
        <v>0</v>
      </c>
      <c r="R60" s="160">
        <f t="shared" si="34"/>
        <v>0</v>
      </c>
      <c r="S60" s="186">
        <f>IFERROR('Ανάπτυξη δικτύου'!AB60/'Παραδοχές διείσδυσης - κάλυψης'!L122,0)</f>
        <v>0</v>
      </c>
      <c r="T60" s="160">
        <f t="shared" si="35"/>
        <v>0</v>
      </c>
      <c r="U60" s="186">
        <f>IFERROR('Ανάπτυξη δικτύου'!AE60/'Παραδοχές διείσδυσης - κάλυψης'!M122,0)</f>
        <v>0</v>
      </c>
      <c r="V60" s="160">
        <f t="shared" si="36"/>
        <v>0</v>
      </c>
      <c r="W60" s="186">
        <f>IFERROR('Ανάπτυξη δικτύου'!AH60/'Παραδοχές διείσδυσης - κάλυψης'!N122,0)</f>
        <v>0</v>
      </c>
      <c r="X60" s="160">
        <f t="shared" si="37"/>
        <v>0</v>
      </c>
      <c r="Y60" s="187">
        <f t="shared" si="38"/>
        <v>0</v>
      </c>
    </row>
    <row r="61" spans="2:31" outlineLevel="1" x14ac:dyDescent="0.35">
      <c r="B61" s="230" t="s">
        <v>89</v>
      </c>
      <c r="C61" s="63" t="s">
        <v>195</v>
      </c>
      <c r="D61" s="185">
        <f>IFERROR('Ανάπτυξη δικτύου'!E61/'Παραδοχές διείσδυσης - κάλυψης'!D123,0)</f>
        <v>0.13013</v>
      </c>
      <c r="E61" s="186">
        <f>IFERROR('Ανάπτυξη δικτύου'!G61/'Παραδοχές διείσδυσης - κάλυψης'!E123,0)</f>
        <v>0.13013</v>
      </c>
      <c r="F61" s="160">
        <f t="shared" si="28"/>
        <v>0</v>
      </c>
      <c r="G61" s="186">
        <f>IFERROR('Ανάπτυξη δικτύου'!J61/'Παραδοχές διείσδυσης - κάλυψης'!F123,0)</f>
        <v>0.13013</v>
      </c>
      <c r="H61" s="160">
        <f t="shared" si="29"/>
        <v>0</v>
      </c>
      <c r="I61" s="186">
        <f>IFERROR('Ανάπτυξη δικτύου'!M61/'Παραδοχές διείσδυσης - κάλυψης'!G123,0)</f>
        <v>0.33273000000000003</v>
      </c>
      <c r="J61" s="160">
        <f t="shared" si="30"/>
        <v>1.556904633827711</v>
      </c>
      <c r="K61" s="186">
        <f>IFERROR('Ανάπτυξη δικτύου'!P61/'Παραδοχές διείσδυσης - κάλυψης'!I123,0)</f>
        <v>0.65429000000000004</v>
      </c>
      <c r="L61" s="160">
        <f t="shared" si="31"/>
        <v>0.96642923691882299</v>
      </c>
      <c r="M61" s="187">
        <f t="shared" si="32"/>
        <v>0.49743580483558736</v>
      </c>
      <c r="O61" s="186">
        <f>IFERROR(('Ανάπτυξη δικτύου'!V61-Z61)/'Παραδοχές διείσδυσης - κάλυψης'!J123,0)</f>
        <v>0.73431000000000002</v>
      </c>
      <c r="P61" s="160">
        <f t="shared" si="33"/>
        <v>0.1223005089486313</v>
      </c>
      <c r="Q61" s="186">
        <f>IFERROR(('Ανάπτυξη δικτύου'!Y61-Z61)/'Παραδοχές διείσδυσης - κάλυψης'!K123,0)</f>
        <v>0.88431000000000004</v>
      </c>
      <c r="R61" s="160">
        <f t="shared" si="34"/>
        <v>0.20427339951791479</v>
      </c>
      <c r="S61" s="186">
        <f>IFERROR(('Ανάπτυξη δικτύου'!AB61-Z61)/'Παραδοχές διείσδυσης - κάλυψης'!L123,0)</f>
        <v>0.88431000000000004</v>
      </c>
      <c r="T61" s="160">
        <f t="shared" si="35"/>
        <v>0</v>
      </c>
      <c r="U61" s="186">
        <f>IFERROR(('Ανάπτυξη δικτύου'!AE61-Z61)/'Παραδοχές διείσδυσης - κάλυψης'!M123,0)</f>
        <v>0.88431000000000004</v>
      </c>
      <c r="V61" s="160">
        <f t="shared" si="36"/>
        <v>0</v>
      </c>
      <c r="W61" s="186">
        <f>IFERROR(('Ανάπτυξη δικτύου'!AH61-Z61)/'Παραδοχές διείσδυσης - κάλυψης'!N123,0)</f>
        <v>0.88431000000000004</v>
      </c>
      <c r="X61" s="160">
        <f t="shared" si="37"/>
        <v>0</v>
      </c>
      <c r="Y61" s="187">
        <f t="shared" si="38"/>
        <v>4.7565708033853404E-2</v>
      </c>
      <c r="Z61">
        <v>7000</v>
      </c>
      <c r="AB61" s="368" t="s">
        <v>196</v>
      </c>
      <c r="AC61" s="368"/>
      <c r="AD61" s="368"/>
      <c r="AE61" s="368"/>
    </row>
    <row r="62" spans="2:31" outlineLevel="1" x14ac:dyDescent="0.35">
      <c r="B62" s="229" t="s">
        <v>90</v>
      </c>
      <c r="C62" s="63" t="s">
        <v>195</v>
      </c>
      <c r="D62" s="185">
        <f>IFERROR('Ανάπτυξη δικτύου'!E62/'Παραδοχές διείσδυσης - κάλυψης'!D124,0)</f>
        <v>0</v>
      </c>
      <c r="E62" s="186">
        <f>IFERROR('Ανάπτυξη δικτύου'!G62/'Παραδοχές διείσδυσης - κάλυψης'!E124,0)</f>
        <v>0</v>
      </c>
      <c r="F62" s="160">
        <f t="shared" si="28"/>
        <v>0</v>
      </c>
      <c r="G62" s="186">
        <f>IFERROR('Ανάπτυξη δικτύου'!J62/'Παραδοχές διείσδυσης - κάλυψης'!F124,0)</f>
        <v>0</v>
      </c>
      <c r="H62" s="160">
        <f t="shared" si="29"/>
        <v>0</v>
      </c>
      <c r="I62" s="186">
        <f>IFERROR('Ανάπτυξη δικτύου'!M62/'Παραδοχές διείσδυσης - κάλυψης'!G124,0)</f>
        <v>0</v>
      </c>
      <c r="J62" s="160">
        <f t="shared" si="30"/>
        <v>0</v>
      </c>
      <c r="K62" s="186">
        <f>IFERROR('Ανάπτυξη δικτύου'!P62/'Παραδοχές διείσδυσης - κάλυψης'!I124,0)</f>
        <v>0</v>
      </c>
      <c r="L62" s="160">
        <f t="shared" si="31"/>
        <v>0</v>
      </c>
      <c r="M62" s="187">
        <f t="shared" si="32"/>
        <v>0</v>
      </c>
      <c r="O62" s="186">
        <f>IFERROR('Ανάπτυξη δικτύου'!V62/'Παραδοχές διείσδυσης - κάλυψης'!J124,0)</f>
        <v>0</v>
      </c>
      <c r="P62" s="160">
        <f t="shared" si="33"/>
        <v>0</v>
      </c>
      <c r="Q62" s="186">
        <f>IFERROR('Ανάπτυξη δικτύου'!Y62/'Παραδοχές διείσδυσης - κάλυψης'!K124,0)</f>
        <v>0</v>
      </c>
      <c r="R62" s="160">
        <f t="shared" si="34"/>
        <v>0</v>
      </c>
      <c r="S62" s="186">
        <f>IFERROR('Ανάπτυξη δικτύου'!AB62/'Παραδοχές διείσδυσης - κάλυψης'!L124,0)</f>
        <v>0</v>
      </c>
      <c r="T62" s="160">
        <f t="shared" si="35"/>
        <v>0</v>
      </c>
      <c r="U62" s="186">
        <f>IFERROR('Ανάπτυξη δικτύου'!AE62/'Παραδοχές διείσδυσης - κάλυψης'!M124,0)</f>
        <v>0</v>
      </c>
      <c r="V62" s="160">
        <f t="shared" si="36"/>
        <v>0</v>
      </c>
      <c r="W62" s="186">
        <f>IFERROR('Ανάπτυξη δικτύου'!AH62/'Παραδοχές διείσδυσης - κάλυψης'!N124,0)</f>
        <v>0</v>
      </c>
      <c r="X62" s="160">
        <f t="shared" si="37"/>
        <v>0</v>
      </c>
      <c r="Y62" s="187">
        <f t="shared" si="38"/>
        <v>0</v>
      </c>
      <c r="AB62" s="368"/>
      <c r="AC62" s="368"/>
      <c r="AD62" s="368"/>
      <c r="AE62" s="368"/>
    </row>
    <row r="63" spans="2:31" outlineLevel="1" x14ac:dyDescent="0.35">
      <c r="B63" s="230" t="s">
        <v>91</v>
      </c>
      <c r="C63" s="63" t="s">
        <v>195</v>
      </c>
      <c r="D63" s="185">
        <f>IFERROR('Ανάπτυξη δικτύου'!E63/'Παραδοχές διείσδυσης - κάλυψης'!D125,0)</f>
        <v>0</v>
      </c>
      <c r="E63" s="186">
        <f>IFERROR('Ανάπτυξη δικτύου'!G63/'Παραδοχές διείσδυσης - κάλυψης'!E125,0)</f>
        <v>0</v>
      </c>
      <c r="F63" s="160">
        <f t="shared" si="28"/>
        <v>0</v>
      </c>
      <c r="G63" s="186">
        <f>IFERROR('Ανάπτυξη δικτύου'!J63/'Παραδοχές διείσδυσης - κάλυψης'!F125,0)</f>
        <v>0</v>
      </c>
      <c r="H63" s="160">
        <f t="shared" si="29"/>
        <v>0</v>
      </c>
      <c r="I63" s="186">
        <f>IFERROR('Ανάπτυξη δικτύου'!M63/'Παραδοχές διείσδυσης - κάλυψης'!G125,0)</f>
        <v>4.2578542517215399E-2</v>
      </c>
      <c r="J63" s="160">
        <f t="shared" si="30"/>
        <v>0</v>
      </c>
      <c r="K63" s="186">
        <f>IFERROR('Ανάπτυξη δικτύου'!P63/'Παραδοχές διείσδυσης - κάλυψης'!I125,0)</f>
        <v>9.5547651171347975E-2</v>
      </c>
      <c r="L63" s="160">
        <f t="shared" si="31"/>
        <v>1.2440329218106996</v>
      </c>
      <c r="M63" s="187">
        <f t="shared" si="32"/>
        <v>0</v>
      </c>
      <c r="O63" s="186">
        <f>IFERROR('Ανάπτυξη δικτύου'!V63/'Παραδοχές διείσδυσης - κάλυψης'!J125,0)</f>
        <v>0.34501760964412748</v>
      </c>
      <c r="P63" s="160">
        <f>IFERROR((O63-K63)/K63,0)</f>
        <v>2.6109481019622223</v>
      </c>
      <c r="Q63" s="186">
        <f>IFERROR('Ανάπτυξη δικτύου'!Y63/'Παραδοχές διείσδυσης - κάλυψης'!K125,0)</f>
        <v>0.43262777943263653</v>
      </c>
      <c r="R63" s="160">
        <f t="shared" si="34"/>
        <v>0.25392955994007266</v>
      </c>
      <c r="S63" s="186">
        <f>IFERROR('Ανάπτυξη δικτύου'!AB63/'Παραδοχές διείσδυσης - κάλυψης'!L125,0)</f>
        <v>0.45014981339033833</v>
      </c>
      <c r="T63" s="160">
        <f t="shared" si="35"/>
        <v>4.0501407423907954E-2</v>
      </c>
      <c r="U63" s="186">
        <f>IFERROR('Ανάπτυξη δικτύου'!AE63/'Παραδοχές διείσδυσης - κάλυψης'!M125,0)</f>
        <v>0.45891083036918928</v>
      </c>
      <c r="V63" s="160">
        <f t="shared" si="36"/>
        <v>1.946244720811206E-2</v>
      </c>
      <c r="W63" s="186">
        <f>IFERROR('Ανάπτυξη δικτύου'!AH63/'Παραδοχές διείσδυσης - κάλυψης'!N125,0)</f>
        <v>0.46767184734804018</v>
      </c>
      <c r="X63" s="160">
        <f t="shared" si="37"/>
        <v>1.9090891735552954E-2</v>
      </c>
      <c r="Y63" s="187">
        <f t="shared" si="38"/>
        <v>7.9008811639745824E-2</v>
      </c>
      <c r="AB63" s="368"/>
      <c r="AC63" s="368"/>
      <c r="AD63" s="368"/>
      <c r="AE63" s="368"/>
    </row>
    <row r="64" spans="2:31" outlineLevel="1" x14ac:dyDescent="0.35">
      <c r="B64" s="229" t="s">
        <v>92</v>
      </c>
      <c r="C64" s="63" t="s">
        <v>195</v>
      </c>
      <c r="D64" s="185">
        <f>IFERROR('Ανάπτυξη δικτύου'!E64/'Παραδοχές διείσδυσης - κάλυψης'!D126,0)</f>
        <v>0</v>
      </c>
      <c r="E64" s="186">
        <f>IFERROR('Ανάπτυξη δικτύου'!G64/'Παραδοχές διείσδυσης - κάλυψης'!E126,0)</f>
        <v>0</v>
      </c>
      <c r="F64" s="160">
        <f t="shared" si="28"/>
        <v>0</v>
      </c>
      <c r="G64" s="186">
        <f>IFERROR('Ανάπτυξη δικτύου'!J64/'Παραδοχές διείσδυσης - κάλυψης'!F126,0)</f>
        <v>0</v>
      </c>
      <c r="H64" s="160">
        <f t="shared" si="29"/>
        <v>0</v>
      </c>
      <c r="I64" s="186">
        <f>IFERROR('Ανάπτυξη δικτύου'!M64/'Παραδοχές διείσδυσης - κάλυψης'!G126,0)</f>
        <v>0</v>
      </c>
      <c r="J64" s="160">
        <f t="shared" si="30"/>
        <v>0</v>
      </c>
      <c r="K64" s="186">
        <f>IFERROR('Ανάπτυξη δικτύου'!P64/'Παραδοχές διείσδυσης - κάλυψης'!I126,0)</f>
        <v>0</v>
      </c>
      <c r="L64" s="160">
        <f t="shared" si="31"/>
        <v>0</v>
      </c>
      <c r="M64" s="187">
        <f t="shared" si="32"/>
        <v>0</v>
      </c>
      <c r="O64" s="186">
        <f>IFERROR('Ανάπτυξη δικτύου'!V64/'Παραδοχές διείσδυσης - κάλυψης'!J126,0)</f>
        <v>0</v>
      </c>
      <c r="P64" s="160">
        <f t="shared" si="33"/>
        <v>0</v>
      </c>
      <c r="Q64" s="186">
        <f>IFERROR('Ανάπτυξη δικτύου'!Y64/'Παραδοχές διείσδυσης - κάλυψης'!K126,0)</f>
        <v>0</v>
      </c>
      <c r="R64" s="160">
        <f t="shared" si="34"/>
        <v>0</v>
      </c>
      <c r="S64" s="186">
        <f>IFERROR('Ανάπτυξη δικτύου'!AB64/'Παραδοχές διείσδυσης - κάλυψης'!L126,0)</f>
        <v>0</v>
      </c>
      <c r="T64" s="160">
        <f t="shared" si="35"/>
        <v>0</v>
      </c>
      <c r="U64" s="186">
        <f>IFERROR('Ανάπτυξη δικτύου'!AE64/'Παραδοχές διείσδυσης - κάλυψης'!M126,0)</f>
        <v>0</v>
      </c>
      <c r="V64" s="160">
        <f t="shared" si="36"/>
        <v>0</v>
      </c>
      <c r="W64" s="186">
        <f>IFERROR('Ανάπτυξη δικτύου'!AH64/'Παραδοχές διείσδυσης - κάλυψης'!N126,0)</f>
        <v>0</v>
      </c>
      <c r="X64" s="160">
        <f t="shared" si="37"/>
        <v>0</v>
      </c>
      <c r="Y64" s="187">
        <f t="shared" si="38"/>
        <v>0</v>
      </c>
      <c r="AB64" s="368"/>
      <c r="AC64" s="368"/>
      <c r="AD64" s="368"/>
      <c r="AE64" s="368"/>
    </row>
    <row r="65" spans="2:33" outlineLevel="1" x14ac:dyDescent="0.35">
      <c r="B65" s="230" t="s">
        <v>93</v>
      </c>
      <c r="C65" s="63" t="s">
        <v>195</v>
      </c>
      <c r="D65" s="185">
        <f>IFERROR('Ανάπτυξη δικτύου'!E65/'Παραδοχές διείσδυσης - κάλυψης'!D127,0)</f>
        <v>0</v>
      </c>
      <c r="E65" s="186">
        <f>IFERROR('Ανάπτυξη δικτύου'!G65/'Παραδοχές διείσδυσης - κάλυψης'!E127,0)</f>
        <v>0</v>
      </c>
      <c r="F65" s="160">
        <f t="shared" si="28"/>
        <v>0</v>
      </c>
      <c r="G65" s="186">
        <f>IFERROR('Ανάπτυξη δικτύου'!J65/'Παραδοχές διείσδυσης - κάλυψης'!F127,0)</f>
        <v>0</v>
      </c>
      <c r="H65" s="160">
        <f t="shared" si="29"/>
        <v>0</v>
      </c>
      <c r="I65" s="186">
        <f>IFERROR('Ανάπτυξη δικτύου'!M65/'Παραδοχές διείσδυσης - κάλυψης'!G127,0)</f>
        <v>4.2253521126760563E-2</v>
      </c>
      <c r="J65" s="160">
        <f t="shared" si="30"/>
        <v>0</v>
      </c>
      <c r="K65" s="186">
        <f>IFERROR('Ανάπτυξη δικτύου'!P65/'Παραδοχές διείσδυσης - κάλυψης'!I127,0)</f>
        <v>5.0704225352112678E-2</v>
      </c>
      <c r="L65" s="160">
        <f t="shared" si="31"/>
        <v>0.20000000000000007</v>
      </c>
      <c r="M65" s="187">
        <f t="shared" si="32"/>
        <v>0</v>
      </c>
      <c r="O65" s="186">
        <f>IFERROR('Ανάπτυξη δικτύου'!V65/'Παραδοχές διείσδυσης - κάλυψης'!J127,0)</f>
        <v>0.23774647887323944</v>
      </c>
      <c r="P65" s="160">
        <f t="shared" si="33"/>
        <v>3.6888888888888882</v>
      </c>
      <c r="Q65" s="186">
        <f>IFERROR('Ανάπτυξη δικτύου'!Y65/'Παραδοχές διείσδυσης - κάλυψης'!K127,0)</f>
        <v>0.23774647887323944</v>
      </c>
      <c r="R65" s="160">
        <f t="shared" si="34"/>
        <v>0</v>
      </c>
      <c r="S65" s="186">
        <f>IFERROR('Ανάπτυξη δικτύου'!AB65/'Παραδοχές διείσδυσης - κάλυψης'!L127,0)</f>
        <v>0.25183098591549297</v>
      </c>
      <c r="T65" s="160">
        <f t="shared" si="35"/>
        <v>5.9241706161137477E-2</v>
      </c>
      <c r="U65" s="186">
        <f>IFERROR('Ανάπτυξη δικτύου'!AE65/'Παραδοχές διείσδυσης - κάλυψης'!M127,0)</f>
        <v>0.25183098591549297</v>
      </c>
      <c r="V65" s="160">
        <f t="shared" si="36"/>
        <v>0</v>
      </c>
      <c r="W65" s="186">
        <f>IFERROR('Ανάπτυξη δικτύου'!AH65/'Παραδοχές διείσδυσης - κάλυψης'!N127,0)</f>
        <v>0.25183098591549297</v>
      </c>
      <c r="X65" s="160">
        <f t="shared" si="37"/>
        <v>0</v>
      </c>
      <c r="Y65" s="187">
        <f t="shared" si="38"/>
        <v>1.4492330267628528E-2</v>
      </c>
    </row>
    <row r="66" spans="2:33" outlineLevel="1" x14ac:dyDescent="0.35">
      <c r="B66" s="229" t="s">
        <v>94</v>
      </c>
      <c r="C66" s="63" t="s">
        <v>195</v>
      </c>
      <c r="D66" s="185">
        <f>IFERROR('Ανάπτυξη δικτύου'!E66/'Παραδοχές διείσδυσης - κάλυψης'!D128,0)</f>
        <v>0</v>
      </c>
      <c r="E66" s="186">
        <f>IFERROR('Ανάπτυξη δικτύου'!G66/'Παραδοχές διείσδυσης - κάλυψης'!E128,0)</f>
        <v>0</v>
      </c>
      <c r="F66" s="160">
        <f t="shared" si="28"/>
        <v>0</v>
      </c>
      <c r="G66" s="186">
        <f>IFERROR('Ανάπτυξη δικτύου'!J66/'Παραδοχές διείσδυσης - κάλυψης'!F128,0)</f>
        <v>0</v>
      </c>
      <c r="H66" s="160">
        <f t="shared" si="29"/>
        <v>0</v>
      </c>
      <c r="I66" s="186">
        <f>IFERROR('Ανάπτυξη δικτύου'!M66/'Παραδοχές διείσδυσης - κάλυψης'!G128,0)</f>
        <v>0</v>
      </c>
      <c r="J66" s="160">
        <f t="shared" si="30"/>
        <v>0</v>
      </c>
      <c r="K66" s="186">
        <f>IFERROR('Ανάπτυξη δικτύου'!P66/'Παραδοχές διείσδυσης - κάλυψης'!I128,0)</f>
        <v>0</v>
      </c>
      <c r="L66" s="160">
        <f t="shared" si="31"/>
        <v>0</v>
      </c>
      <c r="M66" s="187">
        <f t="shared" si="32"/>
        <v>0</v>
      </c>
      <c r="O66" s="186">
        <f>IFERROR('Ανάπτυξη δικτύου'!V66/'Παραδοχές διείσδυσης - κάλυψης'!J128,0)</f>
        <v>0</v>
      </c>
      <c r="P66" s="160">
        <f t="shared" si="33"/>
        <v>0</v>
      </c>
      <c r="Q66" s="186">
        <f>IFERROR('Ανάπτυξη δικτύου'!Y66/'Παραδοχές διείσδυσης - κάλυψης'!K128,0)</f>
        <v>0</v>
      </c>
      <c r="R66" s="160">
        <f t="shared" si="34"/>
        <v>0</v>
      </c>
      <c r="S66" s="186">
        <f>IFERROR('Ανάπτυξη δικτύου'!AB66/'Παραδοχές διείσδυσης - κάλυψης'!L128,0)</f>
        <v>0</v>
      </c>
      <c r="T66" s="160">
        <f t="shared" si="35"/>
        <v>0</v>
      </c>
      <c r="U66" s="186">
        <f>IFERROR('Ανάπτυξη δικτύου'!AE66/'Παραδοχές διείσδυσης - κάλυψης'!M128,0)</f>
        <v>0</v>
      </c>
      <c r="V66" s="160">
        <f t="shared" si="36"/>
        <v>0</v>
      </c>
      <c r="W66" s="186">
        <f>IFERROR('Ανάπτυξη δικτύου'!AH66/'Παραδοχές διείσδυσης - κάλυψης'!N128,0)</f>
        <v>0</v>
      </c>
      <c r="X66" s="160">
        <f t="shared" si="37"/>
        <v>0</v>
      </c>
      <c r="Y66" s="187">
        <f t="shared" si="38"/>
        <v>0</v>
      </c>
    </row>
    <row r="67" spans="2:33" outlineLevel="1" x14ac:dyDescent="0.35">
      <c r="B67" s="230" t="s">
        <v>95</v>
      </c>
      <c r="C67" s="63" t="s">
        <v>195</v>
      </c>
      <c r="D67" s="185">
        <f>IFERROR('Ανάπτυξη δικτύου'!E67/'Παραδοχές διείσδυσης - κάλυψης'!D129,0)</f>
        <v>0</v>
      </c>
      <c r="E67" s="186">
        <f>IFERROR('Ανάπτυξη δικτύου'!G67/'Παραδοχές διείσδυσης - κάλυψης'!E129,0)</f>
        <v>0</v>
      </c>
      <c r="F67" s="160">
        <f t="shared" si="28"/>
        <v>0</v>
      </c>
      <c r="G67" s="186">
        <f>IFERROR('Ανάπτυξη δικτύου'!J67/'Παραδοχές διείσδυσης - κάλυψης'!F129,0)</f>
        <v>0</v>
      </c>
      <c r="H67" s="160">
        <f t="shared" si="29"/>
        <v>0</v>
      </c>
      <c r="I67" s="186">
        <f>IFERROR('Ανάπτυξη δικτύου'!M67/'Παραδοχές διείσδυσης - κάλυψης'!G129,0)</f>
        <v>4.3658589827548569E-2</v>
      </c>
      <c r="J67" s="160">
        <f t="shared" si="30"/>
        <v>0</v>
      </c>
      <c r="K67" s="186">
        <f>IFERROR('Ανάπτυξη δικτύου'!P67/'Παραδοχές διείσδυσης - κάλυψης'!I129,0)</f>
        <v>0.14756603361711418</v>
      </c>
      <c r="L67" s="160">
        <f t="shared" si="31"/>
        <v>2.3800000000000003</v>
      </c>
      <c r="M67" s="187">
        <f t="shared" si="32"/>
        <v>0</v>
      </c>
      <c r="O67" s="186">
        <f>IFERROR('Ανάπτυξη δικτύου'!V67/'Παραδοχές διείσδυσης - κάλυψης'!J129,0)</f>
        <v>0.38489412791966821</v>
      </c>
      <c r="P67" s="160">
        <f t="shared" si="33"/>
        <v>1.6082840236686389</v>
      </c>
      <c r="Q67" s="186">
        <f>IFERROR('Ανάπτυξη δικτύου'!Y67/'Παραδοχές διείσδυσης - κάλυψης'!K129,0)</f>
        <v>0.38489412791966821</v>
      </c>
      <c r="R67" s="160">
        <f t="shared" si="34"/>
        <v>0</v>
      </c>
      <c r="S67" s="186">
        <f>IFERROR('Ανάπτυξη δικτύου'!AB67/'Παραδοχές διείσδυσης - κάλυψης'!L129,0)</f>
        <v>0.38489412791966821</v>
      </c>
      <c r="T67" s="160">
        <f t="shared" si="35"/>
        <v>0</v>
      </c>
      <c r="U67" s="186">
        <f>IFERROR('Ανάπτυξη δικτύου'!AE67/'Παραδοχές διείσδυσης - κάλυψης'!M129,0)</f>
        <v>0.40672342283344248</v>
      </c>
      <c r="V67" s="160">
        <f t="shared" si="36"/>
        <v>5.671506352087112E-2</v>
      </c>
      <c r="W67" s="186">
        <f>IFERROR('Ανάπτυξη δικτύου'!AH67/'Παραδοχές διείσδυσης - κάλυψης'!N129,0)</f>
        <v>0.40672342283344248</v>
      </c>
      <c r="X67" s="160">
        <f t="shared" si="37"/>
        <v>0</v>
      </c>
      <c r="Y67" s="187">
        <f t="shared" si="38"/>
        <v>1.3886813227819372E-2</v>
      </c>
    </row>
    <row r="68" spans="2:33" outlineLevel="1" x14ac:dyDescent="0.35">
      <c r="B68" s="229" t="s">
        <v>96</v>
      </c>
      <c r="C68" s="63" t="s">
        <v>195</v>
      </c>
      <c r="D68" s="185">
        <f>IFERROR('Ανάπτυξη δικτύου'!E68/'Παραδοχές διείσδυσης - κάλυψης'!D130,0)</f>
        <v>0</v>
      </c>
      <c r="E68" s="186">
        <f>IFERROR('Ανάπτυξη δικτύου'!G68/'Παραδοχές διείσδυσης - κάλυψης'!E130,0)</f>
        <v>0</v>
      </c>
      <c r="F68" s="160">
        <f t="shared" ref="F68:F71" si="39">IFERROR((E68-D68)/D68,0)</f>
        <v>0</v>
      </c>
      <c r="G68" s="186">
        <f>IFERROR('Ανάπτυξη δικτύου'!J68/'Παραδοχές διείσδυσης - κάλυψης'!F130,0)</f>
        <v>0</v>
      </c>
      <c r="H68" s="160">
        <f t="shared" ref="H68:H71" si="40">IFERROR((G68-E68)/E68,0)</f>
        <v>0</v>
      </c>
      <c r="I68" s="186">
        <f>IFERROR('Ανάπτυξη δικτύου'!M68/'Παραδοχές διείσδυσης - κάλυψης'!G130,0)</f>
        <v>0</v>
      </c>
      <c r="J68" s="160">
        <f t="shared" ref="J68:J71" si="41">IFERROR((I68-G68)/G68,0)</f>
        <v>0</v>
      </c>
      <c r="K68" s="186">
        <f>IFERROR('Ανάπτυξη δικτύου'!P68/'Παραδοχές διείσδυσης - κάλυψης'!I130,0)</f>
        <v>0</v>
      </c>
      <c r="L68" s="160">
        <f t="shared" ref="L68:L71" si="42">IFERROR((K68-I68)/I68,0)</f>
        <v>0</v>
      </c>
      <c r="M68" s="187">
        <f t="shared" ref="M68:M71" si="43">IFERROR((K68/D68)^(1/4)-1,0)</f>
        <v>0</v>
      </c>
      <c r="O68" s="186">
        <f>IFERROR('Ανάπτυξη δικτύου'!V68/'Παραδοχές διείσδυσης - κάλυψης'!J130,0)</f>
        <v>0</v>
      </c>
      <c r="P68" s="160">
        <f t="shared" ref="P68:P71" si="44">IFERROR((O68-K68)/K68,0)</f>
        <v>0</v>
      </c>
      <c r="Q68" s="186">
        <f>IFERROR('Ανάπτυξη δικτύου'!Y68/'Παραδοχές διείσδυσης - κάλυψης'!K130,0)</f>
        <v>0</v>
      </c>
      <c r="R68" s="160">
        <f t="shared" ref="R68:R71" si="45">IFERROR((Q68-O68)/O68,0)</f>
        <v>0</v>
      </c>
      <c r="S68" s="186">
        <f>IFERROR('Ανάπτυξη δικτύου'!AB68/'Παραδοχές διείσδυσης - κάλυψης'!L130,0)</f>
        <v>0</v>
      </c>
      <c r="T68" s="160">
        <f t="shared" ref="T68:T71" si="46">IFERROR((S68-Q68)/Q68,0)</f>
        <v>0</v>
      </c>
      <c r="U68" s="186">
        <f>IFERROR('Ανάπτυξη δικτύου'!AE68/'Παραδοχές διείσδυσης - κάλυψης'!M130,0)</f>
        <v>0</v>
      </c>
      <c r="V68" s="160">
        <f t="shared" ref="V68:V71" si="47">IFERROR((U68-S68)/S68,0)</f>
        <v>0</v>
      </c>
      <c r="W68" s="186">
        <f>IFERROR('Ανάπτυξη δικτύου'!AH68/'Παραδοχές διείσδυσης - κάλυψης'!N130,0)</f>
        <v>0</v>
      </c>
      <c r="X68" s="160">
        <f t="shared" ref="X68:X71" si="48">IFERROR((W68-U68)/U68,0)</f>
        <v>0</v>
      </c>
      <c r="Y68" s="187">
        <f t="shared" ref="Y68:Y71" si="49">IFERROR((W68/O68)^(1/4)-1,0)</f>
        <v>0</v>
      </c>
    </row>
    <row r="69" spans="2:33" outlineLevel="1" x14ac:dyDescent="0.35">
      <c r="B69" s="230" t="s">
        <v>97</v>
      </c>
      <c r="C69" s="63" t="s">
        <v>195</v>
      </c>
      <c r="D69" s="185">
        <f>IFERROR('Ανάπτυξη δικτύου'!E69/'Παραδοχές διείσδυσης - κάλυψης'!D131,0)</f>
        <v>0</v>
      </c>
      <c r="E69" s="186">
        <f>IFERROR('Ανάπτυξη δικτύου'!G69/'Παραδοχές διείσδυσης - κάλυψης'!E131,0)</f>
        <v>0</v>
      </c>
      <c r="F69" s="160">
        <f t="shared" si="39"/>
        <v>0</v>
      </c>
      <c r="G69" s="186">
        <f>IFERROR('Ανάπτυξη δικτύου'!J69/'Παραδοχές διείσδυσης - κάλυψης'!F131,0)</f>
        <v>0</v>
      </c>
      <c r="H69" s="160">
        <f t="shared" si="40"/>
        <v>0</v>
      </c>
      <c r="I69" s="186">
        <f>IFERROR('Ανάπτυξη δικτύου'!M69/'Παραδοχές διείσδυσης - κάλυψης'!G131,0)</f>
        <v>0</v>
      </c>
      <c r="J69" s="160">
        <f t="shared" si="41"/>
        <v>0</v>
      </c>
      <c r="K69" s="186">
        <f>IFERROR('Ανάπτυξη δικτύου'!P69/'Παραδοχές διείσδυσης - κάλυψης'!I131,0)</f>
        <v>0</v>
      </c>
      <c r="L69" s="160">
        <f t="shared" si="42"/>
        <v>0</v>
      </c>
      <c r="M69" s="187">
        <f t="shared" si="43"/>
        <v>0</v>
      </c>
      <c r="O69" s="186">
        <f>IFERROR('Ανάπτυξη δικτύου'!V69/'Παραδοχές διείσδυσης - κάλυψης'!J131,0)</f>
        <v>0</v>
      </c>
      <c r="P69" s="160">
        <f t="shared" si="44"/>
        <v>0</v>
      </c>
      <c r="Q69" s="186">
        <f>IFERROR('Ανάπτυξη δικτύου'!Y69/'Παραδοχές διείσδυσης - κάλυψης'!K131,0)</f>
        <v>0.33333333333333331</v>
      </c>
      <c r="R69" s="160">
        <f t="shared" si="45"/>
        <v>0</v>
      </c>
      <c r="S69" s="186">
        <f>IFERROR('Ανάπτυξη δικτύου'!AB69/'Παραδοχές διείσδυσης - κάλυψης'!L131,0)</f>
        <v>0.33333333333333331</v>
      </c>
      <c r="T69" s="160">
        <f t="shared" si="46"/>
        <v>0</v>
      </c>
      <c r="U69" s="186">
        <f>IFERROR('Ανάπτυξη δικτύου'!AE69/'Παραδοχές διείσδυσης - κάλυψης'!M131,0)</f>
        <v>0.33333333333333331</v>
      </c>
      <c r="V69" s="160">
        <f t="shared" si="47"/>
        <v>0</v>
      </c>
      <c r="W69" s="186">
        <f>IFERROR('Ανάπτυξη δικτύου'!AH69/'Παραδοχές διείσδυσης - κάλυψης'!N131,0)</f>
        <v>0.33333333333333331</v>
      </c>
      <c r="X69" s="160">
        <f t="shared" si="48"/>
        <v>0</v>
      </c>
      <c r="Y69" s="187">
        <f t="shared" si="49"/>
        <v>0</v>
      </c>
    </row>
    <row r="70" spans="2:33" outlineLevel="1" x14ac:dyDescent="0.35">
      <c r="B70" s="230" t="s">
        <v>98</v>
      </c>
      <c r="C70" s="63" t="s">
        <v>195</v>
      </c>
      <c r="D70" s="185">
        <f>IFERROR('Ανάπτυξη δικτύου'!E70/'Παραδοχές διείσδυσης - κάλυψης'!D132,0)</f>
        <v>0</v>
      </c>
      <c r="E70" s="186">
        <f>IFERROR('Ανάπτυξη δικτύου'!G70/'Παραδοχές διείσδυσης - κάλυψης'!E132,0)</f>
        <v>0</v>
      </c>
      <c r="F70" s="160">
        <f t="shared" si="39"/>
        <v>0</v>
      </c>
      <c r="G70" s="186">
        <f>IFERROR('Ανάπτυξη δικτύου'!J70/'Παραδοχές διείσδυσης - κάλυψης'!F132,0)</f>
        <v>0</v>
      </c>
      <c r="H70" s="160">
        <f t="shared" si="40"/>
        <v>0</v>
      </c>
      <c r="I70" s="186">
        <f>IFERROR('Ανάπτυξη δικτύου'!M70/'Παραδοχές διείσδυσης - κάλυψης'!G132,0)</f>
        <v>0</v>
      </c>
      <c r="J70" s="160">
        <f t="shared" si="41"/>
        <v>0</v>
      </c>
      <c r="K70" s="186">
        <f>IFERROR('Ανάπτυξη δικτύου'!P70/'Παραδοχές διείσδυσης - κάλυψης'!I132,0)</f>
        <v>0</v>
      </c>
      <c r="L70" s="160">
        <f t="shared" si="42"/>
        <v>0</v>
      </c>
      <c r="M70" s="187">
        <f t="shared" si="43"/>
        <v>0</v>
      </c>
      <c r="O70" s="186">
        <f>IFERROR('Ανάπτυξη δικτύου'!V70/'Παραδοχές διείσδυσης - κάλυψης'!J132,0)</f>
        <v>0</v>
      </c>
      <c r="P70" s="160">
        <f t="shared" si="44"/>
        <v>0</v>
      </c>
      <c r="Q70" s="186">
        <f>IFERROR('Ανάπτυξη δικτύου'!Y70/'Παραδοχές διείσδυσης - κάλυψης'!K132,0)</f>
        <v>0.18518518518518517</v>
      </c>
      <c r="R70" s="160">
        <f t="shared" si="45"/>
        <v>0</v>
      </c>
      <c r="S70" s="186">
        <f>IFERROR('Ανάπτυξη δικτύου'!AB70/'Παραδοχές διείσδυσης - κάλυψης'!L132,0)</f>
        <v>0.18518518518518517</v>
      </c>
      <c r="T70" s="160">
        <f t="shared" si="46"/>
        <v>0</v>
      </c>
      <c r="U70" s="186">
        <f>IFERROR('Ανάπτυξη δικτύου'!AE70/'Παραδοχές διείσδυσης - κάλυψης'!M132,0)</f>
        <v>0.18518518518518517</v>
      </c>
      <c r="V70" s="160">
        <f t="shared" si="47"/>
        <v>0</v>
      </c>
      <c r="W70" s="186">
        <f>IFERROR('Ανάπτυξη δικτύου'!AH70/'Παραδοχές διείσδυσης - κάλυψης'!N132,0)</f>
        <v>0.18518518518518517</v>
      </c>
      <c r="X70" s="160">
        <f t="shared" si="48"/>
        <v>0</v>
      </c>
      <c r="Y70" s="187">
        <f t="shared" si="49"/>
        <v>0</v>
      </c>
    </row>
    <row r="71" spans="2:33" outlineLevel="1" x14ac:dyDescent="0.35">
      <c r="B71" s="230" t="s">
        <v>99</v>
      </c>
      <c r="C71" s="63" t="s">
        <v>195</v>
      </c>
      <c r="D71" s="185">
        <f>IFERROR('Ανάπτυξη δικτύου'!E71/'Παραδοχές διείσδυσης - κάλυψης'!D133,0)</f>
        <v>0</v>
      </c>
      <c r="E71" s="186">
        <f>IFERROR('Ανάπτυξη δικτύου'!G71/'Παραδοχές διείσδυσης - κάλυψης'!E133,0)</f>
        <v>0</v>
      </c>
      <c r="F71" s="160">
        <f t="shared" si="39"/>
        <v>0</v>
      </c>
      <c r="G71" s="186">
        <f>IFERROR('Ανάπτυξη δικτύου'!J71/'Παραδοχές διείσδυσης - κάλυψης'!F133,0)</f>
        <v>0</v>
      </c>
      <c r="H71" s="160">
        <f t="shared" si="40"/>
        <v>0</v>
      </c>
      <c r="I71" s="186">
        <f>IFERROR('Ανάπτυξη δικτύου'!M71/'Παραδοχές διείσδυσης - κάλυψης'!G133,0)</f>
        <v>0</v>
      </c>
      <c r="J71" s="160">
        <f t="shared" si="41"/>
        <v>0</v>
      </c>
      <c r="K71" s="186">
        <f>IFERROR('Ανάπτυξη δικτύου'!P71/'Παραδοχές διείσδυσης - κάλυψης'!I133,0)</f>
        <v>0</v>
      </c>
      <c r="L71" s="160">
        <f t="shared" si="42"/>
        <v>0</v>
      </c>
      <c r="M71" s="187">
        <f t="shared" si="43"/>
        <v>0</v>
      </c>
      <c r="O71" s="186">
        <f>IFERROR('Ανάπτυξη δικτύου'!V71/'Παραδοχές διείσδυσης - κάλυψης'!J133,0)</f>
        <v>0</v>
      </c>
      <c r="P71" s="160">
        <f t="shared" si="44"/>
        <v>0</v>
      </c>
      <c r="Q71" s="186">
        <f>IFERROR('Ανάπτυξη δικτύου'!Y71/'Παραδοχές διείσδυσης - κάλυψης'!K133,0)</f>
        <v>0</v>
      </c>
      <c r="R71" s="160">
        <f t="shared" si="45"/>
        <v>0</v>
      </c>
      <c r="S71" s="186">
        <f>IFERROR('Ανάπτυξη δικτύου'!AB71/'Παραδοχές διείσδυσης - κάλυψης'!L133,0)</f>
        <v>0</v>
      </c>
      <c r="T71" s="160">
        <f t="shared" si="46"/>
        <v>0</v>
      </c>
      <c r="U71" s="186">
        <f>IFERROR('Ανάπτυξη δικτύου'!AE71/'Παραδοχές διείσδυσης - κάλυψης'!M133,0)</f>
        <v>0</v>
      </c>
      <c r="V71" s="160">
        <f t="shared" si="47"/>
        <v>0</v>
      </c>
      <c r="W71" s="186">
        <f>IFERROR('Ανάπτυξη δικτύου'!AH71/'Παραδοχές διείσδυσης - κάλυψης'!N133,0)</f>
        <v>0</v>
      </c>
      <c r="X71" s="160">
        <f t="shared" si="48"/>
        <v>0</v>
      </c>
      <c r="Y71" s="187">
        <f t="shared" si="49"/>
        <v>0</v>
      </c>
    </row>
    <row r="72" spans="2:33" ht="15" customHeight="1" outlineLevel="1" x14ac:dyDescent="0.35">
      <c r="B72" s="50" t="s">
        <v>138</v>
      </c>
      <c r="C72" s="47" t="s">
        <v>195</v>
      </c>
      <c r="D72" s="185">
        <f>IFERROR('Ανάπτυξη δικτύου'!E72/'Παραδοχές διείσδυσης - κάλυψης'!D134,0)</f>
        <v>0.1281343985829474</v>
      </c>
      <c r="E72" s="186">
        <f>IFERROR('Ανάπτυξη δικτύου'!G72/'Παραδοχές διείσδυσης - κάλυψης'!E134,0)</f>
        <v>0.12898622925008149</v>
      </c>
      <c r="F72" s="160">
        <f t="shared" ref="F72" si="50">IFERROR((E72-D72)/D72,0)</f>
        <v>6.6479468164254577E-3</v>
      </c>
      <c r="G72" s="186">
        <f>IFERROR('Ανάπτυξη δικτύου'!J72/'Παραδοχές διείσδυσης - κάλυψης'!F134,0)</f>
        <v>0.13149405563653585</v>
      </c>
      <c r="H72" s="160">
        <f t="shared" ref="H72" si="51">IFERROR((G72-E72)/E72,0)</f>
        <v>1.9442590120160249E-2</v>
      </c>
      <c r="I72" s="186">
        <f>IFERROR('Ανάπτυξη δικτύου'!M72/'Παραδοχές διείσδυσης - κάλυψης'!G134,0)</f>
        <v>0.23665055261361331</v>
      </c>
      <c r="J72" s="160">
        <f t="shared" ref="J72" si="52">IFERROR((I72-G72)/G72,0)</f>
        <v>0.7997053286404191</v>
      </c>
      <c r="K72" s="186">
        <f>IFERROR('Ανάπτυξη δικτύου'!P72/'Παραδοχές διείσδυσης - κάλυψης'!I134,0)</f>
        <v>0.3546367880140967</v>
      </c>
      <c r="L72" s="160">
        <f t="shared" ref="L72" si="53">IFERROR((K72-I72)/I72,0)</f>
        <v>0.49856733524355284</v>
      </c>
      <c r="M72" s="187">
        <f>IFERROR((K72/D72)^(1/4)-1,0)</f>
        <v>0.28982120480583262</v>
      </c>
      <c r="O72" s="186">
        <f>IFERROR('Ανάπτυξη δικτύου'!V72/'Παραδοχές διείσδυσης - κάλυψης'!J134,0)</f>
        <v>0.51571735212896164</v>
      </c>
      <c r="P72" s="160">
        <f t="shared" ref="P72" si="54">IFERROR((O72-K72)/K72,0)</f>
        <v>0.45421278772822077</v>
      </c>
      <c r="Q72" s="186">
        <f>IFERROR('Ανάπτυξη δικτύου'!Y72/'Παραδοχές διείσδυσης - κάλυψης'!K134,0)</f>
        <v>0.61566138347140986</v>
      </c>
      <c r="R72" s="160">
        <f t="shared" ref="R72" si="55">IFERROR((Q72-O72)/O72,0)</f>
        <v>0.19379613838833168</v>
      </c>
      <c r="S72" s="186">
        <f>IFERROR('Ανάπτυξη δικτύου'!AB72/'Παραδοχές διείσδυσης - κάλυψης'!L134,0)</f>
        <v>0.62949978781113347</v>
      </c>
      <c r="T72" s="160">
        <f t="shared" ref="T72" si="56">IFERROR((S72-Q72)/Q72,0)</f>
        <v>2.247729792909163E-2</v>
      </c>
      <c r="U72" s="186">
        <f>IFERROR('Ανάπτυξη δικτύου'!AE72/'Παραδοχές διείσδυσης - κάλυψης'!M134,0)</f>
        <v>0.64026299118647401</v>
      </c>
      <c r="V72" s="160">
        <f t="shared" ref="V72" si="57">IFERROR((U72-S72)/S72,0)</f>
        <v>1.709802542232116E-2</v>
      </c>
      <c r="W72" s="186">
        <f>IFERROR('Ανάπτυξη δικτύου'!AH72/'Παραδοχές διείσδυσης - κάλυψης'!N134,0)</f>
        <v>0.64948859407962312</v>
      </c>
      <c r="X72" s="160">
        <f t="shared" ref="X72" si="58">IFERROR((W72-U72)/U72,0)</f>
        <v>1.4409083486229785E-2</v>
      </c>
      <c r="Y72" s="187">
        <f t="shared" ref="Y72" si="59">IFERROR((W72/O72)^(1/4)-1,0)</f>
        <v>5.9351159118920194E-2</v>
      </c>
    </row>
    <row r="73" spans="2:33" ht="15" customHeight="1" x14ac:dyDescent="0.35"/>
    <row r="74" spans="2:33" ht="15.5" x14ac:dyDescent="0.35">
      <c r="B74" s="296" t="s">
        <v>37</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row>
    <row r="75" spans="2:33"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row>
    <row r="76" spans="2:33" ht="14.25" customHeight="1" outlineLevel="1" x14ac:dyDescent="0.35">
      <c r="B76" s="338"/>
      <c r="C76" s="343" t="s">
        <v>105</v>
      </c>
      <c r="D76" s="307" t="s">
        <v>130</v>
      </c>
      <c r="E76" s="308"/>
      <c r="F76" s="308"/>
      <c r="G76" s="308"/>
      <c r="H76" s="308"/>
      <c r="I76" s="308"/>
      <c r="J76" s="308"/>
      <c r="K76" s="308"/>
      <c r="L76" s="309"/>
      <c r="M76" s="369" t="str">
        <f>"Ετήσιος ρυθμός ανάπτυξης (CAGR) "&amp;($C$3-5)&amp;" - "&amp;(($C$3-1))</f>
        <v>Ετήσιος ρυθμός ανάπτυξης (CAGR) 2019 - 2023</v>
      </c>
      <c r="N76" s="102"/>
      <c r="O76" s="372" t="s">
        <v>131</v>
      </c>
      <c r="P76" s="373"/>
      <c r="Q76" s="373"/>
      <c r="R76" s="373"/>
      <c r="S76" s="373"/>
      <c r="T76" s="373"/>
      <c r="U76" s="373"/>
      <c r="V76" s="373"/>
      <c r="W76" s="373"/>
      <c r="X76" s="374"/>
      <c r="Y76" s="369" t="str">
        <f>"Ετήσιος ρυθμός ανάπτυξης (CAGR) "&amp;$C$3&amp;" - "&amp;$E$3</f>
        <v>Ετήσιος ρυθμός ανάπτυξης (CAGR) 2024 - 2028</v>
      </c>
    </row>
    <row r="77" spans="2:33" ht="15.75" customHeight="1" outlineLevel="1" x14ac:dyDescent="0.35">
      <c r="B77" s="339"/>
      <c r="C77" s="344"/>
      <c r="D77" s="67">
        <f>$C$3-5</f>
        <v>2019</v>
      </c>
      <c r="E77" s="307">
        <f>$C$3-4</f>
        <v>2020</v>
      </c>
      <c r="F77" s="309"/>
      <c r="G77" s="307">
        <f>$C$3-3</f>
        <v>2021</v>
      </c>
      <c r="H77" s="309"/>
      <c r="I77" s="307">
        <f>$C$3+-2</f>
        <v>2022</v>
      </c>
      <c r="J77" s="309"/>
      <c r="K77" s="307">
        <f>$C$3-1</f>
        <v>2023</v>
      </c>
      <c r="L77" s="309"/>
      <c r="M77" s="370"/>
      <c r="N77" s="102"/>
      <c r="O77" s="307">
        <f>$C$3</f>
        <v>2024</v>
      </c>
      <c r="P77" s="309"/>
      <c r="Q77" s="307">
        <f>$C$3+1</f>
        <v>2025</v>
      </c>
      <c r="R77" s="309"/>
      <c r="S77" s="307">
        <f>$C$3+2</f>
        <v>2026</v>
      </c>
      <c r="T77" s="309"/>
      <c r="U77" s="307">
        <f>$C$3+3</f>
        <v>2027</v>
      </c>
      <c r="V77" s="309"/>
      <c r="W77" s="307">
        <f>$C$3+4</f>
        <v>2028</v>
      </c>
      <c r="X77" s="309"/>
      <c r="Y77" s="370"/>
    </row>
    <row r="78" spans="2:33" ht="15" customHeight="1" outlineLevel="1" x14ac:dyDescent="0.35">
      <c r="B78" s="340"/>
      <c r="C78" s="345"/>
      <c r="D78" s="67" t="s">
        <v>194</v>
      </c>
      <c r="E78" s="67" t="s">
        <v>194</v>
      </c>
      <c r="F78" s="66" t="s">
        <v>134</v>
      </c>
      <c r="G78" s="67" t="s">
        <v>194</v>
      </c>
      <c r="H78" s="66" t="s">
        <v>134</v>
      </c>
      <c r="I78" s="67" t="s">
        <v>194</v>
      </c>
      <c r="J78" s="66" t="s">
        <v>134</v>
      </c>
      <c r="K78" s="67" t="s">
        <v>194</v>
      </c>
      <c r="L78" s="66" t="s">
        <v>134</v>
      </c>
      <c r="M78" s="371"/>
      <c r="O78" s="67" t="s">
        <v>194</v>
      </c>
      <c r="P78" s="66" t="s">
        <v>134</v>
      </c>
      <c r="Q78" s="67" t="s">
        <v>194</v>
      </c>
      <c r="R78" s="66" t="s">
        <v>134</v>
      </c>
      <c r="S78" s="67" t="s">
        <v>194</v>
      </c>
      <c r="T78" s="66" t="s">
        <v>134</v>
      </c>
      <c r="U78" s="67" t="s">
        <v>194</v>
      </c>
      <c r="V78" s="66" t="s">
        <v>134</v>
      </c>
      <c r="W78" s="67" t="s">
        <v>194</v>
      </c>
      <c r="X78" s="66" t="s">
        <v>134</v>
      </c>
      <c r="Y78" s="371"/>
    </row>
    <row r="79" spans="2:33" outlineLevel="1" x14ac:dyDescent="0.35">
      <c r="B79" s="229" t="s">
        <v>75</v>
      </c>
      <c r="C79" s="63" t="s">
        <v>195</v>
      </c>
      <c r="D79" s="185">
        <f>IFERROR(('Ανάπτυξη δικτύου'!E47+'Ανάπτυξη δικτύου'!E14)/'Παραδοχές διείσδυσης - κάλυψης'!D109,0)</f>
        <v>0</v>
      </c>
      <c r="E79" s="186">
        <f>IFERROR(('Ανάπτυξη δικτύου'!G47+'Ανάπτυξη δικτύου'!G14)/'Παραδοχές διείσδυσης - κάλυψης'!E109,0)</f>
        <v>0</v>
      </c>
      <c r="F79" s="160">
        <f>IFERROR((E79-D79)/D79,0)</f>
        <v>0</v>
      </c>
      <c r="G79" s="186">
        <f>IFERROR(('Ανάπτυξη δικτύου'!J47+'Ανάπτυξη δικτύου'!J14)/'Παραδοχές διείσδυσης - κάλυψης'!F109,0)</f>
        <v>0</v>
      </c>
      <c r="H79" s="160">
        <f>IFERROR((G79-E79)/E79,0)</f>
        <v>0</v>
      </c>
      <c r="I79" s="186">
        <f>IFERROR(('Ανάπτυξη δικτύου'!M47+'Ανάπτυξη δικτύου'!M14)/'Παραδοχές διείσδυσης - κάλυψης'!G109,0)</f>
        <v>0</v>
      </c>
      <c r="J79" s="160">
        <f>IFERROR((I79-G79)/G79,0)</f>
        <v>0</v>
      </c>
      <c r="K79" s="186">
        <f>IFERROR(('Ανάπτυξη δικτύου'!P47+'Ανάπτυξη δικτύου'!P14)/'Παραδοχές διείσδυσης - κάλυψης'!I109,0)</f>
        <v>0</v>
      </c>
      <c r="L79" s="160">
        <f>IFERROR((K79-I79)/I79,0)</f>
        <v>0</v>
      </c>
      <c r="M79" s="187">
        <f t="shared" ref="M79" si="60">IFERROR((K79/D79)^(1/4)-1,0)</f>
        <v>0</v>
      </c>
      <c r="O79" s="186">
        <f>IFERROR(('Ανάπτυξη δικτύου'!V47+'Ανάπτυξη δικτύου'!V14)/'Παραδοχές διείσδυσης - κάλυψης'!J109,0)</f>
        <v>0</v>
      </c>
      <c r="P79" s="160">
        <f>IFERROR((O79-K79)/K79,0)</f>
        <v>0</v>
      </c>
      <c r="Q79" s="186">
        <f>IFERROR(('Ανάπτυξη δικτύου'!Y47+'Ανάπτυξη δικτύου'!Y14)/'Παραδοχές διείσδυσης - κάλυψης'!K109,0)</f>
        <v>0</v>
      </c>
      <c r="R79" s="160">
        <f>IFERROR((Q79-O79)/O79,0)</f>
        <v>0</v>
      </c>
      <c r="S79" s="186">
        <f>IFERROR(('Ανάπτυξη δικτύου'!AB47+'Ανάπτυξη δικτύου'!AB14)/'Παραδοχές διείσδυσης - κάλυψης'!L109,0)</f>
        <v>0</v>
      </c>
      <c r="T79" s="160">
        <f>IFERROR((S79-Q79)/Q79,0)</f>
        <v>0</v>
      </c>
      <c r="U79" s="186">
        <f>IFERROR(('Ανάπτυξη δικτύου'!AE47+'Ανάπτυξη δικτύου'!AE14)/'Παραδοχές διείσδυσης - κάλυψης'!M109,0)</f>
        <v>0</v>
      </c>
      <c r="V79" s="160">
        <f>IFERROR((U79-S79)/S79,0)</f>
        <v>0</v>
      </c>
      <c r="W79" s="186">
        <f>IFERROR(('Ανάπτυξη δικτύου'!AH47+'Ανάπτυξη δικτύου'!AH14)/'Παραδοχές διείσδυσης - κάλυψης'!N109,0)</f>
        <v>0</v>
      </c>
      <c r="X79" s="160">
        <f>IFERROR((W79-U79)/U79,0)</f>
        <v>0</v>
      </c>
      <c r="Y79" s="187">
        <f>IFERROR((W79/O79)^(1/4)-1,0)</f>
        <v>0</v>
      </c>
    </row>
    <row r="80" spans="2:33" outlineLevel="1" x14ac:dyDescent="0.35">
      <c r="B80" s="230" t="s">
        <v>76</v>
      </c>
      <c r="C80" s="63" t="s">
        <v>195</v>
      </c>
      <c r="D80" s="185">
        <f>IFERROR(('Ανάπτυξη δικτύου'!E48+'Ανάπτυξη δικτύου'!E15)/'Παραδοχές διείσδυσης - κάλυψης'!D110,0)</f>
        <v>0</v>
      </c>
      <c r="E80" s="186">
        <f>IFERROR(('Ανάπτυξη δικτύου'!G48+'Ανάπτυξη δικτύου'!G15)/'Παραδοχές διείσδυσης - κάλυψης'!E110,0)</f>
        <v>0</v>
      </c>
      <c r="F80" s="160">
        <f t="shared" ref="F80:F99" si="61">IFERROR((E80-D80)/D80,0)</f>
        <v>0</v>
      </c>
      <c r="G80" s="186">
        <f>IFERROR(('Ανάπτυξη δικτύου'!J48+'Ανάπτυξη δικτύου'!J15)/'Παραδοχές διείσδυσης - κάλυψης'!F110,0)</f>
        <v>0</v>
      </c>
      <c r="H80" s="160">
        <f t="shared" ref="H80:H99" si="62">IFERROR((G80-E80)/E80,0)</f>
        <v>0</v>
      </c>
      <c r="I80" s="186">
        <f>IFERROR(('Ανάπτυξη δικτύου'!M48+'Ανάπτυξη δικτύου'!M15)/'Παραδοχές διείσδυσης - κάλυψης'!G110,0)</f>
        <v>0</v>
      </c>
      <c r="J80" s="160">
        <f t="shared" ref="J80:J99" si="63">IFERROR((I80-G80)/G80,0)</f>
        <v>0</v>
      </c>
      <c r="K80" s="186">
        <f>IFERROR(('Ανάπτυξη δικτύου'!P48+'Ανάπτυξη δικτύου'!P15)/'Παραδοχές διείσδυσης - κάλυψης'!I110,0)</f>
        <v>0</v>
      </c>
      <c r="L80" s="160">
        <f t="shared" ref="L80:L99" si="64">IFERROR((K80-I80)/I80,0)</f>
        <v>0</v>
      </c>
      <c r="M80" s="187">
        <f t="shared" ref="M80:M99" si="65">IFERROR((K80/D80)^(1/4)-1,0)</f>
        <v>0</v>
      </c>
      <c r="O80" s="186">
        <f>IFERROR(('Ανάπτυξη δικτύου'!V48+'Ανάπτυξη δικτύου'!V15)/'Παραδοχές διείσδυσης - κάλυψης'!J110,0)</f>
        <v>0</v>
      </c>
      <c r="P80" s="160">
        <f t="shared" ref="P80:P99" si="66">IFERROR((O80-K80)/K80,0)</f>
        <v>0</v>
      </c>
      <c r="Q80" s="186">
        <f>IFERROR(('Ανάπτυξη δικτύου'!Y48+'Ανάπτυξη δικτύου'!Y15)/'Παραδοχές διείσδυσης - κάλυψης'!K110,0)</f>
        <v>0</v>
      </c>
      <c r="R80" s="160">
        <f t="shared" ref="R80:R99" si="67">IFERROR((Q80-O80)/O80,0)</f>
        <v>0</v>
      </c>
      <c r="S80" s="186">
        <f>IFERROR(('Ανάπτυξη δικτύου'!AB48+'Ανάπτυξη δικτύου'!AB15)/'Παραδοχές διείσδυσης - κάλυψης'!L110,0)</f>
        <v>0</v>
      </c>
      <c r="T80" s="160">
        <f t="shared" ref="T80:T99" si="68">IFERROR((S80-Q80)/Q80,0)</f>
        <v>0</v>
      </c>
      <c r="U80" s="186">
        <f>IFERROR(('Ανάπτυξη δικτύου'!AE48+'Ανάπτυξη δικτύου'!AE15)/'Παραδοχές διείσδυσης - κάλυψης'!M110,0)</f>
        <v>0</v>
      </c>
      <c r="V80" s="160">
        <f t="shared" ref="V80:V99" si="69">IFERROR((U80-S80)/S80,0)</f>
        <v>0</v>
      </c>
      <c r="W80" s="186">
        <f>IFERROR(('Ανάπτυξη δικτύου'!AH48+'Ανάπτυξη δικτύου'!AH15)/'Παραδοχές διείσδυσης - κάλυψης'!N110,0)</f>
        <v>0</v>
      </c>
      <c r="X80" s="160">
        <f t="shared" ref="X80:X99" si="70">IFERROR((W80-U80)/U80,0)</f>
        <v>0</v>
      </c>
      <c r="Y80" s="187">
        <f t="shared" ref="Y80:Y99" si="71">IFERROR((W80/O80)^(1/4)-1,0)</f>
        <v>0</v>
      </c>
    </row>
    <row r="81" spans="2:31" outlineLevel="1" x14ac:dyDescent="0.35">
      <c r="B81" s="229" t="s">
        <v>77</v>
      </c>
      <c r="C81" s="63" t="s">
        <v>195</v>
      </c>
      <c r="D81" s="185">
        <f>IFERROR(('Ανάπτυξη δικτύου'!E49+'Ανάπτυξη δικτύου'!E16)/'Παραδοχές διείσδυσης - κάλυψης'!D111,0)</f>
        <v>0</v>
      </c>
      <c r="E81" s="186">
        <f>IFERROR(('Ανάπτυξη δικτύου'!G49+'Ανάπτυξη δικτύου'!G16)/'Παραδοχές διείσδυσης - κάλυψης'!E111,0)</f>
        <v>0</v>
      </c>
      <c r="F81" s="160">
        <f t="shared" si="61"/>
        <v>0</v>
      </c>
      <c r="G81" s="186">
        <f>IFERROR(('Ανάπτυξη δικτύου'!J49+'Ανάπτυξη δικτύου'!J16)/'Παραδοχές διείσδυσης - κάλυψης'!F111,0)</f>
        <v>0</v>
      </c>
      <c r="H81" s="160">
        <f t="shared" si="62"/>
        <v>0</v>
      </c>
      <c r="I81" s="186">
        <f>IFERROR(('Ανάπτυξη δικτύου'!M49+'Ανάπτυξη δικτύου'!M16)/'Παραδοχές διείσδυσης - κάλυψης'!G111,0)</f>
        <v>0</v>
      </c>
      <c r="J81" s="160">
        <f t="shared" si="63"/>
        <v>0</v>
      </c>
      <c r="K81" s="186">
        <f>IFERROR(('Ανάπτυξη δικτύου'!P49+'Ανάπτυξη δικτύου'!P16)/'Παραδοχές διείσδυσης - κάλυψης'!I111,0)</f>
        <v>0</v>
      </c>
      <c r="L81" s="160">
        <f t="shared" si="64"/>
        <v>0</v>
      </c>
      <c r="M81" s="187">
        <f t="shared" si="65"/>
        <v>0</v>
      </c>
      <c r="O81" s="186">
        <f>IFERROR(('Ανάπτυξη δικτύου'!V49+'Ανάπτυξη δικτύου'!V16)/'Παραδοχές διείσδυσης - κάλυψης'!J111,0)</f>
        <v>0</v>
      </c>
      <c r="P81" s="160">
        <f t="shared" si="66"/>
        <v>0</v>
      </c>
      <c r="Q81" s="186">
        <f>IFERROR(('Ανάπτυξη δικτύου'!Y49+'Ανάπτυξη δικτύου'!Y16)/'Παραδοχές διείσδυσης - κάλυψης'!K111,0)</f>
        <v>0</v>
      </c>
      <c r="R81" s="160">
        <f t="shared" si="67"/>
        <v>0</v>
      </c>
      <c r="S81" s="186">
        <f>IFERROR(('Ανάπτυξη δικτύου'!AB49+'Ανάπτυξη δικτύου'!AB16)/'Παραδοχές διείσδυσης - κάλυψης'!L111,0)</f>
        <v>0</v>
      </c>
      <c r="T81" s="160">
        <f t="shared" si="68"/>
        <v>0</v>
      </c>
      <c r="U81" s="186">
        <f>IFERROR(('Ανάπτυξη δικτύου'!AE49+'Ανάπτυξη δικτύου'!AE16)/'Παραδοχές διείσδυσης - κάλυψης'!M111,0)</f>
        <v>0</v>
      </c>
      <c r="V81" s="160">
        <f t="shared" si="69"/>
        <v>0</v>
      </c>
      <c r="W81" s="186">
        <f>IFERROR(('Ανάπτυξη δικτύου'!AH49+'Ανάπτυξη δικτύου'!AH16)/'Παραδοχές διείσδυσης - κάλυψης'!N111,0)</f>
        <v>0</v>
      </c>
      <c r="X81" s="160">
        <f t="shared" si="70"/>
        <v>0</v>
      </c>
      <c r="Y81" s="187">
        <f t="shared" si="71"/>
        <v>0</v>
      </c>
    </row>
    <row r="82" spans="2:31" ht="16.5" customHeight="1" outlineLevel="1" x14ac:dyDescent="0.35">
      <c r="B82" s="230" t="s">
        <v>78</v>
      </c>
      <c r="C82" s="63" t="s">
        <v>195</v>
      </c>
      <c r="D82" s="185">
        <f>IFERROR(('Ανάπτυξη δικτύου'!E50+'Ανάπτυξη δικτύου'!E17)/'Παραδοχές διείσδυσης - κάλυψης'!D112,0)</f>
        <v>0.5118057059850406</v>
      </c>
      <c r="E82" s="186">
        <f>IFERROR(('Ανάπτυξη δικτύου'!G50+'Ανάπτυξη δικτύου'!G17)/'Παραδοχές διείσδυσης - κάλυψης'!E112,0)</f>
        <v>0.5118057059850406</v>
      </c>
      <c r="F82" s="160">
        <f t="shared" si="61"/>
        <v>0</v>
      </c>
      <c r="G82" s="186">
        <f>IFERROR(('Ανάπτυξη δικτύου'!J50+'Ανάπτυξη δικτύου'!J17)/'Παραδοχές διείσδυσης - κάλυψης'!F112,0)</f>
        <v>0.5118057059850406</v>
      </c>
      <c r="H82" s="160">
        <f t="shared" si="62"/>
        <v>0</v>
      </c>
      <c r="I82" s="186">
        <f>IFERROR(('Ανάπτυξη δικτύου'!M50+'Ανάπτυξη δικτύου'!M17)/'Παραδοχές διείσδυσης - κάλυψης'!G112,0)</f>
        <v>0.67133882949578871</v>
      </c>
      <c r="J82" s="160">
        <f t="shared" si="63"/>
        <v>0.31170641836379026</v>
      </c>
      <c r="K82" s="186">
        <f>IFERROR(('Ανάπτυξη δικτύου'!P50+'Ανάπτυξη δικτύου'!P17)/'Παραδοχές διείσδυσης - κάλυψης'!I112,0)</f>
        <v>0.87182558391416809</v>
      </c>
      <c r="L82" s="160">
        <f t="shared" si="64"/>
        <v>0.29863720912576386</v>
      </c>
      <c r="M82" s="187">
        <f t="shared" si="65"/>
        <v>0.14243400476243595</v>
      </c>
      <c r="O82" s="186">
        <f>IFERROR(('Ανάπτυξη δικτύου'!V50+'Ανάπτυξη δικτύου'!V17-'Ανάπτυξη δικτύου'!$E$17)/'Παραδοχές διείσδυσης - κάλυψης'!J112,0)</f>
        <v>0.66659870793460674</v>
      </c>
      <c r="P82" s="160">
        <f t="shared" si="66"/>
        <v>-0.23539900613855591</v>
      </c>
      <c r="Q82" s="186">
        <f>IFERROR(('Ανάπτυξη δικτύου'!Y50+'Ανάπτυξη δικτύου'!Y17-'Ανάπτυξη δικτύου'!$E$17)/'Παραδοχές διείσδυσης - κάλυψης'!K112,0)</f>
        <v>0.73031001924081607</v>
      </c>
      <c r="R82" s="160">
        <f t="shared" si="67"/>
        <v>9.5576709867339557E-2</v>
      </c>
      <c r="S82" s="186">
        <f>IFERROR(('Ανάπτυξη δικτύου'!AB50+'Ανάπτυξη δικτύου'!AB17-'Ανάπτυξη δικτύου'!$E$17)/'Παραδοχές διείσδυσης - κάλυψης'!L112,0)</f>
        <v>0.75579454376329969</v>
      </c>
      <c r="T82" s="160">
        <f t="shared" si="68"/>
        <v>3.4895488013399728E-2</v>
      </c>
      <c r="U82" s="186">
        <f>IFERROR(('Ανάπτυξη δικτύου'!AE50+'Ανάπτυξη δικτύου'!AE17-'Ανάπτυξη δικτύου'!$E$17)/'Παραδοχές διείσδυσης - κάλυψης'!M112,0)</f>
        <v>0.76853680602454155</v>
      </c>
      <c r="V82" s="160">
        <f t="shared" si="69"/>
        <v>1.685942610513539E-2</v>
      </c>
      <c r="W82" s="186">
        <f>IFERROR(('Ανάπτυξη δικτύου'!AH50+'Ανάπτυξη δικτύου'!AH17-'Ανάπτυξη δικτύου'!$E$17)/'Παραδοχές διείσδυσης - κάλυψης'!N112,0)</f>
        <v>0.78127906828578342</v>
      </c>
      <c r="X82" s="160">
        <f t="shared" si="70"/>
        <v>1.6579898531020997E-2</v>
      </c>
      <c r="Y82" s="187">
        <f t="shared" si="71"/>
        <v>4.0484057783557681E-2</v>
      </c>
      <c r="AB82" s="368" t="s">
        <v>197</v>
      </c>
      <c r="AC82" s="368"/>
      <c r="AD82" s="368"/>
      <c r="AE82" s="368"/>
    </row>
    <row r="83" spans="2:31" ht="15" customHeight="1" outlineLevel="1" x14ac:dyDescent="0.35">
      <c r="B83" s="229" t="s">
        <v>79</v>
      </c>
      <c r="C83" s="63" t="s">
        <v>195</v>
      </c>
      <c r="D83" s="185">
        <f>IFERROR(('Ανάπτυξη δικτύου'!E51+'Ανάπτυξη δικτύου'!E18)/'Παραδοχές διείσδυσης - κάλυψης'!D113,0)</f>
        <v>0</v>
      </c>
      <c r="E83" s="186">
        <f>IFERROR(('Ανάπτυξη δικτύου'!G51+'Ανάπτυξη δικτύου'!G18)/'Παραδοχές διείσδυσης - κάλυψης'!E113,0)</f>
        <v>0</v>
      </c>
      <c r="F83" s="160">
        <f t="shared" si="61"/>
        <v>0</v>
      </c>
      <c r="G83" s="186">
        <f>IFERROR(('Ανάπτυξη δικτύου'!J51+'Ανάπτυξη δικτύου'!J18)/'Παραδοχές διείσδυσης - κάλυψης'!F113,0)</f>
        <v>0</v>
      </c>
      <c r="H83" s="160">
        <f t="shared" si="62"/>
        <v>0</v>
      </c>
      <c r="I83" s="186">
        <f>IFERROR(('Ανάπτυξη δικτύου'!M51+'Ανάπτυξη δικτύου'!M18)/'Παραδοχές διείσδυσης - κάλυψης'!G113,0)</f>
        <v>0</v>
      </c>
      <c r="J83" s="160">
        <f t="shared" si="63"/>
        <v>0</v>
      </c>
      <c r="K83" s="186">
        <f>IFERROR(('Ανάπτυξη δικτύου'!P51+'Ανάπτυξη δικτύου'!P18)/'Παραδοχές διείσδυσης - κάλυψης'!I113,0)</f>
        <v>0</v>
      </c>
      <c r="L83" s="160">
        <f t="shared" si="64"/>
        <v>0</v>
      </c>
      <c r="M83" s="187">
        <f t="shared" si="65"/>
        <v>0</v>
      </c>
      <c r="O83" s="186">
        <f>IFERROR(('Ανάπτυξη δικτύου'!V51+'Ανάπτυξη δικτύου'!V18)/'Παραδοχές διείσδυσης - κάλυψης'!J113,0)</f>
        <v>0</v>
      </c>
      <c r="P83" s="160">
        <f t="shared" si="66"/>
        <v>0</v>
      </c>
      <c r="Q83" s="186">
        <f>IFERROR(('Ανάπτυξη δικτύου'!Y51+'Ανάπτυξη δικτύου'!Y18)/'Παραδοχές διείσδυσης - κάλυψης'!K113,0)</f>
        <v>0</v>
      </c>
      <c r="R83" s="160">
        <f t="shared" si="67"/>
        <v>0</v>
      </c>
      <c r="S83" s="186">
        <f>IFERROR(('Ανάπτυξη δικτύου'!AB51+'Ανάπτυξη δικτύου'!AB18)/'Παραδοχές διείσδυσης - κάλυψης'!L113,0)</f>
        <v>0</v>
      </c>
      <c r="T83" s="160">
        <f t="shared" si="68"/>
        <v>0</v>
      </c>
      <c r="U83" s="186">
        <f>IFERROR(('Ανάπτυξη δικτύου'!AE51+'Ανάπτυξη δικτύου'!AE18)/'Παραδοχές διείσδυσης - κάλυψης'!M113,0)</f>
        <v>0</v>
      </c>
      <c r="V83" s="160">
        <f t="shared" si="69"/>
        <v>0</v>
      </c>
      <c r="W83" s="186">
        <f>IFERROR(('Ανάπτυξη δικτύου'!AH51+'Ανάπτυξη δικτύου'!AH18)/'Παραδοχές διείσδυσης - κάλυψης'!N113,0)</f>
        <v>0</v>
      </c>
      <c r="X83" s="160">
        <f t="shared" si="70"/>
        <v>0</v>
      </c>
      <c r="Y83" s="187">
        <f t="shared" si="71"/>
        <v>0</v>
      </c>
      <c r="AB83" s="368"/>
      <c r="AC83" s="368"/>
      <c r="AD83" s="368"/>
      <c r="AE83" s="368"/>
    </row>
    <row r="84" spans="2:31" outlineLevel="1" x14ac:dyDescent="0.35">
      <c r="B84" s="230" t="s">
        <v>80</v>
      </c>
      <c r="C84" s="63" t="s">
        <v>195</v>
      </c>
      <c r="D84" s="185">
        <f>IFERROR(('Ανάπτυξη δικτύου'!E52+'Ανάπτυξη δικτύου'!E19)/'Παραδοχές διείσδυσης - κάλυψης'!D114,0)</f>
        <v>0.20765169926005664</v>
      </c>
      <c r="E84" s="186">
        <f>IFERROR(('Ανάπτυξη δικτύου'!G52+'Ανάπτυξη δικτύου'!G19)/'Παραδοχές διείσδυσης - κάλυψης'!E114,0)</f>
        <v>0.20765169926005664</v>
      </c>
      <c r="F84" s="160">
        <f t="shared" si="61"/>
        <v>0</v>
      </c>
      <c r="G84" s="186">
        <f>IFERROR(('Ανάπτυξη δικτύου'!J52+'Ανάπτυξη δικτύου'!J19)/'Παραδοχές διείσδυσης - κάλυψης'!F114,0)</f>
        <v>0.21309389832167147</v>
      </c>
      <c r="H84" s="160">
        <f t="shared" si="62"/>
        <v>2.6208304969366946E-2</v>
      </c>
      <c r="I84" s="186">
        <f>IFERROR(('Ανάπτυξη δικτύου'!M52+'Ανάπτυξη δικτύου'!M19)/'Παραδοχές διείσδυσης - κάλυψης'!G114,0)</f>
        <v>0.35102455785530601</v>
      </c>
      <c r="J84" s="160">
        <f t="shared" si="63"/>
        <v>0.64727643832121451</v>
      </c>
      <c r="K84" s="186">
        <f>IFERROR(('Ανάπτυξη δικτύου'!P52+'Ανάπτυξη δικτύου'!P19)/'Παραδοχές διείσδυσης - κάλυψης'!I114,0)</f>
        <v>0.44583081883076991</v>
      </c>
      <c r="L84" s="160">
        <f t="shared" si="64"/>
        <v>0.27008441105862313</v>
      </c>
      <c r="M84" s="187">
        <f t="shared" si="65"/>
        <v>0.21048287371408381</v>
      </c>
      <c r="O84" s="186">
        <f>IFERROR(('Ανάπτυξη δικτύου'!V52+'Ανάπτυξη δικτύου'!V19)/'Παραδοχές διείσδυσης - κάλυψης'!J114,0)</f>
        <v>0.60224647018207722</v>
      </c>
      <c r="P84" s="160">
        <f t="shared" si="66"/>
        <v>0.35084082289672336</v>
      </c>
      <c r="Q84" s="186">
        <f>IFERROR(('Ανάπτυξη δικτύου'!Y52+'Ανάπτυξη δικτύου'!Y19)/'Παραδοχές διείσδυσης - κάλυψης'!K114,0)</f>
        <v>0.71098171616838746</v>
      </c>
      <c r="R84" s="160">
        <f t="shared" si="67"/>
        <v>0.18054941186029086</v>
      </c>
      <c r="S84" s="186">
        <f>IFERROR(('Ανάπτυξη δικτύου'!AB52+'Ανάπτυξη δικτύου'!AB19)/'Παραδοχές διείσδυσης - κάλυψης'!L114,0)</f>
        <v>0.7272920030663339</v>
      </c>
      <c r="T84" s="160">
        <f t="shared" si="68"/>
        <v>2.2940515243972254E-2</v>
      </c>
      <c r="U84" s="186">
        <f>IFERROR(('Ανάπτυξη δικτύου'!AE52+'Ανάπτυξη δικτύου'!AE19)/'Παραδοχές διείσδυσης - κάλυψης'!M114,0)</f>
        <v>0.74360228996428046</v>
      </c>
      <c r="V84" s="160">
        <f t="shared" si="69"/>
        <v>2.2426050099795956E-2</v>
      </c>
      <c r="W84" s="186">
        <f>IFERROR(('Ανάπτυξη δικτύου'!AH52+'Ανάπτυξη δικτύου'!AH19)/'Παραδοχές διείσδυσης - κάλυψης'!N114,0)</f>
        <v>0.75991257686222702</v>
      </c>
      <c r="X84" s="160">
        <f t="shared" si="70"/>
        <v>2.1934153670680648E-2</v>
      </c>
      <c r="Y84" s="187">
        <f t="shared" si="71"/>
        <v>5.9857170197285203E-2</v>
      </c>
      <c r="AB84" s="368"/>
      <c r="AC84" s="368"/>
      <c r="AD84" s="368"/>
      <c r="AE84" s="368"/>
    </row>
    <row r="85" spans="2:31" outlineLevel="1" x14ac:dyDescent="0.35">
      <c r="B85" s="229" t="s">
        <v>81</v>
      </c>
      <c r="C85" s="63" t="s">
        <v>195</v>
      </c>
      <c r="D85" s="185">
        <f>IFERROR(('Ανάπτυξη δικτύου'!E53+'Ανάπτυξη δικτύου'!E20)/'Παραδοχές διείσδυσης - κάλυψης'!D115,0)</f>
        <v>0</v>
      </c>
      <c r="E85" s="186">
        <f>IFERROR(('Ανάπτυξη δικτύου'!G53+'Ανάπτυξη δικτύου'!G20)/'Παραδοχές διείσδυσης - κάλυψης'!E115,0)</f>
        <v>0</v>
      </c>
      <c r="F85" s="160">
        <f t="shared" si="61"/>
        <v>0</v>
      </c>
      <c r="G85" s="186">
        <f>IFERROR(('Ανάπτυξη δικτύου'!J53+'Ανάπτυξη δικτύου'!J20)/'Παραδοχές διείσδυσης - κάλυψης'!F115,0)</f>
        <v>0</v>
      </c>
      <c r="H85" s="160">
        <f t="shared" si="62"/>
        <v>0</v>
      </c>
      <c r="I85" s="186">
        <f>IFERROR(('Ανάπτυξη δικτύου'!M53+'Ανάπτυξη δικτύου'!M20)/'Παραδοχές διείσδυσης - κάλυψης'!G115,0)</f>
        <v>0</v>
      </c>
      <c r="J85" s="160">
        <f t="shared" si="63"/>
        <v>0</v>
      </c>
      <c r="K85" s="186">
        <f>IFERROR(('Ανάπτυξη δικτύου'!P53+'Ανάπτυξη δικτύου'!P20)/'Παραδοχές διείσδυσης - κάλυψης'!I115,0)</f>
        <v>0</v>
      </c>
      <c r="L85" s="160">
        <f t="shared" si="64"/>
        <v>0</v>
      </c>
      <c r="M85" s="187">
        <f t="shared" si="65"/>
        <v>0</v>
      </c>
      <c r="O85" s="186">
        <f>IFERROR(('Ανάπτυξη δικτύου'!V53+'Ανάπτυξη δικτύου'!V20)/'Παραδοχές διείσδυσης - κάλυψης'!J115,0)</f>
        <v>0</v>
      </c>
      <c r="P85" s="160">
        <f t="shared" si="66"/>
        <v>0</v>
      </c>
      <c r="Q85" s="186">
        <f>IFERROR(('Ανάπτυξη δικτύου'!Y53+'Ανάπτυξη δικτύου'!Y20)/'Παραδοχές διείσδυσης - κάλυψης'!K115,0)</f>
        <v>0</v>
      </c>
      <c r="R85" s="160">
        <f t="shared" si="67"/>
        <v>0</v>
      </c>
      <c r="S85" s="186">
        <f>IFERROR(('Ανάπτυξη δικτύου'!AB53+'Ανάπτυξη δικτύου'!AB20)/'Παραδοχές διείσδυσης - κάλυψης'!L115,0)</f>
        <v>0</v>
      </c>
      <c r="T85" s="160">
        <f t="shared" si="68"/>
        <v>0</v>
      </c>
      <c r="U85" s="186">
        <f>IFERROR(('Ανάπτυξη δικτύου'!AE53+'Ανάπτυξη δικτύου'!AE20)/'Παραδοχές διείσδυσης - κάλυψης'!M115,0)</f>
        <v>0</v>
      </c>
      <c r="V85" s="160">
        <f t="shared" si="69"/>
        <v>0</v>
      </c>
      <c r="W85" s="186">
        <f>IFERROR(('Ανάπτυξη δικτύου'!AH53+'Ανάπτυξη δικτύου'!AH20)/'Παραδοχές διείσδυσης - κάλυψης'!N115,0)</f>
        <v>0</v>
      </c>
      <c r="X85" s="160">
        <f t="shared" si="70"/>
        <v>0</v>
      </c>
      <c r="Y85" s="187">
        <f t="shared" si="71"/>
        <v>0</v>
      </c>
      <c r="AB85" s="368"/>
      <c r="AC85" s="368"/>
      <c r="AD85" s="368"/>
      <c r="AE85" s="368"/>
    </row>
    <row r="86" spans="2:31" outlineLevel="1" x14ac:dyDescent="0.35">
      <c r="B86" s="230" t="s">
        <v>82</v>
      </c>
      <c r="C86" s="63" t="s">
        <v>195</v>
      </c>
      <c r="D86" s="185">
        <f>IFERROR(('Ανάπτυξη δικτύου'!E54+'Ανάπτυξη δικτύου'!E21)/'Παραδοχές διείσδυσης - κάλυψης'!D116,0)</f>
        <v>0</v>
      </c>
      <c r="E86" s="186">
        <f>IFERROR(('Ανάπτυξη δικτύου'!G54+'Ανάπτυξη δικτύου'!G21)/'Παραδοχές διείσδυσης - κάλυψης'!E116,0)</f>
        <v>0</v>
      </c>
      <c r="F86" s="160">
        <f t="shared" si="61"/>
        <v>0</v>
      </c>
      <c r="G86" s="186">
        <f>IFERROR(('Ανάπτυξη δικτύου'!J54+'Ανάπτυξη δικτύου'!J21)/'Παραδοχές διείσδυσης - κάλυψης'!F116,0)</f>
        <v>0</v>
      </c>
      <c r="H86" s="160">
        <f t="shared" si="62"/>
        <v>0</v>
      </c>
      <c r="I86" s="186">
        <f>IFERROR(('Ανάπτυξη δικτύου'!M54+'Ανάπτυξη δικτύου'!M21)/'Παραδοχές διείσδυσης - κάλυψης'!G116,0)</f>
        <v>0</v>
      </c>
      <c r="J86" s="160">
        <f t="shared" si="63"/>
        <v>0</v>
      </c>
      <c r="K86" s="186">
        <f>IFERROR(('Ανάπτυξη δικτύου'!P54+'Ανάπτυξη δικτύου'!P21)/'Παραδοχές διείσδυσης - κάλυψης'!I116,0)</f>
        <v>0</v>
      </c>
      <c r="L86" s="160">
        <f t="shared" si="64"/>
        <v>0</v>
      </c>
      <c r="M86" s="187">
        <f t="shared" si="65"/>
        <v>0</v>
      </c>
      <c r="O86" s="186">
        <f>IFERROR(('Ανάπτυξη δικτύου'!V54+'Ανάπτυξη δικτύου'!V21)/'Παραδοχές διείσδυσης - κάλυψης'!J116,0)</f>
        <v>0</v>
      </c>
      <c r="P86" s="160">
        <f t="shared" si="66"/>
        <v>0</v>
      </c>
      <c r="Q86" s="186">
        <f>IFERROR(('Ανάπτυξη δικτύου'!Y54+'Ανάπτυξη δικτύου'!Y21)/'Παραδοχές διείσδυσης - κάλυψης'!K116,0)</f>
        <v>0</v>
      </c>
      <c r="R86" s="160">
        <f t="shared" si="67"/>
        <v>0</v>
      </c>
      <c r="S86" s="186">
        <f>IFERROR(('Ανάπτυξη δικτύου'!AB54+'Ανάπτυξη δικτύου'!AB21)/'Παραδοχές διείσδυσης - κάλυψης'!L116,0)</f>
        <v>0</v>
      </c>
      <c r="T86" s="160">
        <f t="shared" si="68"/>
        <v>0</v>
      </c>
      <c r="U86" s="186">
        <f>IFERROR(('Ανάπτυξη δικτύου'!AE54+'Ανάπτυξη δικτύου'!AE21)/'Παραδοχές διείσδυσης - κάλυψης'!M116,0)</f>
        <v>0</v>
      </c>
      <c r="V86" s="160">
        <f t="shared" si="69"/>
        <v>0</v>
      </c>
      <c r="W86" s="186">
        <f>IFERROR(('Ανάπτυξη δικτύου'!AH54+'Ανάπτυξη δικτύου'!AH21)/'Παραδοχές διείσδυσης - κάλυψης'!N116,0)</f>
        <v>0</v>
      </c>
      <c r="X86" s="160">
        <f t="shared" si="70"/>
        <v>0</v>
      </c>
      <c r="Y86" s="187">
        <f t="shared" si="71"/>
        <v>0</v>
      </c>
      <c r="AB86" s="368"/>
      <c r="AC86" s="368"/>
      <c r="AD86" s="368"/>
      <c r="AE86" s="368"/>
    </row>
    <row r="87" spans="2:31" outlineLevel="1" x14ac:dyDescent="0.35">
      <c r="B87" s="230" t="s">
        <v>83</v>
      </c>
      <c r="C87" s="63" t="s">
        <v>195</v>
      </c>
      <c r="D87" s="185">
        <f>IFERROR(('Ανάπτυξη δικτύου'!E55+'Ανάπτυξη δικτύου'!E22)/'Παραδοχές διείσδυσης - κάλυψης'!D117,0)</f>
        <v>0</v>
      </c>
      <c r="E87" s="186">
        <f>IFERROR(('Ανάπτυξη δικτύου'!G55+'Ανάπτυξη δικτύου'!G22)/'Παραδοχές διείσδυσης - κάλυψης'!E117,0)</f>
        <v>0</v>
      </c>
      <c r="F87" s="160">
        <f t="shared" si="61"/>
        <v>0</v>
      </c>
      <c r="G87" s="186">
        <f>IFERROR(('Ανάπτυξη δικτύου'!J55+'Ανάπτυξη δικτύου'!J22)/'Παραδοχές διείσδυσης - κάλυψης'!F117,0)</f>
        <v>0</v>
      </c>
      <c r="H87" s="160">
        <f t="shared" si="62"/>
        <v>0</v>
      </c>
      <c r="I87" s="186">
        <f>IFERROR(('Ανάπτυξη δικτύου'!M55+'Ανάπτυξη δικτύου'!M22)/'Παραδοχές διείσδυσης - κάλυψης'!G117,0)</f>
        <v>0</v>
      </c>
      <c r="J87" s="160">
        <f t="shared" si="63"/>
        <v>0</v>
      </c>
      <c r="K87" s="186">
        <f>IFERROR(('Ανάπτυξη δικτύου'!P55+'Ανάπτυξη δικτύου'!P22)/'Παραδοχές διείσδυσης - κάλυψης'!I117,0)</f>
        <v>0</v>
      </c>
      <c r="L87" s="160">
        <f t="shared" si="64"/>
        <v>0</v>
      </c>
      <c r="M87" s="187">
        <f t="shared" si="65"/>
        <v>0</v>
      </c>
      <c r="O87" s="186">
        <f>IFERROR(('Ανάπτυξη δικτύου'!V55+'Ανάπτυξη δικτύου'!V22)/'Παραδοχές διείσδυσης - κάλυψης'!J117,0)</f>
        <v>0</v>
      </c>
      <c r="P87" s="160">
        <f t="shared" si="66"/>
        <v>0</v>
      </c>
      <c r="Q87" s="186">
        <f>IFERROR(('Ανάπτυξη δικτύου'!Y55+'Ανάπτυξη δικτύου'!Y22)/'Παραδοχές διείσδυσης - κάλυψης'!K117,0)</f>
        <v>0</v>
      </c>
      <c r="R87" s="160">
        <f t="shared" si="67"/>
        <v>0</v>
      </c>
      <c r="S87" s="186">
        <f>IFERROR(('Ανάπτυξη δικτύου'!AB55+'Ανάπτυξη δικτύου'!AB22)/'Παραδοχές διείσδυσης - κάλυψης'!L117,0)</f>
        <v>0</v>
      </c>
      <c r="T87" s="160">
        <f t="shared" si="68"/>
        <v>0</v>
      </c>
      <c r="U87" s="186">
        <f>IFERROR(('Ανάπτυξη δικτύου'!AE55+'Ανάπτυξη δικτύου'!AE22)/'Παραδοχές διείσδυσης - κάλυψης'!M117,0)</f>
        <v>0</v>
      </c>
      <c r="V87" s="160">
        <f t="shared" si="69"/>
        <v>0</v>
      </c>
      <c r="W87" s="186">
        <f>IFERROR(('Ανάπτυξη δικτύου'!AH55+'Ανάπτυξη δικτύου'!AH22)/'Παραδοχές διείσδυσης - κάλυψης'!N117,0)</f>
        <v>0</v>
      </c>
      <c r="X87" s="160">
        <f t="shared" si="70"/>
        <v>0</v>
      </c>
      <c r="Y87" s="187">
        <f t="shared" si="71"/>
        <v>0</v>
      </c>
      <c r="AB87" s="368"/>
      <c r="AC87" s="368"/>
      <c r="AD87" s="368"/>
      <c r="AE87" s="368"/>
    </row>
    <row r="88" spans="2:31" outlineLevel="1" x14ac:dyDescent="0.35">
      <c r="B88" s="230" t="s">
        <v>84</v>
      </c>
      <c r="C88" s="63" t="s">
        <v>195</v>
      </c>
      <c r="D88" s="185">
        <f>IFERROR(('Ανάπτυξη δικτύου'!E56+'Ανάπτυξη δικτύου'!E23)/'Παραδοχές διείσδυσης - κάλυψης'!D118,0)</f>
        <v>0</v>
      </c>
      <c r="E88" s="186">
        <f>IFERROR(('Ανάπτυξη δικτύου'!G56+'Ανάπτυξη δικτύου'!G23)/'Παραδοχές διείσδυσης - κάλυψης'!E118,0)</f>
        <v>0</v>
      </c>
      <c r="F88" s="160">
        <f t="shared" si="61"/>
        <v>0</v>
      </c>
      <c r="G88" s="186">
        <f>IFERROR(('Ανάπτυξη δικτύου'!J56+'Ανάπτυξη δικτύου'!J23)/'Παραδοχές διείσδυσης - κάλυψης'!F118,0)</f>
        <v>0</v>
      </c>
      <c r="H88" s="160">
        <f t="shared" si="62"/>
        <v>0</v>
      </c>
      <c r="I88" s="186">
        <f>IFERROR(('Ανάπτυξη δικτύου'!M56+'Ανάπτυξη δικτύου'!M23)/'Παραδοχές διείσδυσης - κάλυψης'!G118,0)</f>
        <v>0</v>
      </c>
      <c r="J88" s="160">
        <f t="shared" si="63"/>
        <v>0</v>
      </c>
      <c r="K88" s="186">
        <f>IFERROR(('Ανάπτυξη δικτύου'!P56+'Ανάπτυξη δικτύου'!P23)/'Παραδοχές διείσδυσης - κάλυψης'!I118,0)</f>
        <v>0</v>
      </c>
      <c r="L88" s="160">
        <f t="shared" si="64"/>
        <v>0</v>
      </c>
      <c r="M88" s="187">
        <f t="shared" si="65"/>
        <v>0</v>
      </c>
      <c r="O88" s="186">
        <f>IFERROR(('Ανάπτυξη δικτύου'!V56+'Ανάπτυξη δικτύου'!V23)/'Παραδοχές διείσδυσης - κάλυψης'!J118,0)</f>
        <v>0</v>
      </c>
      <c r="P88" s="160">
        <f t="shared" si="66"/>
        <v>0</v>
      </c>
      <c r="Q88" s="186">
        <f>IFERROR(('Ανάπτυξη δικτύου'!Y56+'Ανάπτυξη δικτύου'!Y23)/'Παραδοχές διείσδυσης - κάλυψης'!K118,0)</f>
        <v>0</v>
      </c>
      <c r="R88" s="160">
        <f t="shared" si="67"/>
        <v>0</v>
      </c>
      <c r="S88" s="186">
        <f>IFERROR(('Ανάπτυξη δικτύου'!AB56+'Ανάπτυξη δικτύου'!AB23)/'Παραδοχές διείσδυσης - κάλυψης'!L118,0)</f>
        <v>0</v>
      </c>
      <c r="T88" s="160">
        <f t="shared" si="68"/>
        <v>0</v>
      </c>
      <c r="U88" s="186">
        <f>IFERROR(('Ανάπτυξη δικτύου'!AE56+'Ανάπτυξη δικτύου'!AE23)/'Παραδοχές διείσδυσης - κάλυψης'!M118,0)</f>
        <v>0</v>
      </c>
      <c r="V88" s="160">
        <f t="shared" si="69"/>
        <v>0</v>
      </c>
      <c r="W88" s="186">
        <f>IFERROR(('Ανάπτυξη δικτύου'!AH56+'Ανάπτυξη δικτύου'!AH23)/'Παραδοχές διείσδυσης - κάλυψης'!N118,0)</f>
        <v>0</v>
      </c>
      <c r="X88" s="160">
        <f t="shared" si="70"/>
        <v>0</v>
      </c>
      <c r="Y88" s="187">
        <f t="shared" si="71"/>
        <v>0</v>
      </c>
      <c r="AE88" s="127"/>
    </row>
    <row r="89" spans="2:31" outlineLevel="1" x14ac:dyDescent="0.35">
      <c r="B89" s="229" t="s">
        <v>85</v>
      </c>
      <c r="C89" s="63" t="s">
        <v>195</v>
      </c>
      <c r="D89" s="185">
        <f>IFERROR(('Ανάπτυξη δικτύου'!E57+'Ανάπτυξη δικτύου'!E24)/'Παραδοχές διείσδυσης - κάλυψης'!D119,0)</f>
        <v>0</v>
      </c>
      <c r="E89" s="186">
        <f>IFERROR(('Ανάπτυξη δικτύου'!G57+'Ανάπτυξη δικτύου'!G24)/'Παραδοχές διείσδυσης - κάλυψης'!E119,0)</f>
        <v>0</v>
      </c>
      <c r="F89" s="160">
        <f t="shared" si="61"/>
        <v>0</v>
      </c>
      <c r="G89" s="186">
        <f>IFERROR(('Ανάπτυξη δικτύου'!J57+'Ανάπτυξη δικτύου'!J24)/'Παραδοχές διείσδυσης - κάλυψης'!F119,0)</f>
        <v>0</v>
      </c>
      <c r="H89" s="160">
        <f t="shared" si="62"/>
        <v>0</v>
      </c>
      <c r="I89" s="186">
        <f>IFERROR(('Ανάπτυξη δικτύου'!M57+'Ανάπτυξη δικτύου'!M24)/'Παραδοχές διείσδυσης - κάλυψης'!G119,0)</f>
        <v>0</v>
      </c>
      <c r="J89" s="160">
        <f t="shared" si="63"/>
        <v>0</v>
      </c>
      <c r="K89" s="186">
        <f>IFERROR(('Ανάπτυξη δικτύου'!P57+'Ανάπτυξη δικτύου'!P24)/'Παραδοχές διείσδυσης - κάλυψης'!I119,0)</f>
        <v>0</v>
      </c>
      <c r="L89" s="160">
        <f t="shared" si="64"/>
        <v>0</v>
      </c>
      <c r="M89" s="187">
        <f t="shared" si="65"/>
        <v>0</v>
      </c>
      <c r="O89" s="186">
        <f>IFERROR(('Ανάπτυξη δικτύου'!V57+'Ανάπτυξη δικτύου'!V24)/'Παραδοχές διείσδυσης - κάλυψης'!J119,0)</f>
        <v>0</v>
      </c>
      <c r="P89" s="160">
        <f t="shared" si="66"/>
        <v>0</v>
      </c>
      <c r="Q89" s="186">
        <f>IFERROR(('Ανάπτυξη δικτύου'!Y57+'Ανάπτυξη δικτύου'!Y24)/'Παραδοχές διείσδυσης - κάλυψης'!K119,0)</f>
        <v>0</v>
      </c>
      <c r="R89" s="160">
        <f t="shared" si="67"/>
        <v>0</v>
      </c>
      <c r="S89" s="186">
        <f>IFERROR(('Ανάπτυξη δικτύου'!AB57+'Ανάπτυξη δικτύου'!AB24)/'Παραδοχές διείσδυσης - κάλυψης'!L119,0)</f>
        <v>0</v>
      </c>
      <c r="T89" s="160">
        <f t="shared" si="68"/>
        <v>0</v>
      </c>
      <c r="U89" s="186">
        <f>IFERROR(('Ανάπτυξη δικτύου'!AE57+'Ανάπτυξη δικτύου'!AE24)/'Παραδοχές διείσδυσης - κάλυψης'!M119,0)</f>
        <v>0</v>
      </c>
      <c r="V89" s="160">
        <f t="shared" si="69"/>
        <v>0</v>
      </c>
      <c r="W89" s="186">
        <f>IFERROR(('Ανάπτυξη δικτύου'!AH57+'Ανάπτυξη δικτύου'!AH24)/'Παραδοχές διείσδυσης - κάλυψης'!N119,0)</f>
        <v>0</v>
      </c>
      <c r="X89" s="160">
        <f t="shared" si="70"/>
        <v>0</v>
      </c>
      <c r="Y89" s="187">
        <f t="shared" si="71"/>
        <v>0</v>
      </c>
      <c r="AA89" s="127"/>
      <c r="AB89" s="127"/>
      <c r="AC89" s="127"/>
      <c r="AD89" s="127"/>
      <c r="AE89" s="127"/>
    </row>
    <row r="90" spans="2:31" outlineLevel="1" x14ac:dyDescent="0.35">
      <c r="B90" s="230" t="s">
        <v>86</v>
      </c>
      <c r="C90" s="63" t="s">
        <v>195</v>
      </c>
      <c r="D90" s="185">
        <f>IFERROR(('Ανάπτυξη δικτύου'!E58+'Ανάπτυξη δικτύου'!E25)/'Παραδοχές διείσδυσης - κάλυψης'!D120,0)</f>
        <v>0</v>
      </c>
      <c r="E90" s="186">
        <f>IFERROR(('Ανάπτυξη δικτύου'!G58+'Ανάπτυξη δικτύου'!G25)/'Παραδοχές διείσδυσης - κάλυψης'!E120,0)</f>
        <v>0</v>
      </c>
      <c r="F90" s="160">
        <f t="shared" si="61"/>
        <v>0</v>
      </c>
      <c r="G90" s="186">
        <f>IFERROR(('Ανάπτυξη δικτύου'!J58+'Ανάπτυξη δικτύου'!J25)/'Παραδοχές διείσδυσης - κάλυψης'!F120,0)</f>
        <v>0</v>
      </c>
      <c r="H90" s="160">
        <f t="shared" si="62"/>
        <v>0</v>
      </c>
      <c r="I90" s="186">
        <f>IFERROR(('Ανάπτυξη δικτύου'!M58+'Ανάπτυξη δικτύου'!M25)/'Παραδοχές διείσδυσης - κάλυψης'!G120,0)</f>
        <v>0</v>
      </c>
      <c r="J90" s="160">
        <f t="shared" si="63"/>
        <v>0</v>
      </c>
      <c r="K90" s="186">
        <f>IFERROR(('Ανάπτυξη δικτύου'!P58+'Ανάπτυξη δικτύου'!P25)/'Παραδοχές διείσδυσης - κάλυψης'!I120,0)</f>
        <v>0</v>
      </c>
      <c r="L90" s="160">
        <f t="shared" si="64"/>
        <v>0</v>
      </c>
      <c r="M90" s="187">
        <f t="shared" si="65"/>
        <v>0</v>
      </c>
      <c r="O90" s="186">
        <f>IFERROR(('Ανάπτυξη δικτύου'!V58+'Ανάπτυξη δικτύου'!V25)/'Παραδοχές διείσδυσης - κάλυψης'!J120,0)</f>
        <v>0</v>
      </c>
      <c r="P90" s="160">
        <f t="shared" si="66"/>
        <v>0</v>
      </c>
      <c r="Q90" s="186">
        <f>IFERROR(('Ανάπτυξη δικτύου'!Y58+'Ανάπτυξη δικτύου'!Y25)/'Παραδοχές διείσδυσης - κάλυψης'!K120,0)</f>
        <v>0</v>
      </c>
      <c r="R90" s="160">
        <f t="shared" si="67"/>
        <v>0</v>
      </c>
      <c r="S90" s="186">
        <f>IFERROR(('Ανάπτυξη δικτύου'!AB58+'Ανάπτυξη δικτύου'!AB25)/'Παραδοχές διείσδυσης - κάλυψης'!L120,0)</f>
        <v>0</v>
      </c>
      <c r="T90" s="160">
        <f t="shared" si="68"/>
        <v>0</v>
      </c>
      <c r="U90" s="186">
        <f>IFERROR(('Ανάπτυξη δικτύου'!AE58+'Ανάπτυξη δικτύου'!AE25)/'Παραδοχές διείσδυσης - κάλυψης'!M120,0)</f>
        <v>0</v>
      </c>
      <c r="V90" s="160">
        <f t="shared" si="69"/>
        <v>0</v>
      </c>
      <c r="W90" s="186">
        <f>IFERROR(('Ανάπτυξη δικτύου'!AH58+'Ανάπτυξη δικτύου'!AH25)/'Παραδοχές διείσδυσης - κάλυψης'!N120,0)</f>
        <v>0</v>
      </c>
      <c r="X90" s="160">
        <f t="shared" si="70"/>
        <v>0</v>
      </c>
      <c r="Y90" s="187">
        <f t="shared" si="71"/>
        <v>0</v>
      </c>
    </row>
    <row r="91" spans="2:31" outlineLevel="1" x14ac:dyDescent="0.35">
      <c r="B91" s="230" t="s">
        <v>87</v>
      </c>
      <c r="C91" s="63" t="s">
        <v>195</v>
      </c>
      <c r="D91" s="185">
        <f>IFERROR(('Ανάπτυξη δικτύου'!E59+'Ανάπτυξη δικτύου'!E26)/'Παραδοχές διείσδυσης - κάλυψης'!D121,0)</f>
        <v>0</v>
      </c>
      <c r="E91" s="186">
        <f>IFERROR(('Ανάπτυξη δικτύου'!G59+'Ανάπτυξη δικτύου'!G26)/'Παραδοχές διείσδυσης - κάλυψης'!E121,0)</f>
        <v>0</v>
      </c>
      <c r="F91" s="160">
        <f t="shared" si="61"/>
        <v>0</v>
      </c>
      <c r="G91" s="186">
        <f>IFERROR(('Ανάπτυξη δικτύου'!J59+'Ανάπτυξη δικτύου'!J26)/'Παραδοχές διείσδυσης - κάλυψης'!F121,0)</f>
        <v>0</v>
      </c>
      <c r="H91" s="160">
        <f t="shared" si="62"/>
        <v>0</v>
      </c>
      <c r="I91" s="186">
        <f>IFERROR(('Ανάπτυξη δικτύου'!M59+'Ανάπτυξη δικτύου'!M26)/'Παραδοχές διείσδυσης - κάλυψης'!G121,0)</f>
        <v>0</v>
      </c>
      <c r="J91" s="160">
        <f t="shared" si="63"/>
        <v>0</v>
      </c>
      <c r="K91" s="186">
        <f>IFERROR(('Ανάπτυξη δικτύου'!P59+'Ανάπτυξη δικτύου'!P26)/'Παραδοχές διείσδυσης - κάλυψης'!I121,0)</f>
        <v>0</v>
      </c>
      <c r="L91" s="160">
        <f t="shared" si="64"/>
        <v>0</v>
      </c>
      <c r="M91" s="187">
        <f t="shared" si="65"/>
        <v>0</v>
      </c>
      <c r="O91" s="186">
        <f>IFERROR(('Ανάπτυξη δικτύου'!V59+'Ανάπτυξη δικτύου'!V26)/'Παραδοχές διείσδυσης - κάλυψης'!J121,0)</f>
        <v>0</v>
      </c>
      <c r="P91" s="160">
        <f t="shared" si="66"/>
        <v>0</v>
      </c>
      <c r="Q91" s="186">
        <f>IFERROR(('Ανάπτυξη δικτύου'!Y59+'Ανάπτυξη δικτύου'!Y26)/'Παραδοχές διείσδυσης - κάλυψης'!K121,0)</f>
        <v>0</v>
      </c>
      <c r="R91" s="160">
        <f t="shared" si="67"/>
        <v>0</v>
      </c>
      <c r="S91" s="186">
        <f>IFERROR(('Ανάπτυξη δικτύου'!AB59+'Ανάπτυξη δικτύου'!AB26)/'Παραδοχές διείσδυσης - κάλυψης'!L121,0)</f>
        <v>0</v>
      </c>
      <c r="T91" s="160">
        <f t="shared" si="68"/>
        <v>0</v>
      </c>
      <c r="U91" s="186">
        <f>IFERROR(('Ανάπτυξη δικτύου'!AE59+'Ανάπτυξη δικτύου'!AE26)/'Παραδοχές διείσδυσης - κάλυψης'!M121,0)</f>
        <v>0</v>
      </c>
      <c r="V91" s="160">
        <f t="shared" si="69"/>
        <v>0</v>
      </c>
      <c r="W91" s="186">
        <f>IFERROR(('Ανάπτυξη δικτύου'!AH59+'Ανάπτυξη δικτύου'!AH26)/'Παραδοχές διείσδυσης - κάλυψης'!N121,0)</f>
        <v>0</v>
      </c>
      <c r="X91" s="160">
        <f t="shared" si="70"/>
        <v>0</v>
      </c>
      <c r="Y91" s="187">
        <f t="shared" si="71"/>
        <v>0</v>
      </c>
    </row>
    <row r="92" spans="2:31" outlineLevel="1" x14ac:dyDescent="0.35">
      <c r="B92" s="230" t="s">
        <v>88</v>
      </c>
      <c r="C92" s="63" t="s">
        <v>195</v>
      </c>
      <c r="D92" s="185">
        <f>IFERROR(('Ανάπτυξη δικτύου'!E60+'Ανάπτυξη δικτύου'!E27)/'Παραδοχές διείσδυσης - κάλυψης'!D122,0)</f>
        <v>0</v>
      </c>
      <c r="E92" s="186">
        <f>IFERROR(('Ανάπτυξη δικτύου'!G60+'Ανάπτυξη δικτύου'!G27)/'Παραδοχές διείσδυσης - κάλυψης'!E122,0)</f>
        <v>0</v>
      </c>
      <c r="F92" s="160">
        <f t="shared" si="61"/>
        <v>0</v>
      </c>
      <c r="G92" s="186">
        <f>IFERROR(('Ανάπτυξη δικτύου'!J60+'Ανάπτυξη δικτύου'!J27)/'Παραδοχές διείσδυσης - κάλυψης'!F122,0)</f>
        <v>0</v>
      </c>
      <c r="H92" s="160">
        <f t="shared" si="62"/>
        <v>0</v>
      </c>
      <c r="I92" s="186">
        <f>IFERROR(('Ανάπτυξη δικτύου'!M60+'Ανάπτυξη δικτύου'!M27)/'Παραδοχές διείσδυσης - κάλυψης'!G122,0)</f>
        <v>0</v>
      </c>
      <c r="J92" s="160">
        <f t="shared" si="63"/>
        <v>0</v>
      </c>
      <c r="K92" s="186">
        <f>IFERROR(('Ανάπτυξη δικτύου'!P60+'Ανάπτυξη δικτύου'!P27)/'Παραδοχές διείσδυσης - κάλυψης'!I122,0)</f>
        <v>0</v>
      </c>
      <c r="L92" s="160">
        <f t="shared" si="64"/>
        <v>0</v>
      </c>
      <c r="M92" s="187">
        <f t="shared" si="65"/>
        <v>0</v>
      </c>
      <c r="O92" s="186">
        <f>IFERROR(('Ανάπτυξη δικτύου'!V60+'Ανάπτυξη δικτύου'!V27)/'Παραδοχές διείσδυσης - κάλυψης'!J122,0)</f>
        <v>0</v>
      </c>
      <c r="P92" s="160">
        <f t="shared" si="66"/>
        <v>0</v>
      </c>
      <c r="Q92" s="186">
        <f>IFERROR(('Ανάπτυξη δικτύου'!Y60+'Ανάπτυξη δικτύου'!Y27)/'Παραδοχές διείσδυσης - κάλυψης'!K122,0)</f>
        <v>0</v>
      </c>
      <c r="R92" s="160">
        <f t="shared" si="67"/>
        <v>0</v>
      </c>
      <c r="S92" s="186">
        <f>IFERROR(('Ανάπτυξη δικτύου'!AB60+'Ανάπτυξη δικτύου'!AB27)/'Παραδοχές διείσδυσης - κάλυψης'!L122,0)</f>
        <v>0</v>
      </c>
      <c r="T92" s="160">
        <f t="shared" si="68"/>
        <v>0</v>
      </c>
      <c r="U92" s="186">
        <f>IFERROR(('Ανάπτυξη δικτύου'!AE60+'Ανάπτυξη δικτύου'!AE27)/'Παραδοχές διείσδυσης - κάλυψης'!M122,0)</f>
        <v>0</v>
      </c>
      <c r="V92" s="160">
        <f t="shared" si="69"/>
        <v>0</v>
      </c>
      <c r="W92" s="186">
        <f>IFERROR(('Ανάπτυξη δικτύου'!AH60+'Ανάπτυξη δικτύου'!AH27)/'Παραδοχές διείσδυσης - κάλυψης'!N122,0)</f>
        <v>0</v>
      </c>
      <c r="X92" s="160">
        <f t="shared" si="70"/>
        <v>0</v>
      </c>
      <c r="Y92" s="187">
        <f t="shared" si="71"/>
        <v>0</v>
      </c>
    </row>
    <row r="93" spans="2:31" outlineLevel="1" x14ac:dyDescent="0.35">
      <c r="B93" s="230" t="s">
        <v>89</v>
      </c>
      <c r="C93" s="63" t="s">
        <v>195</v>
      </c>
      <c r="D93" s="185">
        <f>IFERROR(('Ανάπτυξη δικτύου'!E61+'Ανάπτυξη δικτύου'!E28)/'Παραδοχές διείσδυσης - κάλυψης'!D123,0)</f>
        <v>0.22622</v>
      </c>
      <c r="E93" s="186">
        <f>IFERROR(('Ανάπτυξη δικτύου'!G61+'Ανάπτυξη δικτύου'!G28)/'Παραδοχές διείσδυσης - κάλυψης'!E123,0)</f>
        <v>0.22622</v>
      </c>
      <c r="F93" s="160">
        <f t="shared" si="61"/>
        <v>0</v>
      </c>
      <c r="G93" s="186">
        <f>IFERROR(('Ανάπτυξη δικτύου'!J61+'Ανάπτυξη δικτύου'!J28)/'Παραδοχές διείσδυσης - κάλυψης'!F123,0)</f>
        <v>0.22622</v>
      </c>
      <c r="H93" s="160">
        <f t="shared" si="62"/>
        <v>0</v>
      </c>
      <c r="I93" s="186">
        <f>IFERROR(('Ανάπτυξη δικτύου'!M61+'Ανάπτυξη δικτύου'!M28)/'Παραδοχές διείσδυσης - κάλυψης'!G123,0)</f>
        <v>0.42881999999999998</v>
      </c>
      <c r="J93" s="160">
        <f t="shared" si="63"/>
        <v>0.89558836530810704</v>
      </c>
      <c r="K93" s="186">
        <f>IFERROR(('Ανάπτυξη δικτύου'!P61+'Ανάπτυξη δικτύου'!P28)/'Παραδοχές διείσδυσης - κάλυψης'!I123,0)</f>
        <v>0.75038000000000005</v>
      </c>
      <c r="L93" s="160">
        <f t="shared" si="64"/>
        <v>0.74987174105685384</v>
      </c>
      <c r="M93" s="187">
        <f t="shared" si="65"/>
        <v>0.34954559830989473</v>
      </c>
      <c r="O93" s="186">
        <f>IFERROR(('Ανάπτυξη δικτύου'!V61+'Ανάπτυξη δικτύου'!V28-'Ανάπτυξη δικτύου'!$E$28-$Z$61)/'Παραδοχές διείσδυσης - κάλυψης'!J123,0)</f>
        <v>0.73941000000000001</v>
      </c>
      <c r="P93" s="160">
        <f t="shared" si="66"/>
        <v>-1.4619259575148638E-2</v>
      </c>
      <c r="Q93" s="186">
        <f>IFERROR(('Ανάπτυξη δικτύου'!Y61+'Ανάπτυξη δικτύου'!Y28-'Ανάπτυξη δικτύου'!$E$28-$Z$61)/'Παραδοχές διείσδυσης - κάλυψης'!K123,0)</f>
        <v>0.88941000000000003</v>
      </c>
      <c r="R93" s="160">
        <f t="shared" si="67"/>
        <v>0.20286444597719808</v>
      </c>
      <c r="S93" s="186">
        <f>IFERROR(('Ανάπτυξη δικτύου'!AB61+'Ανάπτυξη δικτύου'!AB28-'Ανάπτυξη δικτύου'!$E$28-$Z$61)/'Παραδοχές διείσδυσης - κάλυψης'!L123,0)</f>
        <v>0.88941000000000003</v>
      </c>
      <c r="T93" s="160">
        <f t="shared" si="68"/>
        <v>0</v>
      </c>
      <c r="U93" s="186">
        <f>IFERROR(('Ανάπτυξη δικτύου'!AE61+'Ανάπτυξη δικτύου'!AE28-'Ανάπτυξη δικτύου'!$E$28-$Z$61)/'Παραδοχές διείσδυσης - κάλυψης'!M123,0)</f>
        <v>0.88941000000000003</v>
      </c>
      <c r="V93" s="160">
        <f t="shared" si="69"/>
        <v>0</v>
      </c>
      <c r="W93" s="186">
        <f>IFERROR(('Ανάπτυξη δικτύου'!AH61+'Ανάπτυξη δικτύου'!AH28-'Ανάπτυξη δικτύου'!$E$28-$Z$61)/'Παραδοχές διείσδυσης - κάλυψης'!N123,0)</f>
        <v>0.88941000000000003</v>
      </c>
      <c r="X93" s="160">
        <f t="shared" si="70"/>
        <v>0</v>
      </c>
      <c r="Y93" s="187">
        <f t="shared" si="71"/>
        <v>4.7259170619359026E-2</v>
      </c>
    </row>
    <row r="94" spans="2:31" outlineLevel="1" x14ac:dyDescent="0.35">
      <c r="B94" s="229" t="s">
        <v>90</v>
      </c>
      <c r="C94" s="63" t="s">
        <v>195</v>
      </c>
      <c r="D94" s="185">
        <f>IFERROR(('Ανάπτυξη δικτύου'!E62+'Ανάπτυξη δικτύου'!E29)/'Παραδοχές διείσδυσης - κάλυψης'!D124,0)</f>
        <v>0</v>
      </c>
      <c r="E94" s="186">
        <f>IFERROR(('Ανάπτυξη δικτύου'!G62+'Ανάπτυξη δικτύου'!G29)/'Παραδοχές διείσδυσης - κάλυψης'!E124,0)</f>
        <v>0</v>
      </c>
      <c r="F94" s="160">
        <f t="shared" si="61"/>
        <v>0</v>
      </c>
      <c r="G94" s="186">
        <f>IFERROR(('Ανάπτυξη δικτύου'!J62+'Ανάπτυξη δικτύου'!J29)/'Παραδοχές διείσδυσης - κάλυψης'!F124,0)</f>
        <v>0</v>
      </c>
      <c r="H94" s="160">
        <f t="shared" si="62"/>
        <v>0</v>
      </c>
      <c r="I94" s="186">
        <f>IFERROR(('Ανάπτυξη δικτύου'!M62+'Ανάπτυξη δικτύου'!M29)/'Παραδοχές διείσδυσης - κάλυψης'!G124,0)</f>
        <v>0</v>
      </c>
      <c r="J94" s="160">
        <f t="shared" si="63"/>
        <v>0</v>
      </c>
      <c r="K94" s="186">
        <f>IFERROR(('Ανάπτυξη δικτύου'!P62+'Ανάπτυξη δικτύου'!P29)/'Παραδοχές διείσδυσης - κάλυψης'!I124,0)</f>
        <v>0</v>
      </c>
      <c r="L94" s="160">
        <f t="shared" si="64"/>
        <v>0</v>
      </c>
      <c r="M94" s="187">
        <f t="shared" si="65"/>
        <v>0</v>
      </c>
      <c r="O94" s="186">
        <f>IFERROR(('Ανάπτυξη δικτύου'!V62+'Ανάπτυξη δικτύου'!V29)/'Παραδοχές διείσδυσης - κάλυψης'!J124,0)</f>
        <v>0</v>
      </c>
      <c r="P94" s="160">
        <f t="shared" si="66"/>
        <v>0</v>
      </c>
      <c r="Q94" s="186">
        <f>IFERROR(('Ανάπτυξη δικτύου'!Y62+'Ανάπτυξη δικτύου'!Y29)/'Παραδοχές διείσδυσης - κάλυψης'!K124,0)</f>
        <v>0</v>
      </c>
      <c r="R94" s="160">
        <f t="shared" si="67"/>
        <v>0</v>
      </c>
      <c r="S94" s="186">
        <f>IFERROR(('Ανάπτυξη δικτύου'!AB62+'Ανάπτυξη δικτύου'!AB29)/'Παραδοχές διείσδυσης - κάλυψης'!L124,0)</f>
        <v>0</v>
      </c>
      <c r="T94" s="160">
        <f t="shared" si="68"/>
        <v>0</v>
      </c>
      <c r="U94" s="186">
        <f>IFERROR(('Ανάπτυξη δικτύου'!AE62+'Ανάπτυξη δικτύου'!AE29)/'Παραδοχές διείσδυσης - κάλυψης'!M124,0)</f>
        <v>0</v>
      </c>
      <c r="V94" s="160">
        <f t="shared" si="69"/>
        <v>0</v>
      </c>
      <c r="W94" s="186">
        <f>IFERROR(('Ανάπτυξη δικτύου'!AH62+'Ανάπτυξη δικτύου'!AH29)/'Παραδοχές διείσδυσης - κάλυψης'!N124,0)</f>
        <v>0</v>
      </c>
      <c r="X94" s="160">
        <f t="shared" si="70"/>
        <v>0</v>
      </c>
      <c r="Y94" s="187">
        <f t="shared" si="71"/>
        <v>0</v>
      </c>
    </row>
    <row r="95" spans="2:31" outlineLevel="1" x14ac:dyDescent="0.35">
      <c r="B95" s="230" t="s">
        <v>91</v>
      </c>
      <c r="C95" s="63" t="s">
        <v>195</v>
      </c>
      <c r="D95" s="185">
        <f>IFERROR(('Ανάπτυξη δικτύου'!E63+'Ανάπτυξη δικτύου'!E30)/'Παραδοχές διείσδυσης - κάλυψης'!D125,0)</f>
        <v>0</v>
      </c>
      <c r="E95" s="186">
        <f>IFERROR(('Ανάπτυξη δικτύου'!G63+'Ανάπτυξη δικτύου'!G30)/'Παραδοχές διείσδυσης - κάλυψης'!E125,0)</f>
        <v>0</v>
      </c>
      <c r="F95" s="160">
        <f t="shared" si="61"/>
        <v>0</v>
      </c>
      <c r="G95" s="186">
        <f>IFERROR(('Ανάπτυξη δικτύου'!J63+'Ανάπτυξη δικτύου'!J30)/'Παραδοχές διείσδυσης - κάλυψης'!F125,0)</f>
        <v>0</v>
      </c>
      <c r="H95" s="160">
        <f t="shared" si="62"/>
        <v>0</v>
      </c>
      <c r="I95" s="186">
        <f>IFERROR(('Ανάπτυξη δικτύου'!M63+'Ανάπτυξη δικτύου'!M30)/'Παραδοχές διείσδυσης - κάλυψης'!G125,0)</f>
        <v>6.4831525643496701E-2</v>
      </c>
      <c r="J95" s="160">
        <f t="shared" si="63"/>
        <v>0</v>
      </c>
      <c r="K95" s="186">
        <f>IFERROR(('Ανάπτυξη δικτύου'!P63+'Ανάπτυξη δικτύου'!P30)/'Παραδοχές διείσδυσης - κάλυψης'!I125,0)</f>
        <v>0.15026808711955286</v>
      </c>
      <c r="L95" s="160">
        <f t="shared" si="64"/>
        <v>1.3178243243243246</v>
      </c>
      <c r="M95" s="187">
        <f t="shared" si="65"/>
        <v>0</v>
      </c>
      <c r="O95" s="186">
        <f>IFERROR(('Ανάπτυξη δικτύου'!V63+'Ανάπτυξη δικτύου'!V30)/'Παραδοχές διείσδυσης - κάλυψης'!J125,0)</f>
        <v>0.40096458796937151</v>
      </c>
      <c r="P95" s="160">
        <f t="shared" si="66"/>
        <v>1.6683282901602736</v>
      </c>
      <c r="Q95" s="186">
        <f>IFERROR(('Ανάπτυξη δικτύου'!Y63+'Ανάπτυξη δικτύου'!Y30)/'Παραδοχές διείσδυσης - κάλυψης'!K125,0)</f>
        <v>0.48857475775788056</v>
      </c>
      <c r="R95" s="160">
        <f t="shared" si="67"/>
        <v>0.21849852185749963</v>
      </c>
      <c r="S95" s="186">
        <f>IFERROR(('Ανάπτυξη δικτύου'!AB63+'Ανάπτυξη δικτύου'!AB30)/'Παραδοχές διείσδυσης - κάλυψης'!L125,0)</f>
        <v>0.50609679171558231</v>
      </c>
      <c r="T95" s="160">
        <f t="shared" si="68"/>
        <v>3.5863567815316834E-2</v>
      </c>
      <c r="U95" s="186">
        <f>IFERROR(('Ανάπτυξη δικτύου'!AE63+'Ανάπτυξη δικτύου'!AE30)/'Παραδοχές διείσδυσης - κάλυψης'!M125,0)</f>
        <v>0.51485780869443332</v>
      </c>
      <c r="V95" s="160">
        <f t="shared" si="69"/>
        <v>1.7310951427201602E-2</v>
      </c>
      <c r="W95" s="186">
        <f>IFERROR(('Ανάπτυξη δικτύου'!AH63+'Ανάπτυξη δικτύου'!AH30)/'Παραδοχές διείσδυσης - κάλυψης'!N125,0)</f>
        <v>0.52361882567328422</v>
      </c>
      <c r="X95" s="160">
        <f t="shared" si="70"/>
        <v>1.7016381670634306E-2</v>
      </c>
      <c r="Y95" s="187">
        <f t="shared" si="71"/>
        <v>6.8999023313261576E-2</v>
      </c>
    </row>
    <row r="96" spans="2:31" outlineLevel="1" x14ac:dyDescent="0.35">
      <c r="B96" s="229" t="s">
        <v>92</v>
      </c>
      <c r="C96" s="63" t="s">
        <v>195</v>
      </c>
      <c r="D96" s="185">
        <f>IFERROR(('Ανάπτυξη δικτύου'!E64+'Ανάπτυξη δικτύου'!E31)/'Παραδοχές διείσδυσης - κάλυψης'!D126,0)</f>
        <v>0</v>
      </c>
      <c r="E96" s="186">
        <f>IFERROR(('Ανάπτυξη δικτύου'!G64+'Ανάπτυξη δικτύου'!G31)/'Παραδοχές διείσδυσης - κάλυψης'!E126,0)</f>
        <v>0</v>
      </c>
      <c r="F96" s="160">
        <f t="shared" si="61"/>
        <v>0</v>
      </c>
      <c r="G96" s="186">
        <f>IFERROR(('Ανάπτυξη δικτύου'!J64+'Ανάπτυξη δικτύου'!J31)/'Παραδοχές διείσδυσης - κάλυψης'!F126,0)</f>
        <v>0</v>
      </c>
      <c r="H96" s="160">
        <f t="shared" si="62"/>
        <v>0</v>
      </c>
      <c r="I96" s="186">
        <f>IFERROR(('Ανάπτυξη δικτύου'!M64+'Ανάπτυξη δικτύου'!M31)/'Παραδοχές διείσδυσης - κάλυψης'!G126,0)</f>
        <v>0</v>
      </c>
      <c r="J96" s="160">
        <f t="shared" si="63"/>
        <v>0</v>
      </c>
      <c r="K96" s="186">
        <f>IFERROR(('Ανάπτυξη δικτύου'!P64+'Ανάπτυξη δικτύου'!P31)/'Παραδοχές διείσδυσης - κάλυψης'!I126,0)</f>
        <v>0</v>
      </c>
      <c r="L96" s="160">
        <f t="shared" si="64"/>
        <v>0</v>
      </c>
      <c r="M96" s="187">
        <f t="shared" si="65"/>
        <v>0</v>
      </c>
      <c r="O96" s="186">
        <f>IFERROR(('Ανάπτυξη δικτύου'!V64+'Ανάπτυξη δικτύου'!V31)/'Παραδοχές διείσδυσης - κάλυψης'!J126,0)</f>
        <v>0</v>
      </c>
      <c r="P96" s="160">
        <f t="shared" si="66"/>
        <v>0</v>
      </c>
      <c r="Q96" s="186">
        <f>IFERROR(('Ανάπτυξη δικτύου'!Y64+'Ανάπτυξη δικτύου'!Y31)/'Παραδοχές διείσδυσης - κάλυψης'!K126,0)</f>
        <v>0</v>
      </c>
      <c r="R96" s="160">
        <f t="shared" si="67"/>
        <v>0</v>
      </c>
      <c r="S96" s="186">
        <f>IFERROR(('Ανάπτυξη δικτύου'!AB64+'Ανάπτυξη δικτύου'!AB31)/'Παραδοχές διείσδυσης - κάλυψης'!L126,0)</f>
        <v>0</v>
      </c>
      <c r="T96" s="160">
        <f t="shared" si="68"/>
        <v>0</v>
      </c>
      <c r="U96" s="186">
        <f>IFERROR(('Ανάπτυξη δικτύου'!AE64+'Ανάπτυξη δικτύου'!AE31)/'Παραδοχές διείσδυσης - κάλυψης'!M126,0)</f>
        <v>0</v>
      </c>
      <c r="V96" s="160">
        <f t="shared" si="69"/>
        <v>0</v>
      </c>
      <c r="W96" s="186">
        <f>IFERROR(('Ανάπτυξη δικτύου'!AH64+'Ανάπτυξη δικτύου'!AH31)/'Παραδοχές διείσδυσης - κάλυψης'!N126,0)</f>
        <v>0</v>
      </c>
      <c r="X96" s="160">
        <f t="shared" si="70"/>
        <v>0</v>
      </c>
      <c r="Y96" s="187">
        <f t="shared" si="71"/>
        <v>0</v>
      </c>
    </row>
    <row r="97" spans="2:33" outlineLevel="1" x14ac:dyDescent="0.35">
      <c r="B97" s="230" t="s">
        <v>93</v>
      </c>
      <c r="C97" s="63" t="s">
        <v>195</v>
      </c>
      <c r="D97" s="185">
        <f>IFERROR(('Ανάπτυξη δικτύου'!E65+'Ανάπτυξη δικτύου'!E32)/'Παραδοχές διείσδυσης - κάλυψης'!D127,0)</f>
        <v>0</v>
      </c>
      <c r="E97" s="186">
        <f>IFERROR(('Ανάπτυξη δικτύου'!G65+'Ανάπτυξη δικτύου'!G32)/'Παραδοχές διείσδυσης - κάλυψης'!E127,0)</f>
        <v>0</v>
      </c>
      <c r="F97" s="160">
        <f t="shared" si="61"/>
        <v>0</v>
      </c>
      <c r="G97" s="186">
        <f>IFERROR(('Ανάπτυξη δικτύου'!J65+'Ανάπτυξη δικτύου'!J32)/'Παραδοχές διείσδυσης - κάλυψης'!F127,0)</f>
        <v>0</v>
      </c>
      <c r="H97" s="160">
        <f t="shared" si="62"/>
        <v>0</v>
      </c>
      <c r="I97" s="186">
        <f>IFERROR(('Ανάπτυξη δικτύου'!M65+'Ανάπτυξη δικτύου'!M32)/'Παραδοχές διείσδυσης - κάλυψης'!G127,0)</f>
        <v>4.2253521126760563E-2</v>
      </c>
      <c r="J97" s="160">
        <f t="shared" si="63"/>
        <v>0</v>
      </c>
      <c r="K97" s="186">
        <f>IFERROR(('Ανάπτυξη δικτύου'!P65+'Ανάπτυξη δικτύου'!P32)/'Παραδοχές διείσδυσης - κάλυψης'!I127,0)</f>
        <v>5.0704225352112678E-2</v>
      </c>
      <c r="L97" s="160">
        <f t="shared" si="64"/>
        <v>0.20000000000000007</v>
      </c>
      <c r="M97" s="187">
        <f t="shared" si="65"/>
        <v>0</v>
      </c>
      <c r="O97" s="186">
        <f>IFERROR(('Ανάπτυξη δικτύου'!V65+'Ανάπτυξη δικτύου'!V32)/'Παραδοχές διείσδυσης - κάλυψης'!J127,0)</f>
        <v>0.23774647887323944</v>
      </c>
      <c r="P97" s="160">
        <f t="shared" si="66"/>
        <v>3.6888888888888882</v>
      </c>
      <c r="Q97" s="186">
        <f>IFERROR(('Ανάπτυξη δικτύου'!Y65+'Ανάπτυξη δικτύου'!Y32)/'Παραδοχές διείσδυσης - κάλυψης'!K127,0)</f>
        <v>0.23774647887323944</v>
      </c>
      <c r="R97" s="160">
        <f t="shared" si="67"/>
        <v>0</v>
      </c>
      <c r="S97" s="186">
        <f>IFERROR(('Ανάπτυξη δικτύου'!AB65+'Ανάπτυξη δικτύου'!AB32)/'Παραδοχές διείσδυσης - κάλυψης'!L127,0)</f>
        <v>0.25183098591549297</v>
      </c>
      <c r="T97" s="160">
        <f t="shared" si="68"/>
        <v>5.9241706161137477E-2</v>
      </c>
      <c r="U97" s="186">
        <f>IFERROR(('Ανάπτυξη δικτύου'!AE65+'Ανάπτυξη δικτύου'!AE32)/'Παραδοχές διείσδυσης - κάλυψης'!M127,0)</f>
        <v>0.25183098591549297</v>
      </c>
      <c r="V97" s="160">
        <f t="shared" si="69"/>
        <v>0</v>
      </c>
      <c r="W97" s="186">
        <f>IFERROR(('Ανάπτυξη δικτύου'!AH65+'Ανάπτυξη δικτύου'!AH32)/'Παραδοχές διείσδυσης - κάλυψης'!N127,0)</f>
        <v>0.25183098591549297</v>
      </c>
      <c r="X97" s="160">
        <f t="shared" si="70"/>
        <v>0</v>
      </c>
      <c r="Y97" s="187">
        <f t="shared" si="71"/>
        <v>1.4492330267628528E-2</v>
      </c>
    </row>
    <row r="98" spans="2:33" outlineLevel="1" x14ac:dyDescent="0.35">
      <c r="B98" s="229" t="s">
        <v>94</v>
      </c>
      <c r="C98" s="63" t="s">
        <v>195</v>
      </c>
      <c r="D98" s="185">
        <f>IFERROR(('Ανάπτυξη δικτύου'!E66+'Ανάπτυξη δικτύου'!E33)/'Παραδοχές διείσδυσης - κάλυψης'!D128,0)</f>
        <v>0</v>
      </c>
      <c r="E98" s="186">
        <f>IFERROR(('Ανάπτυξη δικτύου'!G66+'Ανάπτυξη δικτύου'!G33)/'Παραδοχές διείσδυσης - κάλυψης'!E128,0)</f>
        <v>0</v>
      </c>
      <c r="F98" s="160">
        <f t="shared" si="61"/>
        <v>0</v>
      </c>
      <c r="G98" s="186">
        <f>IFERROR(('Ανάπτυξη δικτύου'!J66+'Ανάπτυξη δικτύου'!J33)/'Παραδοχές διείσδυσης - κάλυψης'!F128,0)</f>
        <v>0</v>
      </c>
      <c r="H98" s="160">
        <f t="shared" si="62"/>
        <v>0</v>
      </c>
      <c r="I98" s="186">
        <f>IFERROR(('Ανάπτυξη δικτύου'!M66+'Ανάπτυξη δικτύου'!M33)/'Παραδοχές διείσδυσης - κάλυψης'!G128,0)</f>
        <v>0</v>
      </c>
      <c r="J98" s="160">
        <f t="shared" si="63"/>
        <v>0</v>
      </c>
      <c r="K98" s="186">
        <f>IFERROR(('Ανάπτυξη δικτύου'!P66+'Ανάπτυξη δικτύου'!P33)/'Παραδοχές διείσδυσης - κάλυψης'!I128,0)</f>
        <v>0</v>
      </c>
      <c r="L98" s="160">
        <f t="shared" si="64"/>
        <v>0</v>
      </c>
      <c r="M98" s="187">
        <f t="shared" si="65"/>
        <v>0</v>
      </c>
      <c r="O98" s="186">
        <f>IFERROR(('Ανάπτυξη δικτύου'!V66+'Ανάπτυξη δικτύου'!V33)/'Παραδοχές διείσδυσης - κάλυψης'!J128,0)</f>
        <v>0</v>
      </c>
      <c r="P98" s="160">
        <f t="shared" si="66"/>
        <v>0</v>
      </c>
      <c r="Q98" s="186">
        <f>IFERROR(('Ανάπτυξη δικτύου'!Y66+'Ανάπτυξη δικτύου'!Y33)/'Παραδοχές διείσδυσης - κάλυψης'!K128,0)</f>
        <v>0</v>
      </c>
      <c r="R98" s="160">
        <f t="shared" si="67"/>
        <v>0</v>
      </c>
      <c r="S98" s="186">
        <f>IFERROR(('Ανάπτυξη δικτύου'!AB66+'Ανάπτυξη δικτύου'!AB33)/'Παραδοχές διείσδυσης - κάλυψης'!L128,0)</f>
        <v>0</v>
      </c>
      <c r="T98" s="160">
        <f t="shared" si="68"/>
        <v>0</v>
      </c>
      <c r="U98" s="186">
        <f>IFERROR(('Ανάπτυξη δικτύου'!AE66+'Ανάπτυξη δικτύου'!AE33)/'Παραδοχές διείσδυσης - κάλυψης'!M128,0)</f>
        <v>0</v>
      </c>
      <c r="V98" s="160">
        <f t="shared" si="69"/>
        <v>0</v>
      </c>
      <c r="W98" s="186">
        <f>IFERROR(('Ανάπτυξη δικτύου'!AH66+'Ανάπτυξη δικτύου'!AH33)/'Παραδοχές διείσδυσης - κάλυψης'!N128,0)</f>
        <v>0</v>
      </c>
      <c r="X98" s="160">
        <f t="shared" si="70"/>
        <v>0</v>
      </c>
      <c r="Y98" s="187">
        <f t="shared" si="71"/>
        <v>0</v>
      </c>
    </row>
    <row r="99" spans="2:33" outlineLevel="1" x14ac:dyDescent="0.35">
      <c r="B99" s="230" t="s">
        <v>95</v>
      </c>
      <c r="C99" s="63" t="s">
        <v>195</v>
      </c>
      <c r="D99" s="185">
        <f>IFERROR(('Ανάπτυξη δικτύου'!E67+'Ανάπτυξη δικτύου'!E34)/'Παραδοχές διείσδυσης - κάλυψης'!D129,0)</f>
        <v>0</v>
      </c>
      <c r="E99" s="186">
        <f>IFERROR(('Ανάπτυξη δικτύου'!G67+'Ανάπτυξη δικτύου'!G34)/'Παραδοχές διείσδυσης - κάλυψης'!E129,0)</f>
        <v>0</v>
      </c>
      <c r="F99" s="160">
        <f t="shared" si="61"/>
        <v>0</v>
      </c>
      <c r="G99" s="186">
        <f>IFERROR(('Ανάπτυξη δικτύου'!J67+'Ανάπτυξη δικτύου'!J34)/'Παραδοχές διείσδυσης - κάλυψης'!F129,0)</f>
        <v>0</v>
      </c>
      <c r="H99" s="160">
        <f t="shared" si="62"/>
        <v>0</v>
      </c>
      <c r="I99" s="186">
        <f>IFERROR(('Ανάπτυξη δικτύου'!M67+'Ανάπτυξη δικτύου'!M34)/'Παραδοχές διείσδυσης - κάλυψης'!G129,0)</f>
        <v>4.3658589827548569E-2</v>
      </c>
      <c r="J99" s="160">
        <f t="shared" si="63"/>
        <v>0</v>
      </c>
      <c r="K99" s="186">
        <f>IFERROR(('Ανάπτυξη δικτύου'!P67+'Ανάπτυξη δικτύου'!P34)/'Παραδοχές διείσδυσης - κάλυψης'!I129,0)</f>
        <v>0.14756603361711418</v>
      </c>
      <c r="L99" s="160">
        <f t="shared" si="64"/>
        <v>2.3800000000000003</v>
      </c>
      <c r="M99" s="187">
        <f t="shared" si="65"/>
        <v>0</v>
      </c>
      <c r="O99" s="186">
        <f>IFERROR(('Ανάπτυξη δικτύου'!V67+'Ανάπτυξη δικτύου'!V34)/'Παραδοχές διείσδυσης - κάλυψης'!J129,0)</f>
        <v>0.38489412791966821</v>
      </c>
      <c r="P99" s="160">
        <f t="shared" si="66"/>
        <v>1.6082840236686389</v>
      </c>
      <c r="Q99" s="186">
        <f>IFERROR(('Ανάπτυξη δικτύου'!Y67+'Ανάπτυξη δικτύου'!Y34)/'Παραδοχές διείσδυσης - κάλυψης'!K129,0)</f>
        <v>0.38489412791966821</v>
      </c>
      <c r="R99" s="160">
        <f t="shared" si="67"/>
        <v>0</v>
      </c>
      <c r="S99" s="186">
        <f>IFERROR(('Ανάπτυξη δικτύου'!AB67+'Ανάπτυξη δικτύου'!AB34)/'Παραδοχές διείσδυσης - κάλυψης'!L129,0)</f>
        <v>0.38489412791966821</v>
      </c>
      <c r="T99" s="160">
        <f t="shared" si="68"/>
        <v>0</v>
      </c>
      <c r="U99" s="186">
        <f>IFERROR(('Ανάπτυξη δικτύου'!AE67+'Ανάπτυξη δικτύου'!AE34)/'Παραδοχές διείσδυσης - κάλυψης'!M129,0)</f>
        <v>0.40672342283344248</v>
      </c>
      <c r="V99" s="160">
        <f t="shared" si="69"/>
        <v>5.671506352087112E-2</v>
      </c>
      <c r="W99" s="186">
        <f>IFERROR(('Ανάπτυξη δικτύου'!AH67+'Ανάπτυξη δικτύου'!AH34)/'Παραδοχές διείσδυσης - κάλυψης'!N129,0)</f>
        <v>0.40672342283344248</v>
      </c>
      <c r="X99" s="160">
        <f t="shared" si="70"/>
        <v>0</v>
      </c>
      <c r="Y99" s="187">
        <f t="shared" si="71"/>
        <v>1.3886813227819372E-2</v>
      </c>
    </row>
    <row r="100" spans="2:33" outlineLevel="1" x14ac:dyDescent="0.35">
      <c r="B100" s="229" t="s">
        <v>96</v>
      </c>
      <c r="C100" s="63" t="s">
        <v>195</v>
      </c>
      <c r="D100" s="185">
        <f>IFERROR(('Ανάπτυξη δικτύου'!E68+'Ανάπτυξη δικτύου'!E35)/'Παραδοχές διείσδυσης - κάλυψης'!D130,0)</f>
        <v>0</v>
      </c>
      <c r="E100" s="186">
        <f>IFERROR(('Ανάπτυξη δικτύου'!G68+'Ανάπτυξη δικτύου'!G35)/'Παραδοχές διείσδυσης - κάλυψης'!E130,0)</f>
        <v>0</v>
      </c>
      <c r="F100" s="160">
        <f t="shared" ref="F100:F103" si="72">IFERROR((E100-D100)/D100,0)</f>
        <v>0</v>
      </c>
      <c r="G100" s="186">
        <f>IFERROR(('Ανάπτυξη δικτύου'!J68+'Ανάπτυξη δικτύου'!J35)/'Παραδοχές διείσδυσης - κάλυψης'!F130,0)</f>
        <v>0</v>
      </c>
      <c r="H100" s="160">
        <f t="shared" ref="H100:H103" si="73">IFERROR((G100-E100)/E100,0)</f>
        <v>0</v>
      </c>
      <c r="I100" s="186">
        <f>IFERROR(('Ανάπτυξη δικτύου'!M68+'Ανάπτυξη δικτύου'!M35)/'Παραδοχές διείσδυσης - κάλυψης'!G130,0)</f>
        <v>0</v>
      </c>
      <c r="J100" s="160">
        <f t="shared" ref="J100:J103" si="74">IFERROR((I100-G100)/G100,0)</f>
        <v>0</v>
      </c>
      <c r="K100" s="186">
        <f>IFERROR(('Ανάπτυξη δικτύου'!P68+'Ανάπτυξη δικτύου'!P35)/'Παραδοχές διείσδυσης - κάλυψης'!I130,0)</f>
        <v>0</v>
      </c>
      <c r="L100" s="160">
        <f t="shared" ref="L100:L103" si="75">IFERROR((K100-I100)/I100,0)</f>
        <v>0</v>
      </c>
      <c r="M100" s="187">
        <f t="shared" ref="M100:M103" si="76">IFERROR((K100/D100)^(1/4)-1,0)</f>
        <v>0</v>
      </c>
      <c r="O100" s="186">
        <f>IFERROR(('Ανάπτυξη δικτύου'!V68+'Ανάπτυξη δικτύου'!V35)/'Παραδοχές διείσδυσης - κάλυψης'!J130,0)</f>
        <v>0</v>
      </c>
      <c r="P100" s="160">
        <f t="shared" ref="P100:P103" si="77">IFERROR((O100-K100)/K100,0)</f>
        <v>0</v>
      </c>
      <c r="Q100" s="186">
        <f>IFERROR(('Ανάπτυξη δικτύου'!Y68+'Ανάπτυξη δικτύου'!Y35)/'Παραδοχές διείσδυσης - κάλυψης'!K130,0)</f>
        <v>0</v>
      </c>
      <c r="R100" s="160">
        <f t="shared" ref="R100:R103" si="78">IFERROR((Q100-O100)/O100,0)</f>
        <v>0</v>
      </c>
      <c r="S100" s="186">
        <f>IFERROR(('Ανάπτυξη δικτύου'!AB68+'Ανάπτυξη δικτύου'!AB35)/'Παραδοχές διείσδυσης - κάλυψης'!L130,0)</f>
        <v>0</v>
      </c>
      <c r="T100" s="160">
        <f t="shared" ref="T100:T103" si="79">IFERROR((S100-Q100)/Q100,0)</f>
        <v>0</v>
      </c>
      <c r="U100" s="186">
        <f>IFERROR(('Ανάπτυξη δικτύου'!AE68+'Ανάπτυξη δικτύου'!AE35)/'Παραδοχές διείσδυσης - κάλυψης'!M130,0)</f>
        <v>0</v>
      </c>
      <c r="V100" s="160">
        <f t="shared" ref="V100:V103" si="80">IFERROR((U100-S100)/S100,0)</f>
        <v>0</v>
      </c>
      <c r="W100" s="186">
        <f>IFERROR(('Ανάπτυξη δικτύου'!AH68+'Ανάπτυξη δικτύου'!AH35)/'Παραδοχές διείσδυσης - κάλυψης'!N130,0)</f>
        <v>0</v>
      </c>
      <c r="X100" s="160">
        <f t="shared" ref="X100:X103" si="81">IFERROR((W100-U100)/U100,0)</f>
        <v>0</v>
      </c>
      <c r="Y100" s="187">
        <f t="shared" ref="Y100:Y103" si="82">IFERROR((W100/O100)^(1/4)-1,0)</f>
        <v>0</v>
      </c>
    </row>
    <row r="101" spans="2:33" outlineLevel="1" x14ac:dyDescent="0.35">
      <c r="B101" s="230" t="s">
        <v>97</v>
      </c>
      <c r="C101" s="63" t="s">
        <v>195</v>
      </c>
      <c r="D101" s="185">
        <f>IFERROR(('Ανάπτυξη δικτύου'!E69+'Ανάπτυξη δικτύου'!E36)/'Παραδοχές διείσδυσης - κάλυψης'!D131,0)</f>
        <v>0</v>
      </c>
      <c r="E101" s="186">
        <f>IFERROR(('Ανάπτυξη δικτύου'!G69+'Ανάπτυξη δικτύου'!G36)/'Παραδοχές διείσδυσης - κάλυψης'!E131,0)</f>
        <v>0</v>
      </c>
      <c r="F101" s="160">
        <f t="shared" si="72"/>
        <v>0</v>
      </c>
      <c r="G101" s="186">
        <f>IFERROR(('Ανάπτυξη δικτύου'!J69+'Ανάπτυξη δικτύου'!J36)/'Παραδοχές διείσδυσης - κάλυψης'!F131,0)</f>
        <v>0</v>
      </c>
      <c r="H101" s="160">
        <f t="shared" si="73"/>
        <v>0</v>
      </c>
      <c r="I101" s="186">
        <f>IFERROR(('Ανάπτυξη δικτύου'!M69+'Ανάπτυξη δικτύου'!M36)/'Παραδοχές διείσδυσης - κάλυψης'!G131,0)</f>
        <v>0</v>
      </c>
      <c r="J101" s="160">
        <f t="shared" si="74"/>
        <v>0</v>
      </c>
      <c r="K101" s="186">
        <f>IFERROR(('Ανάπτυξη δικτύου'!P69+'Ανάπτυξη δικτύου'!P36)/'Παραδοχές διείσδυσης - κάλυψης'!I131,0)</f>
        <v>0</v>
      </c>
      <c r="L101" s="160">
        <f t="shared" si="75"/>
        <v>0</v>
      </c>
      <c r="M101" s="187">
        <f t="shared" si="76"/>
        <v>0</v>
      </c>
      <c r="O101" s="186">
        <f>IFERROR(('Ανάπτυξη δικτύου'!V69+'Ανάπτυξη δικτύου'!V36)/'Παραδοχές διείσδυσης - κάλυψης'!J131,0)</f>
        <v>0</v>
      </c>
      <c r="P101" s="160">
        <f t="shared" si="77"/>
        <v>0</v>
      </c>
      <c r="Q101" s="186">
        <f>IFERROR(('Ανάπτυξη δικτύου'!Y69+'Ανάπτυξη δικτύου'!Y36)/'Παραδοχές διείσδυσης - κάλυψης'!K131,0)</f>
        <v>0.33333333333333331</v>
      </c>
      <c r="R101" s="160">
        <f t="shared" si="78"/>
        <v>0</v>
      </c>
      <c r="S101" s="186">
        <f>IFERROR(('Ανάπτυξη δικτύου'!AB69+'Ανάπτυξη δικτύου'!AB36)/'Παραδοχές διείσδυσης - κάλυψης'!L131,0)</f>
        <v>0.33333333333333331</v>
      </c>
      <c r="T101" s="160">
        <f t="shared" si="79"/>
        <v>0</v>
      </c>
      <c r="U101" s="186">
        <f>IFERROR(('Ανάπτυξη δικτύου'!AE69+'Ανάπτυξη δικτύου'!AE36)/'Παραδοχές διείσδυσης - κάλυψης'!M131,0)</f>
        <v>0.33333333333333331</v>
      </c>
      <c r="V101" s="160">
        <f t="shared" si="80"/>
        <v>0</v>
      </c>
      <c r="W101" s="186">
        <f>IFERROR(('Ανάπτυξη δικτύου'!AH69+'Ανάπτυξη δικτύου'!AH36)/'Παραδοχές διείσδυσης - κάλυψης'!N131,0)</f>
        <v>0.33333333333333331</v>
      </c>
      <c r="X101" s="160">
        <f t="shared" si="81"/>
        <v>0</v>
      </c>
      <c r="Y101" s="187">
        <f t="shared" si="82"/>
        <v>0</v>
      </c>
    </row>
    <row r="102" spans="2:33" outlineLevel="1" x14ac:dyDescent="0.35">
      <c r="B102" s="230" t="s">
        <v>98</v>
      </c>
      <c r="C102" s="63" t="s">
        <v>195</v>
      </c>
      <c r="D102" s="185">
        <f>IFERROR(('Ανάπτυξη δικτύου'!E70+'Ανάπτυξη δικτύου'!E37)/'Παραδοχές διείσδυσης - κάλυψης'!D132,0)</f>
        <v>0</v>
      </c>
      <c r="E102" s="186">
        <f>IFERROR(('Ανάπτυξη δικτύου'!G70+'Ανάπτυξη δικτύου'!G37)/'Παραδοχές διείσδυσης - κάλυψης'!E132,0)</f>
        <v>0</v>
      </c>
      <c r="F102" s="160">
        <f t="shared" si="72"/>
        <v>0</v>
      </c>
      <c r="G102" s="186">
        <f>IFERROR(('Ανάπτυξη δικτύου'!J70+'Ανάπτυξη δικτύου'!J37)/'Παραδοχές διείσδυσης - κάλυψης'!F132,0)</f>
        <v>0</v>
      </c>
      <c r="H102" s="160">
        <f t="shared" si="73"/>
        <v>0</v>
      </c>
      <c r="I102" s="186">
        <f>IFERROR(('Ανάπτυξη δικτύου'!M70+'Ανάπτυξη δικτύου'!M37)/'Παραδοχές διείσδυσης - κάλυψης'!G132,0)</f>
        <v>0</v>
      </c>
      <c r="J102" s="160">
        <f t="shared" si="74"/>
        <v>0</v>
      </c>
      <c r="K102" s="186">
        <f>IFERROR(('Ανάπτυξη δικτύου'!P70+'Ανάπτυξη δικτύου'!P37)/'Παραδοχές διείσδυσης - κάλυψης'!I132,0)</f>
        <v>0</v>
      </c>
      <c r="L102" s="160">
        <f t="shared" si="75"/>
        <v>0</v>
      </c>
      <c r="M102" s="187">
        <f t="shared" si="76"/>
        <v>0</v>
      </c>
      <c r="O102" s="186">
        <f>IFERROR(('Ανάπτυξη δικτύου'!V70+'Ανάπτυξη δικτύου'!V37)/'Παραδοχές διείσδυσης - κάλυψης'!J132,0)</f>
        <v>0</v>
      </c>
      <c r="P102" s="160">
        <f t="shared" si="77"/>
        <v>0</v>
      </c>
      <c r="Q102" s="186">
        <f>IFERROR(('Ανάπτυξη δικτύου'!Y70+'Ανάπτυξη δικτύου'!Y37)/'Παραδοχές διείσδυσης - κάλυψης'!K132,0)</f>
        <v>0.18518518518518517</v>
      </c>
      <c r="R102" s="160">
        <f t="shared" si="78"/>
        <v>0</v>
      </c>
      <c r="S102" s="186">
        <f>IFERROR(('Ανάπτυξη δικτύου'!AB70+'Ανάπτυξη δικτύου'!AB37)/'Παραδοχές διείσδυσης - κάλυψης'!L132,0)</f>
        <v>0.18518518518518517</v>
      </c>
      <c r="T102" s="160">
        <f t="shared" si="79"/>
        <v>0</v>
      </c>
      <c r="U102" s="186">
        <f>IFERROR(('Ανάπτυξη δικτύου'!AE70+'Ανάπτυξη δικτύου'!AE37)/'Παραδοχές διείσδυσης - κάλυψης'!M132,0)</f>
        <v>0.18518518518518517</v>
      </c>
      <c r="V102" s="160">
        <f t="shared" si="80"/>
        <v>0</v>
      </c>
      <c r="W102" s="186">
        <f>IFERROR(('Ανάπτυξη δικτύου'!AH70+'Ανάπτυξη δικτύου'!AH37)/'Παραδοχές διείσδυσης - κάλυψης'!N132,0)</f>
        <v>0.18518518518518517</v>
      </c>
      <c r="X102" s="160">
        <f t="shared" si="81"/>
        <v>0</v>
      </c>
      <c r="Y102" s="187">
        <f t="shared" si="82"/>
        <v>0</v>
      </c>
    </row>
    <row r="103" spans="2:33" outlineLevel="1" x14ac:dyDescent="0.35">
      <c r="B103" s="230" t="s">
        <v>99</v>
      </c>
      <c r="C103" s="63" t="s">
        <v>195</v>
      </c>
      <c r="D103" s="185">
        <f>IFERROR(('Ανάπτυξη δικτύου'!E71+'Ανάπτυξη δικτύου'!E38)/'Παραδοχές διείσδυσης - κάλυψης'!D133,0)</f>
        <v>0</v>
      </c>
      <c r="E103" s="186">
        <f>IFERROR(('Ανάπτυξη δικτύου'!G71+'Ανάπτυξη δικτύου'!G38)/'Παραδοχές διείσδυσης - κάλυψης'!E133,0)</f>
        <v>0</v>
      </c>
      <c r="F103" s="160">
        <f t="shared" si="72"/>
        <v>0</v>
      </c>
      <c r="G103" s="186">
        <f>IFERROR(('Ανάπτυξη δικτύου'!J71+'Ανάπτυξη δικτύου'!J38)/'Παραδοχές διείσδυσης - κάλυψης'!F133,0)</f>
        <v>0</v>
      </c>
      <c r="H103" s="160">
        <f t="shared" si="73"/>
        <v>0</v>
      </c>
      <c r="I103" s="186">
        <f>IFERROR(('Ανάπτυξη δικτύου'!M71+'Ανάπτυξη δικτύου'!M38)/'Παραδοχές διείσδυσης - κάλυψης'!G133,0)</f>
        <v>0</v>
      </c>
      <c r="J103" s="160">
        <f t="shared" si="74"/>
        <v>0</v>
      </c>
      <c r="K103" s="186">
        <f>IFERROR(('Ανάπτυξη δικτύου'!P71+'Ανάπτυξη δικτύου'!P38)/'Παραδοχές διείσδυσης - κάλυψης'!I133,0)</f>
        <v>0</v>
      </c>
      <c r="L103" s="160">
        <f t="shared" si="75"/>
        <v>0</v>
      </c>
      <c r="M103" s="187">
        <f t="shared" si="76"/>
        <v>0</v>
      </c>
      <c r="O103" s="186">
        <f>IFERROR(('Ανάπτυξη δικτύου'!V71+'Ανάπτυξη δικτύου'!V38)/'Παραδοχές διείσδυσης - κάλυψης'!J133,0)</f>
        <v>0</v>
      </c>
      <c r="P103" s="160">
        <f t="shared" si="77"/>
        <v>0</v>
      </c>
      <c r="Q103" s="186">
        <f>IFERROR(('Ανάπτυξη δικτύου'!Y71+'Ανάπτυξη δικτύου'!Y38)/'Παραδοχές διείσδυσης - κάλυψης'!K133,0)</f>
        <v>0</v>
      </c>
      <c r="R103" s="160">
        <f t="shared" si="78"/>
        <v>0</v>
      </c>
      <c r="S103" s="186">
        <f>IFERROR(('Ανάπτυξη δικτύου'!AB71+'Ανάπτυξη δικτύου'!AB38)/'Παραδοχές διείσδυσης - κάλυψης'!L133,0)</f>
        <v>0</v>
      </c>
      <c r="T103" s="160">
        <f t="shared" si="79"/>
        <v>0</v>
      </c>
      <c r="U103" s="186">
        <f>IFERROR(('Ανάπτυξη δικτύου'!AE71+'Ανάπτυξη δικτύου'!AE38)/'Παραδοχές διείσδυσης - κάλυψης'!M133,0)</f>
        <v>0</v>
      </c>
      <c r="V103" s="160">
        <f t="shared" si="80"/>
        <v>0</v>
      </c>
      <c r="W103" s="186">
        <f>IFERROR(('Ανάπτυξη δικτύου'!AH71+'Ανάπτυξη δικτύου'!AH38)/'Παραδοχές διείσδυσης - κάλυψης'!N133,0)</f>
        <v>0</v>
      </c>
      <c r="X103" s="160">
        <f t="shared" si="81"/>
        <v>0</v>
      </c>
      <c r="Y103" s="187">
        <f t="shared" si="82"/>
        <v>0</v>
      </c>
    </row>
    <row r="104" spans="2:33" ht="15" customHeight="1" outlineLevel="1" x14ac:dyDescent="0.35">
      <c r="B104" s="50" t="s">
        <v>138</v>
      </c>
      <c r="C104" s="47" t="s">
        <v>195</v>
      </c>
      <c r="D104" s="185">
        <f>IFERROR(('Ανάπτυξη δικτύου'!E72+'Ανάπτυξη δικτύου'!E39)/'Παραδοχές διείσδυσης - κάλυψης'!D134,0)</f>
        <v>0.32290225166214614</v>
      </c>
      <c r="E104" s="186">
        <f>IFERROR(('Ανάπτυξη δικτύου'!G72+'Ανάπτυξη δικτύου'!G39)/'Παραδοχές διείσδυσης - κάλυψης'!E134,0)</f>
        <v>0.32375408232928021</v>
      </c>
      <c r="F104" s="160">
        <f t="shared" ref="F104" si="83">IFERROR((E104-D104)/D104,0)</f>
        <v>2.6380449896191548E-3</v>
      </c>
      <c r="G104" s="186">
        <f>IFERROR(('Ανάπτυξη δικτύου'!J72+'Ανάπτυξη δικτύου'!J39)/'Παραδοχές διείσδυσης - κάλυψης'!F134,0)</f>
        <v>0.32626190871573457</v>
      </c>
      <c r="H104" s="160">
        <f t="shared" ref="H104" si="84">IFERROR((G104-E104)/E104,0)</f>
        <v>7.746084214325758E-3</v>
      </c>
      <c r="I104" s="186">
        <f>IFERROR(('Ανάπτυξη δικτύου'!M72+'Ανάπτυξη δικτύου'!M39)/'Παραδοχές διείσδυσης - κάλυψης'!G134,0)</f>
        <v>0.43673850336119463</v>
      </c>
      <c r="J104" s="160">
        <f t="shared" ref="J104" si="85">IFERROR((I104-G104)/G104,0)</f>
        <v>0.33861321746179107</v>
      </c>
      <c r="K104" s="186">
        <f>IFERROR(('Ανάπτυξη δικτύου'!P72+'Ανάπτυξη δικτύου'!P39)/'Παραδοχές διείσδυσης - κάλυψης'!I134,0)</f>
        <v>0.56042293238863161</v>
      </c>
      <c r="L104" s="160">
        <f t="shared" ref="L104" si="86">IFERROR((K104-I104)/I104,0)</f>
        <v>0.28320019433950983</v>
      </c>
      <c r="M104" s="187">
        <f>IFERROR((K104/D104)^(1/4)-1,0)</f>
        <v>0.14778674796003588</v>
      </c>
      <c r="O104" s="186">
        <f>IFERROR(('Ανάπτυξη δικτύου'!V72+'Ανάπτυξη δικτύου'!V39)/'Παραδοχές διείσδυσης - κάλυψης'!J134,0)</f>
        <v>0.72703885823938597</v>
      </c>
      <c r="P104" s="160">
        <f t="shared" ref="P104" si="87">IFERROR((O104-K104)/K104,0)</f>
        <v>0.29730390428636611</v>
      </c>
      <c r="Q104" s="186">
        <f>IFERROR(('Ανάπτυξη δικτύου'!Y72+'Ανάπτυξη δικτύου'!Y39)/'Παραδοχές διείσδυσης - κάλυψης'!K134,0)</f>
        <v>0.82836673001580652</v>
      </c>
      <c r="R104" s="160">
        <f t="shared" ref="R104" si="88">IFERROR((Q104-O104)/O104,0)</f>
        <v>0.13937064109860436</v>
      </c>
      <c r="S104" s="186">
        <f>IFERROR(('Ανάπτυξη δικτύου'!AB72+'Ανάπτυξη δικτύου'!AB39)/'Παραδοχές διείσδυσης - κάλυψης'!L134,0)</f>
        <v>0.84220513435553013</v>
      </c>
      <c r="T104" s="160">
        <f t="shared" ref="T104" si="89">IFERROR((S104-Q104)/Q104,0)</f>
        <v>1.670564960939408E-2</v>
      </c>
      <c r="U104" s="186">
        <f>IFERROR(('Ανάπτυξη δικτύου'!AE72+'Ανάπτυξη δικτύου'!AE39)/'Παραδοχές διείσδυσης - κάλυψης'!M134,0)</f>
        <v>0.85296833773087077</v>
      </c>
      <c r="V104" s="160">
        <f t="shared" ref="V104" si="90">IFERROR((U104-S104)/S104,0)</f>
        <v>1.2779788363053421E-2</v>
      </c>
      <c r="W104" s="186">
        <f>IFERROR(('Ανάπτυξη δικτύου'!AH72+'Ανάπτυξη δικτύου'!AH39)/'Παραδοχές διείσδυσης - κάλυψης'!N134,0)</f>
        <v>0.86219394062401977</v>
      </c>
      <c r="X104" s="160">
        <f t="shared" ref="X104" si="91">IFERROR((W104-U104)/U104,0)</f>
        <v>1.0815879658196489E-2</v>
      </c>
      <c r="Y104" s="187">
        <f t="shared" ref="Y104" si="92">IFERROR((W104/O104)^(1/4)-1,0)</f>
        <v>4.3546571951673885E-2</v>
      </c>
    </row>
    <row r="105" spans="2:33" ht="15" customHeight="1" x14ac:dyDescent="0.35"/>
    <row r="106" spans="2:33" ht="15.5" x14ac:dyDescent="0.35">
      <c r="B106" s="296" t="s">
        <v>198</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row>
    <row r="107" spans="2:33" ht="5.5" customHeight="1" outlineLevel="1" x14ac:dyDescent="0.3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row>
    <row r="108" spans="2:33" ht="14.25" customHeight="1" outlineLevel="1" x14ac:dyDescent="0.35">
      <c r="B108" s="338"/>
      <c r="C108" s="343" t="s">
        <v>105</v>
      </c>
      <c r="D108" s="307" t="s">
        <v>130</v>
      </c>
      <c r="E108" s="308"/>
      <c r="F108" s="308"/>
      <c r="G108" s="308"/>
      <c r="H108" s="308"/>
      <c r="I108" s="308"/>
      <c r="J108" s="308"/>
      <c r="K108" s="308"/>
      <c r="L108" s="309"/>
      <c r="M108" s="369" t="str">
        <f>"Ετήσιος ρυθμός ανάπτυξης (CAGR) "&amp;($C$3-5)&amp;" - "&amp;(($C$3-1))</f>
        <v>Ετήσιος ρυθμός ανάπτυξης (CAGR) 2019 - 2023</v>
      </c>
      <c r="N108" s="102"/>
      <c r="O108" s="372" t="s">
        <v>131</v>
      </c>
      <c r="P108" s="373"/>
      <c r="Q108" s="373"/>
      <c r="R108" s="373"/>
      <c r="S108" s="373"/>
      <c r="T108" s="373"/>
      <c r="U108" s="373"/>
      <c r="V108" s="373"/>
      <c r="W108" s="373"/>
      <c r="X108" s="374"/>
      <c r="Y108" s="369" t="str">
        <f>"Ετήσιος ρυθμός ανάπτυξης (CAGR) "&amp;$C$3&amp;" - "&amp;$E$3</f>
        <v>Ετήσιος ρυθμός ανάπτυξης (CAGR) 2024 - 2028</v>
      </c>
    </row>
    <row r="109" spans="2:33" ht="15.75" customHeight="1" outlineLevel="1" x14ac:dyDescent="0.35">
      <c r="B109" s="339"/>
      <c r="C109" s="344"/>
      <c r="D109" s="67">
        <f>$C$3-5</f>
        <v>2019</v>
      </c>
      <c r="E109" s="307">
        <f>$C$3-4</f>
        <v>2020</v>
      </c>
      <c r="F109" s="309"/>
      <c r="G109" s="307">
        <f>$C$3-3</f>
        <v>2021</v>
      </c>
      <c r="H109" s="309"/>
      <c r="I109" s="307">
        <f>$C$3+-2</f>
        <v>2022</v>
      </c>
      <c r="J109" s="309"/>
      <c r="K109" s="307">
        <f>$C$3-1</f>
        <v>2023</v>
      </c>
      <c r="L109" s="309"/>
      <c r="M109" s="370"/>
      <c r="N109" s="102"/>
      <c r="O109" s="307">
        <f>$C$3</f>
        <v>2024</v>
      </c>
      <c r="P109" s="309"/>
      <c r="Q109" s="307">
        <f>$C$3+1</f>
        <v>2025</v>
      </c>
      <c r="R109" s="309"/>
      <c r="S109" s="307">
        <f>$C$3+2</f>
        <v>2026</v>
      </c>
      <c r="T109" s="309"/>
      <c r="U109" s="307">
        <f>$C$3+3</f>
        <v>2027</v>
      </c>
      <c r="V109" s="309"/>
      <c r="W109" s="307">
        <f>$C$3+4</f>
        <v>2028</v>
      </c>
      <c r="X109" s="309"/>
      <c r="Y109" s="370"/>
    </row>
    <row r="110" spans="2:33" ht="15" customHeight="1" outlineLevel="1" x14ac:dyDescent="0.35">
      <c r="B110" s="340"/>
      <c r="C110" s="345"/>
      <c r="D110" s="67" t="s">
        <v>194</v>
      </c>
      <c r="E110" s="67" t="s">
        <v>194</v>
      </c>
      <c r="F110" s="66" t="s">
        <v>134</v>
      </c>
      <c r="G110" s="67" t="s">
        <v>194</v>
      </c>
      <c r="H110" s="66" t="s">
        <v>134</v>
      </c>
      <c r="I110" s="67" t="s">
        <v>194</v>
      </c>
      <c r="J110" s="66" t="s">
        <v>134</v>
      </c>
      <c r="K110" s="67" t="s">
        <v>194</v>
      </c>
      <c r="L110" s="66" t="s">
        <v>134</v>
      </c>
      <c r="M110" s="371"/>
      <c r="O110" s="67" t="s">
        <v>194</v>
      </c>
      <c r="P110" s="66" t="s">
        <v>134</v>
      </c>
      <c r="Q110" s="67" t="s">
        <v>194</v>
      </c>
      <c r="R110" s="66" t="s">
        <v>134</v>
      </c>
      <c r="S110" s="67" t="s">
        <v>194</v>
      </c>
      <c r="T110" s="66" t="s">
        <v>134</v>
      </c>
      <c r="U110" s="67" t="s">
        <v>194</v>
      </c>
      <c r="V110" s="66" t="s">
        <v>134</v>
      </c>
      <c r="W110" s="67" t="s">
        <v>194</v>
      </c>
      <c r="X110" s="66" t="s">
        <v>134</v>
      </c>
      <c r="Y110" s="371"/>
    </row>
    <row r="111" spans="2:33" ht="15.75" customHeight="1" outlineLevel="1" x14ac:dyDescent="0.35">
      <c r="B111" s="229" t="s">
        <v>75</v>
      </c>
      <c r="C111" s="63" t="s">
        <v>195</v>
      </c>
      <c r="D111" s="185">
        <f>IFERROR(Συνδέσεις!E14/'Παραδοχές διείσδυσης - κάλυψης'!D47,0)</f>
        <v>0</v>
      </c>
      <c r="E111" s="186">
        <f>IFERROR(Συνδέσεις!G14/'Παραδοχές διείσδυσης - κάλυψης'!E47,0)</f>
        <v>0</v>
      </c>
      <c r="F111" s="160">
        <f>IFERROR((E111-D111)/D111,0)</f>
        <v>0</v>
      </c>
      <c r="G111" s="186">
        <f>IFERROR(Συνδέσεις!J14/'Παραδοχές διείσδυσης - κάλυψης'!F47,0)</f>
        <v>0</v>
      </c>
      <c r="H111" s="160">
        <f>IFERROR((G111-E111)/E111,0)</f>
        <v>0</v>
      </c>
      <c r="I111" s="186">
        <f>IFERROR(Συνδέσεις!M14/'Παραδοχές διείσδυσης - κάλυψης'!G47,0)</f>
        <v>0</v>
      </c>
      <c r="J111" s="160">
        <f>IFERROR((I111-G111)/G111,0)</f>
        <v>0</v>
      </c>
      <c r="K111" s="186">
        <f>IFERROR(Συνδέσεις!P14/'Παραδοχές διείσδυσης - κάλυψης'!I47,0)</f>
        <v>0</v>
      </c>
      <c r="L111" s="160">
        <f>IFERROR((K111-I111)/I111,0)</f>
        <v>0</v>
      </c>
      <c r="M111" s="187">
        <f t="shared" ref="M111" si="93">IFERROR((K111/D111)^(1/4)-1,0)</f>
        <v>0</v>
      </c>
      <c r="O111" s="186">
        <f>IFERROR(Συνδέσεις!X14/'Παραδοχές διείσδυσης - κάλυψης'!J47,0)</f>
        <v>0</v>
      </c>
      <c r="P111" s="160">
        <f>IFERROR((O111-K111)/K111,0)</f>
        <v>0</v>
      </c>
      <c r="Q111" s="186">
        <f>IFERROR(Συνδέσεις!AC14/'Παραδοχές διείσδυσης - κάλυψης'!K47,0)</f>
        <v>0</v>
      </c>
      <c r="R111" s="160">
        <f>IFERROR((Q111-O111)/O111,0)</f>
        <v>0</v>
      </c>
      <c r="S111" s="186">
        <f>IFERROR(Συνδέσεις!AH14/'Παραδοχές διείσδυσης - κάλυψης'!L47,0)</f>
        <v>0</v>
      </c>
      <c r="T111" s="160">
        <f>IFERROR((S111-Q111)/Q111,0)</f>
        <v>0</v>
      </c>
      <c r="U111" s="186">
        <f>IFERROR(Συνδέσεις!AM14/'Παραδοχές διείσδυσης - κάλυψης'!M47,0)</f>
        <v>0</v>
      </c>
      <c r="V111" s="160">
        <f>IFERROR((U111-S111)/S111,0)</f>
        <v>0</v>
      </c>
      <c r="W111" s="186">
        <f>IFERROR(Συνδέσεις!AR14/'Παραδοχές διείσδυσης - κάλυψης'!N47,0)</f>
        <v>0</v>
      </c>
      <c r="X111" s="160">
        <f>IFERROR((W111-U111)/U111,0)</f>
        <v>0</v>
      </c>
      <c r="Y111" s="187">
        <f>IFERROR((W111/O111)^(1/4)-1,0)</f>
        <v>0</v>
      </c>
    </row>
    <row r="112" spans="2:33" ht="15.75" customHeight="1" outlineLevel="1" x14ac:dyDescent="0.35">
      <c r="B112" s="230" t="s">
        <v>76</v>
      </c>
      <c r="C112" s="63" t="s">
        <v>195</v>
      </c>
      <c r="D112" s="185">
        <f>IFERROR(Συνδέσεις!E15/'Παραδοχές διείσδυσης - κάλυψης'!D48,0)</f>
        <v>0</v>
      </c>
      <c r="E112" s="186">
        <f>IFERROR(Συνδέσεις!G15/'Παραδοχές διείσδυσης - κάλυψης'!E48,0)</f>
        <v>0</v>
      </c>
      <c r="F112" s="160">
        <f t="shared" ref="F112:F131" si="94">IFERROR((E112-D112)/D112,0)</f>
        <v>0</v>
      </c>
      <c r="G112" s="186">
        <f>IFERROR(Συνδέσεις!J15/'Παραδοχές διείσδυσης - κάλυψης'!F48,0)</f>
        <v>0</v>
      </c>
      <c r="H112" s="160">
        <f t="shared" ref="H112:H131" si="95">IFERROR((G112-E112)/E112,0)</f>
        <v>0</v>
      </c>
      <c r="I112" s="186">
        <f>IFERROR(Συνδέσεις!M15/'Παραδοχές διείσδυσης - κάλυψης'!G48,0)</f>
        <v>0</v>
      </c>
      <c r="J112" s="160">
        <f t="shared" ref="J112:J131" si="96">IFERROR((I112-G112)/G112,0)</f>
        <v>0</v>
      </c>
      <c r="K112" s="186">
        <f>IFERROR(Συνδέσεις!P15/'Παραδοχές διείσδυσης - κάλυψης'!I48,0)</f>
        <v>0</v>
      </c>
      <c r="L112" s="160">
        <f t="shared" ref="L112:L131" si="97">IFERROR((K112-I112)/I112,0)</f>
        <v>0</v>
      </c>
      <c r="M112" s="187">
        <f t="shared" ref="M112:M131" si="98">IFERROR((K112/D112)^(1/4)-1,0)</f>
        <v>0</v>
      </c>
      <c r="O112" s="186">
        <f>IFERROR(Συνδέσεις!X15/'Παραδοχές διείσδυσης - κάλυψης'!J48,0)</f>
        <v>0</v>
      </c>
      <c r="P112" s="160">
        <f t="shared" ref="P112:P131" si="99">IFERROR((O112-K112)/K112,0)</f>
        <v>0</v>
      </c>
      <c r="Q112" s="186">
        <f>IFERROR(Συνδέσεις!AC15/'Παραδοχές διείσδυσης - κάλυψης'!K48,0)</f>
        <v>0</v>
      </c>
      <c r="R112" s="160">
        <f t="shared" ref="R112:R131" si="100">IFERROR((Q112-O112)/O112,0)</f>
        <v>0</v>
      </c>
      <c r="S112" s="186">
        <f>IFERROR(Συνδέσεις!AH15/'Παραδοχές διείσδυσης - κάλυψης'!L48,0)</f>
        <v>0</v>
      </c>
      <c r="T112" s="160">
        <f t="shared" ref="T112:T131" si="101">IFERROR((S112-Q112)/Q112,0)</f>
        <v>0</v>
      </c>
      <c r="U112" s="186">
        <f>IFERROR(Συνδέσεις!AM15/'Παραδοχές διείσδυσης - κάλυψης'!M48,0)</f>
        <v>0</v>
      </c>
      <c r="V112" s="160">
        <f t="shared" ref="V112:V131" si="102">IFERROR((U112-S112)/S112,0)</f>
        <v>0</v>
      </c>
      <c r="W112" s="186">
        <f>IFERROR(Συνδέσεις!AR15/'Παραδοχές διείσδυσης - κάλυψης'!N48,0)</f>
        <v>0</v>
      </c>
      <c r="X112" s="160">
        <f t="shared" ref="X112:X131" si="103">IFERROR((W112-U112)/U112,0)</f>
        <v>0</v>
      </c>
      <c r="Y112" s="187">
        <f t="shared" ref="Y112:Y131" si="104">IFERROR((W112/O112)^(1/4)-1,0)</f>
        <v>0</v>
      </c>
    </row>
    <row r="113" spans="2:25" ht="15.75" customHeight="1" outlineLevel="1" x14ac:dyDescent="0.35">
      <c r="B113" s="229" t="s">
        <v>77</v>
      </c>
      <c r="C113" s="63" t="s">
        <v>195</v>
      </c>
      <c r="D113" s="185">
        <f>IFERROR(Συνδέσεις!E16/'Παραδοχές διείσδυσης - κάλυψης'!D49,0)</f>
        <v>0</v>
      </c>
      <c r="E113" s="186">
        <f>IFERROR(Συνδέσεις!G16/'Παραδοχές διείσδυσης - κάλυψης'!E49,0)</f>
        <v>0</v>
      </c>
      <c r="F113" s="160">
        <f t="shared" si="94"/>
        <v>0</v>
      </c>
      <c r="G113" s="186">
        <f>IFERROR(Συνδέσεις!J16/'Παραδοχές διείσδυσης - κάλυψης'!F49,0)</f>
        <v>0</v>
      </c>
      <c r="H113" s="160">
        <f t="shared" si="95"/>
        <v>0</v>
      </c>
      <c r="I113" s="186">
        <f>IFERROR(Συνδέσεις!M16/'Παραδοχές διείσδυσης - κάλυψης'!G49,0)</f>
        <v>0</v>
      </c>
      <c r="J113" s="160">
        <f t="shared" si="96"/>
        <v>0</v>
      </c>
      <c r="K113" s="186">
        <f>IFERROR(Συνδέσεις!P16/'Παραδοχές διείσδυσης - κάλυψης'!I49,0)</f>
        <v>0</v>
      </c>
      <c r="L113" s="160">
        <f t="shared" si="97"/>
        <v>0</v>
      </c>
      <c r="M113" s="187">
        <f t="shared" si="98"/>
        <v>0</v>
      </c>
      <c r="O113" s="186">
        <f>IFERROR(Συνδέσεις!X16/'Παραδοχές διείσδυσης - κάλυψης'!J49,0)</f>
        <v>0</v>
      </c>
      <c r="P113" s="160">
        <f t="shared" si="99"/>
        <v>0</v>
      </c>
      <c r="Q113" s="186">
        <f>IFERROR(Συνδέσεις!AC16/'Παραδοχές διείσδυσης - κάλυψης'!K49,0)</f>
        <v>0</v>
      </c>
      <c r="R113" s="160">
        <f t="shared" si="100"/>
        <v>0</v>
      </c>
      <c r="S113" s="186">
        <f>IFERROR(Συνδέσεις!AH16/'Παραδοχές διείσδυσης - κάλυψης'!L49,0)</f>
        <v>0</v>
      </c>
      <c r="T113" s="160">
        <f t="shared" si="101"/>
        <v>0</v>
      </c>
      <c r="U113" s="186">
        <f>IFERROR(Συνδέσεις!AM16/'Παραδοχές διείσδυσης - κάλυψης'!M49,0)</f>
        <v>0</v>
      </c>
      <c r="V113" s="160">
        <f t="shared" si="102"/>
        <v>0</v>
      </c>
      <c r="W113" s="186">
        <f>IFERROR(Συνδέσεις!AR16/'Παραδοχές διείσδυσης - κάλυψης'!N49,0)</f>
        <v>0</v>
      </c>
      <c r="X113" s="160">
        <f t="shared" si="103"/>
        <v>0</v>
      </c>
      <c r="Y113" s="187">
        <f t="shared" si="104"/>
        <v>0</v>
      </c>
    </row>
    <row r="114" spans="2:25" ht="15.75" customHeight="1" outlineLevel="1" x14ac:dyDescent="0.35">
      <c r="B114" s="230" t="s">
        <v>78</v>
      </c>
      <c r="C114" s="63" t="s">
        <v>195</v>
      </c>
      <c r="D114" s="185">
        <f>IFERROR(Συνδέσεις!E17/'Παραδοχές διείσδυσης - κάλυψης'!D50,0)</f>
        <v>1.9504040122596824E-3</v>
      </c>
      <c r="E114" s="186">
        <f>IFERROR(Συνδέσεις!G17/'Παραδοχές διείσδυσης - κάλυψης'!E50,0)</f>
        <v>1.9504040122596824E-3</v>
      </c>
      <c r="F114" s="160">
        <f t="shared" si="94"/>
        <v>0</v>
      </c>
      <c r="G114" s="186">
        <f>IFERROR(Συνδέσεις!J17/'Παραδοχές διείσδυσης - κάλυψης'!F50,0)</f>
        <v>1.9504040122596824E-3</v>
      </c>
      <c r="H114" s="160">
        <f t="shared" si="95"/>
        <v>0</v>
      </c>
      <c r="I114" s="186">
        <f>IFERROR(Συνδέσεις!M17/'Παραδοχές διείσδυσης - κάλυψης'!G50,0)</f>
        <v>7.8341013824884797E-3</v>
      </c>
      <c r="J114" s="160">
        <f t="shared" si="96"/>
        <v>3.0166556945358791</v>
      </c>
      <c r="K114" s="186">
        <f>IFERROR(Συνδέσεις!P17/'Παραδοχές διείσδυσης - κάλυψης'!I50,0)</f>
        <v>1.1232799775344004E-2</v>
      </c>
      <c r="L114" s="160">
        <f t="shared" si="97"/>
        <v>0.43383385367626398</v>
      </c>
      <c r="M114" s="187">
        <f t="shared" si="98"/>
        <v>0.54914068160717378</v>
      </c>
      <c r="O114" s="186">
        <f>IFERROR(Συνδέσεις!X17/'Παραδοχές διείσδυσης - κάλυψης'!J50,0)</f>
        <v>2.9916410030796304E-2</v>
      </c>
      <c r="P114" s="160">
        <f t="shared" si="99"/>
        <v>1.6633084029916412</v>
      </c>
      <c r="Q114" s="186">
        <f>IFERROR(Συνδέσεις!AC17/'Παραδοχές διείσδυσης - κάλυψης'!K50,0)</f>
        <v>8.9651140128629903E-2</v>
      </c>
      <c r="R114" s="160">
        <f t="shared" si="100"/>
        <v>1.9967211987114086</v>
      </c>
      <c r="S114" s="186">
        <f>IFERROR(Συνδέσεις!AH17/'Παραδοχές διείσδυσης - κάλυψης'!L50,0)</f>
        <v>0.11528424976700839</v>
      </c>
      <c r="T114" s="160">
        <f t="shared" si="101"/>
        <v>0.28592062077069569</v>
      </c>
      <c r="U114" s="186">
        <f>IFERROR(Συνδέσεις!AM17/'Παραδοχές διείσδυσης - κάλυψης'!M50,0)</f>
        <v>0.13836191171105436</v>
      </c>
      <c r="V114" s="160">
        <f t="shared" si="102"/>
        <v>0.20018052761488536</v>
      </c>
      <c r="W114" s="186">
        <f>IFERROR(Συνδέσεις!AR17/'Παραδοχές διείσδυσης - κάλυψης'!N50,0)</f>
        <v>0.16860153598856939</v>
      </c>
      <c r="X114" s="160">
        <f t="shared" si="103"/>
        <v>0.21855454224039209</v>
      </c>
      <c r="Y114" s="187">
        <f t="shared" si="104"/>
        <v>0.54077070475001099</v>
      </c>
    </row>
    <row r="115" spans="2:25" ht="15.75" customHeight="1" outlineLevel="1" x14ac:dyDescent="0.35">
      <c r="B115" s="229" t="s">
        <v>79</v>
      </c>
      <c r="C115" s="63" t="s">
        <v>195</v>
      </c>
      <c r="D115" s="185">
        <f>IFERROR(Συνδέσεις!E18/'Παραδοχές διείσδυσης - κάλυψης'!D51,0)</f>
        <v>0</v>
      </c>
      <c r="E115" s="186">
        <f>IFERROR(Συνδέσεις!G18/'Παραδοχές διείσδυσης - κάλυψης'!E51,0)</f>
        <v>0</v>
      </c>
      <c r="F115" s="160">
        <f t="shared" si="94"/>
        <v>0</v>
      </c>
      <c r="G115" s="186">
        <f>IFERROR(Συνδέσεις!J18/'Παραδοχές διείσδυσης - κάλυψης'!F51,0)</f>
        <v>0</v>
      </c>
      <c r="H115" s="160">
        <f t="shared" si="95"/>
        <v>0</v>
      </c>
      <c r="I115" s="186">
        <f>IFERROR(Συνδέσεις!M18/'Παραδοχές διείσδυσης - κάλυψης'!G51,0)</f>
        <v>0</v>
      </c>
      <c r="J115" s="160">
        <f t="shared" si="96"/>
        <v>0</v>
      </c>
      <c r="K115" s="186">
        <f>IFERROR(Συνδέσεις!P18/'Παραδοχές διείσδυσης - κάλυψης'!I51,0)</f>
        <v>0</v>
      </c>
      <c r="L115" s="160">
        <f t="shared" si="97"/>
        <v>0</v>
      </c>
      <c r="M115" s="187">
        <f t="shared" si="98"/>
        <v>0</v>
      </c>
      <c r="O115" s="186">
        <f>IFERROR(Συνδέσεις!X18/'Παραδοχές διείσδυσης - κάλυψης'!J51,0)</f>
        <v>0</v>
      </c>
      <c r="P115" s="160">
        <f t="shared" si="99"/>
        <v>0</v>
      </c>
      <c r="Q115" s="186">
        <f>IFERROR(Συνδέσεις!AC18/'Παραδοχές διείσδυσης - κάλυψης'!K51,0)</f>
        <v>0</v>
      </c>
      <c r="R115" s="160">
        <f t="shared" si="100"/>
        <v>0</v>
      </c>
      <c r="S115" s="186">
        <f>IFERROR(Συνδέσεις!AH18/'Παραδοχές διείσδυσης - κάλυψης'!L51,0)</f>
        <v>0</v>
      </c>
      <c r="T115" s="160">
        <f t="shared" si="101"/>
        <v>0</v>
      </c>
      <c r="U115" s="186">
        <f>IFERROR(Συνδέσεις!AM18/'Παραδοχές διείσδυσης - κάλυψης'!M51,0)</f>
        <v>0</v>
      </c>
      <c r="V115" s="160">
        <f t="shared" si="102"/>
        <v>0</v>
      </c>
      <c r="W115" s="186">
        <f>IFERROR(Συνδέσεις!AR18/'Παραδοχές διείσδυσης - κάλυψης'!N51,0)</f>
        <v>0</v>
      </c>
      <c r="X115" s="160">
        <f t="shared" si="103"/>
        <v>0</v>
      </c>
      <c r="Y115" s="187">
        <f t="shared" si="104"/>
        <v>0</v>
      </c>
    </row>
    <row r="116" spans="2:25" ht="15.75" customHeight="1" outlineLevel="1" x14ac:dyDescent="0.35">
      <c r="B116" s="230" t="s">
        <v>80</v>
      </c>
      <c r="C116" s="63" t="s">
        <v>195</v>
      </c>
      <c r="D116" s="185">
        <f>IFERROR(Συνδέσεις!E19/'Παραδοχές διείσδυσης - κάλυψης'!D52,0)</f>
        <v>1.1352772466539197E-2</v>
      </c>
      <c r="E116" s="186">
        <f>IFERROR(Συνδέσεις!G19/'Παραδοχές διείσδυσης - κάλυψης'!E52,0)</f>
        <v>1.7925430210325048E-2</v>
      </c>
      <c r="F116" s="160">
        <f t="shared" si="94"/>
        <v>0.57894736842105265</v>
      </c>
      <c r="G116" s="186">
        <f>IFERROR(Συνδέσεις!J19/'Παραδοχές διείσδυσης - κάλυψης'!F52,0)</f>
        <v>4.0630975143403442E-2</v>
      </c>
      <c r="H116" s="160">
        <f t="shared" si="95"/>
        <v>1.2666666666666666</v>
      </c>
      <c r="I116" s="186">
        <f>IFERROR(Συνδέσεις!M19/'Παραδοχές διείσδυσης - κάλυψης'!G52,0)</f>
        <v>5.2132247244849064E-2</v>
      </c>
      <c r="J116" s="160">
        <f t="shared" si="96"/>
        <v>0.28306660277910872</v>
      </c>
      <c r="K116" s="186">
        <f>IFERROR(Συνδέσεις!P19/'Παραδοχές διείσδυσης - κάλυψης'!I52,0)</f>
        <v>5.3423956734634216E-2</v>
      </c>
      <c r="L116" s="160">
        <f t="shared" si="97"/>
        <v>2.4777552437330996E-2</v>
      </c>
      <c r="M116" s="187">
        <f t="shared" si="98"/>
        <v>0.47285003382733093</v>
      </c>
      <c r="O116" s="186">
        <f>IFERROR(Συνδέσεις!X19/'Παραδοχές διείσδυσης - κάλυψης'!J52,0)</f>
        <v>6.7549270347525198E-2</v>
      </c>
      <c r="P116" s="160">
        <f t="shared" si="99"/>
        <v>0.26440036411106332</v>
      </c>
      <c r="Q116" s="186">
        <f>IFERROR(Συνδέσεις!AC19/'Παραδοχές διείσδυσης - κάλυψης'!K52,0)</f>
        <v>9.0723418161022834E-2</v>
      </c>
      <c r="R116" s="160">
        <f t="shared" si="100"/>
        <v>0.3430702906822245</v>
      </c>
      <c r="S116" s="186">
        <f>IFERROR(Συνδέσεις!AH19/'Παραδοχές διείσδυσης - κάλυψης'!L52,0)</f>
        <v>0.12387727525633892</v>
      </c>
      <c r="T116" s="160">
        <f t="shared" si="101"/>
        <v>0.36543880033788068</v>
      </c>
      <c r="U116" s="186">
        <f>IFERROR(Συνδέσεις!AM19/'Παραδοχές διείσδυσης - κάλυψης'!M52,0)</f>
        <v>0.14855086483767366</v>
      </c>
      <c r="V116" s="160">
        <f t="shared" si="102"/>
        <v>0.19917769042205477</v>
      </c>
      <c r="W116" s="186">
        <f>IFERROR(Συνδέσεις!AR19/'Παραδοχές διείσδυσης - κάλυψης'!N52,0)</f>
        <v>0.1771603076459056</v>
      </c>
      <c r="X116" s="160">
        <f t="shared" si="103"/>
        <v>0.19259021372574575</v>
      </c>
      <c r="Y116" s="187">
        <f t="shared" si="104"/>
        <v>0.27258394804888253</v>
      </c>
    </row>
    <row r="117" spans="2:25" ht="15.75" customHeight="1" outlineLevel="1" x14ac:dyDescent="0.35">
      <c r="B117" s="229" t="s">
        <v>81</v>
      </c>
      <c r="C117" s="63" t="s">
        <v>195</v>
      </c>
      <c r="D117" s="185">
        <f>IFERROR(Συνδέσεις!E20/'Παραδοχές διείσδυσης - κάλυψης'!D53,0)</f>
        <v>0</v>
      </c>
      <c r="E117" s="186">
        <f>IFERROR(Συνδέσεις!G20/'Παραδοχές διείσδυσης - κάλυψης'!E53,0)</f>
        <v>0</v>
      </c>
      <c r="F117" s="160">
        <f t="shared" si="94"/>
        <v>0</v>
      </c>
      <c r="G117" s="186">
        <f>IFERROR(Συνδέσεις!J20/'Παραδοχές διείσδυσης - κάλυψης'!F53,0)</f>
        <v>0</v>
      </c>
      <c r="H117" s="160">
        <f t="shared" si="95"/>
        <v>0</v>
      </c>
      <c r="I117" s="186">
        <f>IFERROR(Συνδέσεις!M20/'Παραδοχές διείσδυσης - κάλυψης'!G53,0)</f>
        <v>0</v>
      </c>
      <c r="J117" s="160">
        <f t="shared" si="96"/>
        <v>0</v>
      </c>
      <c r="K117" s="186">
        <f>IFERROR(Συνδέσεις!P20/'Παραδοχές διείσδυσης - κάλυψης'!I53,0)</f>
        <v>0</v>
      </c>
      <c r="L117" s="160">
        <f t="shared" si="97"/>
        <v>0</v>
      </c>
      <c r="M117" s="187">
        <f t="shared" si="98"/>
        <v>0</v>
      </c>
      <c r="O117" s="186">
        <f>IFERROR(Συνδέσεις!X20/'Παραδοχές διείσδυσης - κάλυψης'!J53,0)</f>
        <v>0</v>
      </c>
      <c r="P117" s="160">
        <f t="shared" si="99"/>
        <v>0</v>
      </c>
      <c r="Q117" s="186">
        <f>IFERROR(Συνδέσεις!AC20/'Παραδοχές διείσδυσης - κάλυψης'!K53,0)</f>
        <v>0</v>
      </c>
      <c r="R117" s="160">
        <f t="shared" si="100"/>
        <v>0</v>
      </c>
      <c r="S117" s="186">
        <f>IFERROR(Συνδέσεις!AH20/'Παραδοχές διείσδυσης - κάλυψης'!L53,0)</f>
        <v>0</v>
      </c>
      <c r="T117" s="160">
        <f t="shared" si="101"/>
        <v>0</v>
      </c>
      <c r="U117" s="186">
        <f>IFERROR(Συνδέσεις!AM20/'Παραδοχές διείσδυσης - κάλυψης'!M53,0)</f>
        <v>0</v>
      </c>
      <c r="V117" s="160">
        <f t="shared" si="102"/>
        <v>0</v>
      </c>
      <c r="W117" s="186">
        <f>IFERROR(Συνδέσεις!AR20/'Παραδοχές διείσδυσης - κάλυψης'!N53,0)</f>
        <v>0</v>
      </c>
      <c r="X117" s="160">
        <f t="shared" si="103"/>
        <v>0</v>
      </c>
      <c r="Y117" s="187">
        <f t="shared" si="104"/>
        <v>0</v>
      </c>
    </row>
    <row r="118" spans="2:25" ht="15.75" customHeight="1" outlineLevel="1" x14ac:dyDescent="0.35">
      <c r="B118" s="230" t="s">
        <v>82</v>
      </c>
      <c r="C118" s="63" t="s">
        <v>195</v>
      </c>
      <c r="D118" s="185">
        <f>IFERROR(Συνδέσεις!E21/'Παραδοχές διείσδυσης - κάλυψης'!D54,0)</f>
        <v>0</v>
      </c>
      <c r="E118" s="186">
        <f>IFERROR(Συνδέσεις!G21/'Παραδοχές διείσδυσης - κάλυψης'!E54,0)</f>
        <v>0</v>
      </c>
      <c r="F118" s="160">
        <f t="shared" si="94"/>
        <v>0</v>
      </c>
      <c r="G118" s="186">
        <f>IFERROR(Συνδέσεις!J21/'Παραδοχές διείσδυσης - κάλυψης'!F54,0)</f>
        <v>0</v>
      </c>
      <c r="H118" s="160">
        <f t="shared" si="95"/>
        <v>0</v>
      </c>
      <c r="I118" s="186">
        <f>IFERROR(Συνδέσεις!M21/'Παραδοχές διείσδυσης - κάλυψης'!G54,0)</f>
        <v>0</v>
      </c>
      <c r="J118" s="160">
        <f t="shared" si="96"/>
        <v>0</v>
      </c>
      <c r="K118" s="186">
        <f>IFERROR(Συνδέσεις!P21/'Παραδοχές διείσδυσης - κάλυψης'!I54,0)</f>
        <v>0</v>
      </c>
      <c r="L118" s="160">
        <f t="shared" si="97"/>
        <v>0</v>
      </c>
      <c r="M118" s="187">
        <f t="shared" si="98"/>
        <v>0</v>
      </c>
      <c r="O118" s="186">
        <f>IFERROR(Συνδέσεις!X21/'Παραδοχές διείσδυσης - κάλυψης'!J54,0)</f>
        <v>0</v>
      </c>
      <c r="P118" s="160">
        <f t="shared" si="99"/>
        <v>0</v>
      </c>
      <c r="Q118" s="186">
        <f>IFERROR(Συνδέσεις!AC21/'Παραδοχές διείσδυσης - κάλυψης'!K54,0)</f>
        <v>0</v>
      </c>
      <c r="R118" s="160">
        <f t="shared" si="100"/>
        <v>0</v>
      </c>
      <c r="S118" s="186">
        <f>IFERROR(Συνδέσεις!AH21/'Παραδοχές διείσδυσης - κάλυψης'!L54,0)</f>
        <v>0</v>
      </c>
      <c r="T118" s="160">
        <f t="shared" si="101"/>
        <v>0</v>
      </c>
      <c r="U118" s="186">
        <f>IFERROR(Συνδέσεις!AM21/'Παραδοχές διείσδυσης - κάλυψης'!M54,0)</f>
        <v>0</v>
      </c>
      <c r="V118" s="160">
        <f t="shared" si="102"/>
        <v>0</v>
      </c>
      <c r="W118" s="186">
        <f>IFERROR(Συνδέσεις!AR21/'Παραδοχές διείσδυσης - κάλυψης'!N54,0)</f>
        <v>0</v>
      </c>
      <c r="X118" s="160">
        <f t="shared" si="103"/>
        <v>0</v>
      </c>
      <c r="Y118" s="187">
        <f t="shared" si="104"/>
        <v>0</v>
      </c>
    </row>
    <row r="119" spans="2:25" ht="15.75" customHeight="1" outlineLevel="1" x14ac:dyDescent="0.35">
      <c r="B119" s="230" t="s">
        <v>83</v>
      </c>
      <c r="C119" s="63" t="s">
        <v>195</v>
      </c>
      <c r="D119" s="185">
        <f>IFERROR(Συνδέσεις!E22/'Παραδοχές διείσδυσης - κάλυψης'!D55,0)</f>
        <v>0</v>
      </c>
      <c r="E119" s="186">
        <f>IFERROR(Συνδέσεις!G22/'Παραδοχές διείσδυσης - κάλυψης'!E55,0)</f>
        <v>0</v>
      </c>
      <c r="F119" s="160">
        <f t="shared" si="94"/>
        <v>0</v>
      </c>
      <c r="G119" s="186">
        <f>IFERROR(Συνδέσεις!J22/'Παραδοχές διείσδυσης - κάλυψης'!F55,0)</f>
        <v>0</v>
      </c>
      <c r="H119" s="160">
        <f t="shared" si="95"/>
        <v>0</v>
      </c>
      <c r="I119" s="186">
        <f>IFERROR(Συνδέσεις!M22/'Παραδοχές διείσδυσης - κάλυψης'!G55,0)</f>
        <v>0</v>
      </c>
      <c r="J119" s="160">
        <f t="shared" si="96"/>
        <v>0</v>
      </c>
      <c r="K119" s="186">
        <f>IFERROR(Συνδέσεις!P22/'Παραδοχές διείσδυσης - κάλυψης'!I55,0)</f>
        <v>0</v>
      </c>
      <c r="L119" s="160">
        <f t="shared" si="97"/>
        <v>0</v>
      </c>
      <c r="M119" s="187">
        <f t="shared" si="98"/>
        <v>0</v>
      </c>
      <c r="O119" s="186">
        <f>IFERROR(Συνδέσεις!X22/'Παραδοχές διείσδυσης - κάλυψης'!J55,0)</f>
        <v>0</v>
      </c>
      <c r="P119" s="160">
        <f t="shared" si="99"/>
        <v>0</v>
      </c>
      <c r="Q119" s="186">
        <f>IFERROR(Συνδέσεις!AC22/'Παραδοχές διείσδυσης - κάλυψης'!K55,0)</f>
        <v>0</v>
      </c>
      <c r="R119" s="160">
        <f t="shared" si="100"/>
        <v>0</v>
      </c>
      <c r="S119" s="186">
        <f>IFERROR(Συνδέσεις!AH22/'Παραδοχές διείσδυσης - κάλυψης'!L55,0)</f>
        <v>0</v>
      </c>
      <c r="T119" s="160">
        <f t="shared" si="101"/>
        <v>0</v>
      </c>
      <c r="U119" s="186">
        <f>IFERROR(Συνδέσεις!AM22/'Παραδοχές διείσδυσης - κάλυψης'!M55,0)</f>
        <v>0</v>
      </c>
      <c r="V119" s="160">
        <f t="shared" si="102"/>
        <v>0</v>
      </c>
      <c r="W119" s="186">
        <f>IFERROR(Συνδέσεις!AR22/'Παραδοχές διείσδυσης - κάλυψης'!N55,0)</f>
        <v>0</v>
      </c>
      <c r="X119" s="160">
        <f t="shared" si="103"/>
        <v>0</v>
      </c>
      <c r="Y119" s="187">
        <f t="shared" si="104"/>
        <v>0</v>
      </c>
    </row>
    <row r="120" spans="2:25" ht="15.75" customHeight="1" outlineLevel="1" x14ac:dyDescent="0.35">
      <c r="B120" s="230" t="s">
        <v>84</v>
      </c>
      <c r="C120" s="63" t="s">
        <v>195</v>
      </c>
      <c r="D120" s="185">
        <f>IFERROR(Συνδέσεις!E23/'Παραδοχές διείσδυσης - κάλυψης'!D56,0)</f>
        <v>0</v>
      </c>
      <c r="E120" s="186">
        <f>IFERROR(Συνδέσεις!G23/'Παραδοχές διείσδυσης - κάλυψης'!E56,0)</f>
        <v>0</v>
      </c>
      <c r="F120" s="160">
        <f t="shared" si="94"/>
        <v>0</v>
      </c>
      <c r="G120" s="186">
        <f>IFERROR(Συνδέσεις!J23/'Παραδοχές διείσδυσης - κάλυψης'!F56,0)</f>
        <v>0</v>
      </c>
      <c r="H120" s="160">
        <f t="shared" si="95"/>
        <v>0</v>
      </c>
      <c r="I120" s="186">
        <f>IFERROR(Συνδέσεις!M23/'Παραδοχές διείσδυσης - κάλυψης'!G56,0)</f>
        <v>0</v>
      </c>
      <c r="J120" s="160">
        <f t="shared" si="96"/>
        <v>0</v>
      </c>
      <c r="K120" s="186">
        <f>IFERROR(Συνδέσεις!P23/'Παραδοχές διείσδυσης - κάλυψης'!I56,0)</f>
        <v>0</v>
      </c>
      <c r="L120" s="160">
        <f t="shared" si="97"/>
        <v>0</v>
      </c>
      <c r="M120" s="187">
        <f t="shared" si="98"/>
        <v>0</v>
      </c>
      <c r="O120" s="186">
        <f>IFERROR(Συνδέσεις!X23/'Παραδοχές διείσδυσης - κάλυψης'!J56,0)</f>
        <v>0</v>
      </c>
      <c r="P120" s="160">
        <f t="shared" si="99"/>
        <v>0</v>
      </c>
      <c r="Q120" s="186">
        <f>IFERROR(Συνδέσεις!AC23/'Παραδοχές διείσδυσης - κάλυψης'!K56,0)</f>
        <v>0</v>
      </c>
      <c r="R120" s="160">
        <f t="shared" si="100"/>
        <v>0</v>
      </c>
      <c r="S120" s="186">
        <f>IFERROR(Συνδέσεις!AH23/'Παραδοχές διείσδυσης - κάλυψης'!L56,0)</f>
        <v>0</v>
      </c>
      <c r="T120" s="160">
        <f t="shared" si="101"/>
        <v>0</v>
      </c>
      <c r="U120" s="186">
        <f>IFERROR(Συνδέσεις!AM23/'Παραδοχές διείσδυσης - κάλυψης'!M56,0)</f>
        <v>0</v>
      </c>
      <c r="V120" s="160">
        <f t="shared" si="102"/>
        <v>0</v>
      </c>
      <c r="W120" s="186">
        <f>IFERROR(Συνδέσεις!AR23/'Παραδοχές διείσδυσης - κάλυψης'!N56,0)</f>
        <v>0</v>
      </c>
      <c r="X120" s="160">
        <f t="shared" si="103"/>
        <v>0</v>
      </c>
      <c r="Y120" s="187">
        <f t="shared" si="104"/>
        <v>0</v>
      </c>
    </row>
    <row r="121" spans="2:25" ht="15.75" customHeight="1" outlineLevel="1" x14ac:dyDescent="0.35">
      <c r="B121" s="229" t="s">
        <v>85</v>
      </c>
      <c r="C121" s="63" t="s">
        <v>195</v>
      </c>
      <c r="D121" s="185">
        <f>IFERROR(Συνδέσεις!E24/'Παραδοχές διείσδυσης - κάλυψης'!D57,0)</f>
        <v>0</v>
      </c>
      <c r="E121" s="186">
        <f>IFERROR(Συνδέσεις!G24/'Παραδοχές διείσδυσης - κάλυψης'!E57,0)</f>
        <v>0</v>
      </c>
      <c r="F121" s="160">
        <f t="shared" si="94"/>
        <v>0</v>
      </c>
      <c r="G121" s="186">
        <f>IFERROR(Συνδέσεις!J24/'Παραδοχές διείσδυσης - κάλυψης'!F57,0)</f>
        <v>0</v>
      </c>
      <c r="H121" s="160">
        <f t="shared" si="95"/>
        <v>0</v>
      </c>
      <c r="I121" s="186">
        <f>IFERROR(Συνδέσεις!M24/'Παραδοχές διείσδυσης - κάλυψης'!G57,0)</f>
        <v>0</v>
      </c>
      <c r="J121" s="160">
        <f t="shared" si="96"/>
        <v>0</v>
      </c>
      <c r="K121" s="186">
        <f>IFERROR(Συνδέσεις!P24/'Παραδοχές διείσδυσης - κάλυψης'!I57,0)</f>
        <v>0</v>
      </c>
      <c r="L121" s="160">
        <f t="shared" si="97"/>
        <v>0</v>
      </c>
      <c r="M121" s="187">
        <f t="shared" si="98"/>
        <v>0</v>
      </c>
      <c r="O121" s="186">
        <f>IFERROR(Συνδέσεις!X24/'Παραδοχές διείσδυσης - κάλυψης'!J57,0)</f>
        <v>0</v>
      </c>
      <c r="P121" s="160">
        <f t="shared" si="99"/>
        <v>0</v>
      </c>
      <c r="Q121" s="186">
        <f>IFERROR(Συνδέσεις!AC24/'Παραδοχές διείσδυσης - κάλυψης'!K57,0)</f>
        <v>0</v>
      </c>
      <c r="R121" s="160">
        <f t="shared" si="100"/>
        <v>0</v>
      </c>
      <c r="S121" s="186">
        <f>IFERROR(Συνδέσεις!AH24/'Παραδοχές διείσδυσης - κάλυψης'!L57,0)</f>
        <v>0</v>
      </c>
      <c r="T121" s="160">
        <f t="shared" si="101"/>
        <v>0</v>
      </c>
      <c r="U121" s="186">
        <f>IFERROR(Συνδέσεις!AM24/'Παραδοχές διείσδυσης - κάλυψης'!M57,0)</f>
        <v>0</v>
      </c>
      <c r="V121" s="160">
        <f t="shared" si="102"/>
        <v>0</v>
      </c>
      <c r="W121" s="186">
        <f>IFERROR(Συνδέσεις!AR24/'Παραδοχές διείσδυσης - κάλυψης'!N57,0)</f>
        <v>0</v>
      </c>
      <c r="X121" s="160">
        <f t="shared" si="103"/>
        <v>0</v>
      </c>
      <c r="Y121" s="187">
        <f t="shared" si="104"/>
        <v>0</v>
      </c>
    </row>
    <row r="122" spans="2:25" ht="15.75" customHeight="1" outlineLevel="1" x14ac:dyDescent="0.35">
      <c r="B122" s="230" t="s">
        <v>86</v>
      </c>
      <c r="C122" s="63" t="s">
        <v>195</v>
      </c>
      <c r="D122" s="185">
        <f>IFERROR(Συνδέσεις!E25/'Παραδοχές διείσδυσης - κάλυψης'!D58,0)</f>
        <v>0</v>
      </c>
      <c r="E122" s="186">
        <f>IFERROR(Συνδέσεις!G25/'Παραδοχές διείσδυσης - κάλυψης'!E58,0)</f>
        <v>0</v>
      </c>
      <c r="F122" s="160">
        <f t="shared" si="94"/>
        <v>0</v>
      </c>
      <c r="G122" s="186">
        <f>IFERROR(Συνδέσεις!J25/'Παραδοχές διείσδυσης - κάλυψης'!F58,0)</f>
        <v>0</v>
      </c>
      <c r="H122" s="160">
        <f t="shared" si="95"/>
        <v>0</v>
      </c>
      <c r="I122" s="186">
        <f>IFERROR(Συνδέσεις!M25/'Παραδοχές διείσδυσης - κάλυψης'!G58,0)</f>
        <v>0</v>
      </c>
      <c r="J122" s="160">
        <f t="shared" si="96"/>
        <v>0</v>
      </c>
      <c r="K122" s="186">
        <f>IFERROR(Συνδέσεις!P25/'Παραδοχές διείσδυσης - κάλυψης'!I58,0)</f>
        <v>0</v>
      </c>
      <c r="L122" s="160">
        <f t="shared" si="97"/>
        <v>0</v>
      </c>
      <c r="M122" s="187">
        <f t="shared" si="98"/>
        <v>0</v>
      </c>
      <c r="O122" s="186">
        <f>IFERROR(Συνδέσεις!X25/'Παραδοχές διείσδυσης - κάλυψης'!J58,0)</f>
        <v>0</v>
      </c>
      <c r="P122" s="160">
        <f t="shared" si="99"/>
        <v>0</v>
      </c>
      <c r="Q122" s="186">
        <f>IFERROR(Συνδέσεις!AC25/'Παραδοχές διείσδυσης - κάλυψης'!K58,0)</f>
        <v>0</v>
      </c>
      <c r="R122" s="160">
        <f t="shared" si="100"/>
        <v>0</v>
      </c>
      <c r="S122" s="186">
        <f>IFERROR(Συνδέσεις!AH25/'Παραδοχές διείσδυσης - κάλυψης'!L58,0)</f>
        <v>0</v>
      </c>
      <c r="T122" s="160">
        <f t="shared" si="101"/>
        <v>0</v>
      </c>
      <c r="U122" s="186">
        <f>IFERROR(Συνδέσεις!AM25/'Παραδοχές διείσδυσης - κάλυψης'!M58,0)</f>
        <v>0</v>
      </c>
      <c r="V122" s="160">
        <f t="shared" si="102"/>
        <v>0</v>
      </c>
      <c r="W122" s="186">
        <f>IFERROR(Συνδέσεις!AR25/'Παραδοχές διείσδυσης - κάλυψης'!N58,0)</f>
        <v>0</v>
      </c>
      <c r="X122" s="160">
        <f t="shared" si="103"/>
        <v>0</v>
      </c>
      <c r="Y122" s="187">
        <f t="shared" si="104"/>
        <v>0</v>
      </c>
    </row>
    <row r="123" spans="2:25" ht="15.75" customHeight="1" outlineLevel="1" x14ac:dyDescent="0.35">
      <c r="B123" s="230" t="s">
        <v>87</v>
      </c>
      <c r="C123" s="63" t="s">
        <v>195</v>
      </c>
      <c r="D123" s="185">
        <f>IFERROR(Συνδέσεις!E26/'Παραδοχές διείσδυσης - κάλυψης'!D59,0)</f>
        <v>0</v>
      </c>
      <c r="E123" s="186">
        <f>IFERROR(Συνδέσεις!G26/'Παραδοχές διείσδυσης - κάλυψης'!E59,0)</f>
        <v>0</v>
      </c>
      <c r="F123" s="160">
        <f t="shared" si="94"/>
        <v>0</v>
      </c>
      <c r="G123" s="186">
        <f>IFERROR(Συνδέσεις!J26/'Παραδοχές διείσδυσης - κάλυψης'!F59,0)</f>
        <v>0</v>
      </c>
      <c r="H123" s="160">
        <f t="shared" si="95"/>
        <v>0</v>
      </c>
      <c r="I123" s="186">
        <f>IFERROR(Συνδέσεις!M26/'Παραδοχές διείσδυσης - κάλυψης'!G59,0)</f>
        <v>0</v>
      </c>
      <c r="J123" s="160">
        <f t="shared" si="96"/>
        <v>0</v>
      </c>
      <c r="K123" s="186">
        <f>IFERROR(Συνδέσεις!P26/'Παραδοχές διείσδυσης - κάλυψης'!I59,0)</f>
        <v>0</v>
      </c>
      <c r="L123" s="160">
        <f t="shared" si="97"/>
        <v>0</v>
      </c>
      <c r="M123" s="187">
        <f t="shared" si="98"/>
        <v>0</v>
      </c>
      <c r="O123" s="186">
        <f>IFERROR(Συνδέσεις!X26/'Παραδοχές διείσδυσης - κάλυψης'!J59,0)</f>
        <v>0</v>
      </c>
      <c r="P123" s="160">
        <f t="shared" si="99"/>
        <v>0</v>
      </c>
      <c r="Q123" s="186">
        <f>IFERROR(Συνδέσεις!AC26/'Παραδοχές διείσδυσης - κάλυψης'!K59,0)</f>
        <v>0</v>
      </c>
      <c r="R123" s="160">
        <f t="shared" si="100"/>
        <v>0</v>
      </c>
      <c r="S123" s="186">
        <f>IFERROR(Συνδέσεις!AH26/'Παραδοχές διείσδυσης - κάλυψης'!L59,0)</f>
        <v>0</v>
      </c>
      <c r="T123" s="160">
        <f t="shared" si="101"/>
        <v>0</v>
      </c>
      <c r="U123" s="186">
        <f>IFERROR(Συνδέσεις!AM26/'Παραδοχές διείσδυσης - κάλυψης'!M59,0)</f>
        <v>0</v>
      </c>
      <c r="V123" s="160">
        <f t="shared" si="102"/>
        <v>0</v>
      </c>
      <c r="W123" s="186">
        <f>IFERROR(Συνδέσεις!AR26/'Παραδοχές διείσδυσης - κάλυψης'!N59,0)</f>
        <v>0</v>
      </c>
      <c r="X123" s="160">
        <f t="shared" si="103"/>
        <v>0</v>
      </c>
      <c r="Y123" s="187">
        <f t="shared" si="104"/>
        <v>0</v>
      </c>
    </row>
    <row r="124" spans="2:25" ht="15.75" customHeight="1" outlineLevel="1" x14ac:dyDescent="0.35">
      <c r="B124" s="230" t="s">
        <v>88</v>
      </c>
      <c r="C124" s="63" t="s">
        <v>195</v>
      </c>
      <c r="D124" s="185">
        <f>IFERROR(Συνδέσεις!E27/'Παραδοχές διείσδυσης - κάλυψης'!D60,0)</f>
        <v>0</v>
      </c>
      <c r="E124" s="186">
        <f>IFERROR(Συνδέσεις!G27/'Παραδοχές διείσδυσης - κάλυψης'!E60,0)</f>
        <v>0</v>
      </c>
      <c r="F124" s="160">
        <f t="shared" si="94"/>
        <v>0</v>
      </c>
      <c r="G124" s="186">
        <f>IFERROR(Συνδέσεις!J27/'Παραδοχές διείσδυσης - κάλυψης'!F60,0)</f>
        <v>0</v>
      </c>
      <c r="H124" s="160">
        <f t="shared" si="95"/>
        <v>0</v>
      </c>
      <c r="I124" s="186">
        <f>IFERROR(Συνδέσεις!M27/'Παραδοχές διείσδυσης - κάλυψης'!G60,0)</f>
        <v>0</v>
      </c>
      <c r="J124" s="160">
        <f t="shared" si="96"/>
        <v>0</v>
      </c>
      <c r="K124" s="186">
        <f>IFERROR(Συνδέσεις!P27/'Παραδοχές διείσδυσης - κάλυψης'!I60,0)</f>
        <v>0</v>
      </c>
      <c r="L124" s="160">
        <f t="shared" si="97"/>
        <v>0</v>
      </c>
      <c r="M124" s="187">
        <f t="shared" si="98"/>
        <v>0</v>
      </c>
      <c r="O124" s="186">
        <f>IFERROR(Συνδέσεις!X27/'Παραδοχές διείσδυσης - κάλυψης'!J60,0)</f>
        <v>0</v>
      </c>
      <c r="P124" s="160">
        <f t="shared" si="99"/>
        <v>0</v>
      </c>
      <c r="Q124" s="186">
        <f>IFERROR(Συνδέσεις!AC27/'Παραδοχές διείσδυσης - κάλυψης'!K60,0)</f>
        <v>0</v>
      </c>
      <c r="R124" s="160">
        <f t="shared" si="100"/>
        <v>0</v>
      </c>
      <c r="S124" s="186">
        <f>IFERROR(Συνδέσεις!AH27/'Παραδοχές διείσδυσης - κάλυψης'!L60,0)</f>
        <v>0</v>
      </c>
      <c r="T124" s="160">
        <f t="shared" si="101"/>
        <v>0</v>
      </c>
      <c r="U124" s="186">
        <f>IFERROR(Συνδέσεις!AM27/'Παραδοχές διείσδυσης - κάλυψης'!M60,0)</f>
        <v>0</v>
      </c>
      <c r="V124" s="160">
        <f t="shared" si="102"/>
        <v>0</v>
      </c>
      <c r="W124" s="186">
        <f>IFERROR(Συνδέσεις!AR27/'Παραδοχές διείσδυσης - κάλυψης'!N60,0)</f>
        <v>0</v>
      </c>
      <c r="X124" s="160">
        <f t="shared" si="103"/>
        <v>0</v>
      </c>
      <c r="Y124" s="187">
        <f t="shared" si="104"/>
        <v>0</v>
      </c>
    </row>
    <row r="125" spans="2:25" ht="15.75" customHeight="1" outlineLevel="1" x14ac:dyDescent="0.35">
      <c r="B125" s="230" t="s">
        <v>89</v>
      </c>
      <c r="C125" s="63" t="s">
        <v>195</v>
      </c>
      <c r="D125" s="185">
        <f>IFERROR(Συνδέσεις!E28/'Παραδοχές διείσδυσης - κάλυψης'!D61,0)</f>
        <v>2.052334530528476E-3</v>
      </c>
      <c r="E125" s="186">
        <f>IFERROR(Συνδέσεις!G28/'Παραδοχές διείσδυσης - κάλυψης'!E61,0)</f>
        <v>2.736446040704635E-3</v>
      </c>
      <c r="F125" s="160">
        <f t="shared" si="94"/>
        <v>0.33333333333333348</v>
      </c>
      <c r="G125" s="186">
        <f>IFERROR(Συνδέσεις!J28/'Παραδοχές διείσδυσης - κάλυψης'!F61,0)</f>
        <v>9.9196168975543009E-3</v>
      </c>
      <c r="H125" s="160">
        <f t="shared" si="95"/>
        <v>2.6249999999999996</v>
      </c>
      <c r="I125" s="186">
        <f>IFERROR(Συνδέσεις!M28/'Παραδοχές διείσδυσης - κάλυψης'!G61,0)</f>
        <v>9.9633997559983728E-3</v>
      </c>
      <c r="J125" s="160">
        <f t="shared" si="96"/>
        <v>4.4137650572842859E-3</v>
      </c>
      <c r="K125" s="186">
        <f>IFERROR(Συνδέσεις!P28/'Παραδοχές διείσδυσης - κάλυψης'!I61,0)</f>
        <v>8.5524414908985848E-3</v>
      </c>
      <c r="L125" s="160">
        <f t="shared" si="97"/>
        <v>-0.1416141377094032</v>
      </c>
      <c r="M125" s="187">
        <f t="shared" si="98"/>
        <v>0.42876397023392609</v>
      </c>
      <c r="O125" s="186">
        <f>IFERROR(Συνδέσεις!X28/'Παραδοχές διείσδυσης - κάλυψης'!J61,0)</f>
        <v>2.0601489929182377E-2</v>
      </c>
      <c r="P125" s="160">
        <f t="shared" si="99"/>
        <v>1.408843129895277</v>
      </c>
      <c r="Q125" s="186">
        <f>IFERROR(Συνδέσεις!AC28/'Παραδοχές διείσδυσης - κάλυψης'!K61,0)</f>
        <v>8.2792331780340636E-2</v>
      </c>
      <c r="R125" s="160">
        <f t="shared" si="100"/>
        <v>3.0187545689626956</v>
      </c>
      <c r="S125" s="186">
        <f>IFERROR(Συνδέσεις!AH28/'Παραδοχές διείσδυσης - κάλυψης'!L61,0)</f>
        <v>0.14763614144962958</v>
      </c>
      <c r="T125" s="160">
        <f t="shared" si="101"/>
        <v>0.78321033210332125</v>
      </c>
      <c r="U125" s="186">
        <f>IFERROR(Συνδέσεις!AM28/'Παραδοχές διείσδυσης - κάλυψης'!M61,0)</f>
        <v>0.20010692736576796</v>
      </c>
      <c r="V125" s="160">
        <f t="shared" si="102"/>
        <v>0.35540610450077587</v>
      </c>
      <c r="W125" s="186">
        <f>IFERROR(Συνδέσεις!AR28/'Παραδοχές διείσδυσης - κάλυψης'!N61,0)</f>
        <v>0.26006262888566412</v>
      </c>
      <c r="X125" s="160">
        <f t="shared" si="103"/>
        <v>0.29961832061068716</v>
      </c>
      <c r="Y125" s="187">
        <f t="shared" si="104"/>
        <v>0.88492827659555573</v>
      </c>
    </row>
    <row r="126" spans="2:25" ht="15.75" customHeight="1" outlineLevel="1" x14ac:dyDescent="0.35">
      <c r="B126" s="229" t="s">
        <v>90</v>
      </c>
      <c r="C126" s="63" t="s">
        <v>195</v>
      </c>
      <c r="D126" s="185">
        <f>IFERROR(Συνδέσεις!E29/'Παραδοχές διείσδυσης - κάλυψης'!D62,0)</f>
        <v>0</v>
      </c>
      <c r="E126" s="186">
        <f>IFERROR(Συνδέσεις!G29/'Παραδοχές διείσδυσης - κάλυψης'!E62,0)</f>
        <v>0</v>
      </c>
      <c r="F126" s="160">
        <f t="shared" si="94"/>
        <v>0</v>
      </c>
      <c r="G126" s="186">
        <f>IFERROR(Συνδέσεις!J29/'Παραδοχές διείσδυσης - κάλυψης'!F62,0)</f>
        <v>0</v>
      </c>
      <c r="H126" s="160">
        <f t="shared" si="95"/>
        <v>0</v>
      </c>
      <c r="I126" s="186">
        <f>IFERROR(Συνδέσεις!M29/'Παραδοχές διείσδυσης - κάλυψης'!G62,0)</f>
        <v>0</v>
      </c>
      <c r="J126" s="160">
        <f t="shared" si="96"/>
        <v>0</v>
      </c>
      <c r="K126" s="186">
        <f>IFERROR(Συνδέσεις!P29/'Παραδοχές διείσδυσης - κάλυψης'!I62,0)</f>
        <v>0</v>
      </c>
      <c r="L126" s="160">
        <f t="shared" si="97"/>
        <v>0</v>
      </c>
      <c r="M126" s="187">
        <f t="shared" si="98"/>
        <v>0</v>
      </c>
      <c r="O126" s="186">
        <f>IFERROR(Συνδέσεις!X29/'Παραδοχές διείσδυσης - κάλυψης'!J62,0)</f>
        <v>0</v>
      </c>
      <c r="P126" s="160">
        <f t="shared" si="99"/>
        <v>0</v>
      </c>
      <c r="Q126" s="186">
        <f>IFERROR(Συνδέσεις!AC29/'Παραδοχές διείσδυσης - κάλυψης'!K62,0)</f>
        <v>0</v>
      </c>
      <c r="R126" s="160">
        <f t="shared" si="100"/>
        <v>0</v>
      </c>
      <c r="S126" s="186">
        <f>IFERROR(Συνδέσεις!AH29/'Παραδοχές διείσδυσης - κάλυψης'!L62,0)</f>
        <v>0</v>
      </c>
      <c r="T126" s="160">
        <f t="shared" si="101"/>
        <v>0</v>
      </c>
      <c r="U126" s="186">
        <f>IFERROR(Συνδέσεις!AM29/'Παραδοχές διείσδυσης - κάλυψης'!M62,0)</f>
        <v>0</v>
      </c>
      <c r="V126" s="160">
        <f t="shared" si="102"/>
        <v>0</v>
      </c>
      <c r="W126" s="186">
        <f>IFERROR(Συνδέσεις!AR29/'Παραδοχές διείσδυσης - κάλυψης'!N62,0)</f>
        <v>0</v>
      </c>
      <c r="X126" s="160">
        <f t="shared" si="103"/>
        <v>0</v>
      </c>
      <c r="Y126" s="187">
        <f t="shared" si="104"/>
        <v>0</v>
      </c>
    </row>
    <row r="127" spans="2:25" ht="15.75" customHeight="1" outlineLevel="1" x14ac:dyDescent="0.35">
      <c r="B127" s="230" t="s">
        <v>91</v>
      </c>
      <c r="C127" s="63" t="s">
        <v>195</v>
      </c>
      <c r="D127" s="185">
        <f>IFERROR(Συνδέσεις!E30/'Παραδοχές διείσδυσης - κάλυψης'!D63,0)</f>
        <v>0</v>
      </c>
      <c r="E127" s="186">
        <f>IFERROR(Συνδέσεις!G30/'Παραδοχές διείσδυσης - κάλυψης'!E63,0)</f>
        <v>0</v>
      </c>
      <c r="F127" s="160">
        <f t="shared" si="94"/>
        <v>0</v>
      </c>
      <c r="G127" s="186">
        <f>IFERROR(Συνδέσεις!J30/'Παραδοχές διείσδυσης - κάλυψης'!F63,0)</f>
        <v>0</v>
      </c>
      <c r="H127" s="160">
        <f t="shared" si="95"/>
        <v>0</v>
      </c>
      <c r="I127" s="186">
        <f>IFERROR(Συνδέσεις!M30/'Παραδοχές διείσδυσης - κάλυψης'!G63,0)</f>
        <v>0</v>
      </c>
      <c r="J127" s="160">
        <f t="shared" si="96"/>
        <v>0</v>
      </c>
      <c r="K127" s="186">
        <f>IFERROR(Συνδέσεις!P30/'Παραδοχές διείσδυσης - κάλυψης'!I63,0)</f>
        <v>0</v>
      </c>
      <c r="L127" s="160">
        <f t="shared" si="97"/>
        <v>0</v>
      </c>
      <c r="M127" s="187">
        <f t="shared" si="98"/>
        <v>0</v>
      </c>
      <c r="O127" s="186">
        <f>IFERROR(Συνδέσεις!X30/'Παραδοχές διείσδυσης - κάλυψης'!J63,0)</f>
        <v>3.8717810192688634E-2</v>
      </c>
      <c r="P127" s="160">
        <f t="shared" si="99"/>
        <v>0</v>
      </c>
      <c r="Q127" s="186">
        <f>IFERROR(Συνδέσεις!AC30/'Παραδοχές διείσδυσης - κάλυψης'!K63,0)</f>
        <v>9.6920747097425541E-2</v>
      </c>
      <c r="R127" s="160">
        <f t="shared" si="100"/>
        <v>1.5032600401488561</v>
      </c>
      <c r="S127" s="186">
        <f>IFERROR(Συνδέσεις!AH30/'Παραδοχές διείσδυσης - κάλυψης'!L63,0)</f>
        <v>0.10034207525655645</v>
      </c>
      <c r="T127" s="160">
        <f t="shared" si="101"/>
        <v>3.5300266058532925E-2</v>
      </c>
      <c r="U127" s="186">
        <f>IFERROR(Συνδέσεις!AM30/'Παραδοχές διείσδυσης - κάλυψης'!M63,0)</f>
        <v>0.10942136498516321</v>
      </c>
      <c r="V127" s="160">
        <f t="shared" si="102"/>
        <v>9.0483376045319669E-2</v>
      </c>
      <c r="W127" s="186">
        <f>IFERROR(Συνδέσεις!AR30/'Παραδοχές διείσδυσης - κάλυψης'!N63,0)</f>
        <v>0.11590003621876131</v>
      </c>
      <c r="X127" s="160">
        <f t="shared" si="103"/>
        <v>5.9208466595866066E-2</v>
      </c>
      <c r="Y127" s="187">
        <f t="shared" si="104"/>
        <v>0.31535565513988817</v>
      </c>
    </row>
    <row r="128" spans="2:25" ht="15.75" customHeight="1" outlineLevel="1" x14ac:dyDescent="0.35">
      <c r="B128" s="229" t="s">
        <v>92</v>
      </c>
      <c r="C128" s="63" t="s">
        <v>195</v>
      </c>
      <c r="D128" s="185">
        <f>IFERROR(Συνδέσεις!E31/'Παραδοχές διείσδυσης - κάλυψης'!D64,0)</f>
        <v>0</v>
      </c>
      <c r="E128" s="186">
        <f>IFERROR(Συνδέσεις!G31/'Παραδοχές διείσδυσης - κάλυψης'!E64,0)</f>
        <v>0</v>
      </c>
      <c r="F128" s="160">
        <f t="shared" si="94"/>
        <v>0</v>
      </c>
      <c r="G128" s="186">
        <f>IFERROR(Συνδέσεις!J31/'Παραδοχές διείσδυσης - κάλυψης'!F64,0)</f>
        <v>0</v>
      </c>
      <c r="H128" s="160">
        <f t="shared" si="95"/>
        <v>0</v>
      </c>
      <c r="I128" s="186">
        <f>IFERROR(Συνδέσεις!M31/'Παραδοχές διείσδυσης - κάλυψης'!G64,0)</f>
        <v>0</v>
      </c>
      <c r="J128" s="160">
        <f t="shared" si="96"/>
        <v>0</v>
      </c>
      <c r="K128" s="186">
        <f>IFERROR(Συνδέσεις!P31/'Παραδοχές διείσδυσης - κάλυψης'!I64,0)</f>
        <v>0</v>
      </c>
      <c r="L128" s="160">
        <f t="shared" si="97"/>
        <v>0</v>
      </c>
      <c r="M128" s="187">
        <f t="shared" si="98"/>
        <v>0</v>
      </c>
      <c r="O128" s="186">
        <f>IFERROR(Συνδέσεις!X31/'Παραδοχές διείσδυσης - κάλυψης'!J64,0)</f>
        <v>0</v>
      </c>
      <c r="P128" s="160">
        <f t="shared" si="99"/>
        <v>0</v>
      </c>
      <c r="Q128" s="186">
        <f>IFERROR(Συνδέσεις!AC31/'Παραδοχές διείσδυσης - κάλυψης'!K64,0)</f>
        <v>0</v>
      </c>
      <c r="R128" s="160">
        <f t="shared" si="100"/>
        <v>0</v>
      </c>
      <c r="S128" s="186">
        <f>IFERROR(Συνδέσεις!AH31/'Παραδοχές διείσδυσης - κάλυψης'!L64,0)</f>
        <v>0</v>
      </c>
      <c r="T128" s="160">
        <f t="shared" si="101"/>
        <v>0</v>
      </c>
      <c r="U128" s="186">
        <f>IFERROR(Συνδέσεις!AM31/'Παραδοχές διείσδυσης - κάλυψης'!M64,0)</f>
        <v>0</v>
      </c>
      <c r="V128" s="160">
        <f t="shared" si="102"/>
        <v>0</v>
      </c>
      <c r="W128" s="186">
        <f>IFERROR(Συνδέσεις!AR31/'Παραδοχές διείσδυσης - κάλυψης'!N64,0)</f>
        <v>0</v>
      </c>
      <c r="X128" s="160">
        <f t="shared" si="103"/>
        <v>0</v>
      </c>
      <c r="Y128" s="187">
        <f t="shared" si="104"/>
        <v>0</v>
      </c>
    </row>
    <row r="129" spans="2:33" ht="15.75" customHeight="1" outlineLevel="1" x14ac:dyDescent="0.35">
      <c r="B129" s="230" t="s">
        <v>93</v>
      </c>
      <c r="C129" s="63" t="s">
        <v>195</v>
      </c>
      <c r="D129" s="185">
        <f>IFERROR(Συνδέσεις!E32/'Παραδοχές διείσδυσης - κάλυψης'!D65,0)</f>
        <v>0</v>
      </c>
      <c r="E129" s="186">
        <f>IFERROR(Συνδέσεις!G32/'Παραδοχές διείσδυσης - κάλυψης'!E65,0)</f>
        <v>0</v>
      </c>
      <c r="F129" s="160">
        <f t="shared" si="94"/>
        <v>0</v>
      </c>
      <c r="G129" s="186">
        <f>IFERROR(Συνδέσεις!J32/'Παραδοχές διείσδυσης - κάλυψης'!F65,0)</f>
        <v>0</v>
      </c>
      <c r="H129" s="160">
        <f t="shared" si="95"/>
        <v>0</v>
      </c>
      <c r="I129" s="186">
        <f>IFERROR(Συνδέσεις!M32/'Παραδοχές διείσδυσης - κάλυψης'!G65,0)</f>
        <v>0</v>
      </c>
      <c r="J129" s="160">
        <f t="shared" si="96"/>
        <v>0</v>
      </c>
      <c r="K129" s="186">
        <f>IFERROR(Συνδέσεις!P32/'Παραδοχές διείσδυσης - κάλυψης'!I65,0)</f>
        <v>0</v>
      </c>
      <c r="L129" s="160">
        <f t="shared" si="97"/>
        <v>0</v>
      </c>
      <c r="M129" s="187">
        <f t="shared" si="98"/>
        <v>0</v>
      </c>
      <c r="O129" s="186">
        <f>IFERROR(Συνδέσεις!X32/'Παραδοχές διείσδυσης - κάλυψης'!J65,0)</f>
        <v>9.9203475742215788E-2</v>
      </c>
      <c r="P129" s="160">
        <f t="shared" si="99"/>
        <v>0</v>
      </c>
      <c r="Q129" s="186">
        <f>IFERROR(Συνδέσεις!AC32/'Παραδοχές διείσδυσης - κάλυψης'!K65,0)</f>
        <v>0.14699493120926865</v>
      </c>
      <c r="R129" s="160">
        <f t="shared" si="100"/>
        <v>0.48175182481751827</v>
      </c>
      <c r="S129" s="186">
        <f>IFERROR(Συνδέσεις!AH32/'Παραδοχές διείσδυσης - κάλυψης'!L65,0)</f>
        <v>0.15488215488215487</v>
      </c>
      <c r="T129" s="160">
        <f t="shared" si="101"/>
        <v>5.3656432966777669E-2</v>
      </c>
      <c r="U129" s="186">
        <f>IFERROR(Συνδέσεις!AM32/'Παραδοχές διείσδυσης - κάλυψης'!M65,0)</f>
        <v>0.16498316498316498</v>
      </c>
      <c r="V129" s="160">
        <f t="shared" si="102"/>
        <v>6.5217391304347894E-2</v>
      </c>
      <c r="W129" s="186">
        <f>IFERROR(Συνδέσεις!AR32/'Παραδοχές διείσδυσης - κάλυψης'!N65,0)</f>
        <v>0.17643097643097644</v>
      </c>
      <c r="X129" s="160">
        <f t="shared" si="103"/>
        <v>6.9387755102040871E-2</v>
      </c>
      <c r="Y129" s="187">
        <f t="shared" si="104"/>
        <v>0.15481385909169898</v>
      </c>
    </row>
    <row r="130" spans="2:33" outlineLevel="1" x14ac:dyDescent="0.35">
      <c r="B130" s="229" t="s">
        <v>94</v>
      </c>
      <c r="C130" s="63" t="s">
        <v>195</v>
      </c>
      <c r="D130" s="185">
        <f>IFERROR(Συνδέσεις!E33/'Παραδοχές διείσδυσης - κάλυψης'!D66,0)</f>
        <v>0</v>
      </c>
      <c r="E130" s="186">
        <f>IFERROR(Συνδέσεις!G33/'Παραδοχές διείσδυσης - κάλυψης'!E66,0)</f>
        <v>0</v>
      </c>
      <c r="F130" s="160">
        <f t="shared" si="94"/>
        <v>0</v>
      </c>
      <c r="G130" s="186">
        <f>IFERROR(Συνδέσεις!J33/'Παραδοχές διείσδυσης - κάλυψης'!F66,0)</f>
        <v>0</v>
      </c>
      <c r="H130" s="160">
        <f t="shared" si="95"/>
        <v>0</v>
      </c>
      <c r="I130" s="186">
        <f>IFERROR(Συνδέσεις!M33/'Παραδοχές διείσδυσης - κάλυψης'!G66,0)</f>
        <v>0</v>
      </c>
      <c r="J130" s="160">
        <f t="shared" si="96"/>
        <v>0</v>
      </c>
      <c r="K130" s="186">
        <f>IFERROR(Συνδέσεις!P33/'Παραδοχές διείσδυσης - κάλυψης'!I66,0)</f>
        <v>0</v>
      </c>
      <c r="L130" s="160">
        <f t="shared" si="97"/>
        <v>0</v>
      </c>
      <c r="M130" s="187">
        <f t="shared" si="98"/>
        <v>0</v>
      </c>
      <c r="O130" s="186">
        <f>IFERROR(Συνδέσεις!X33/'Παραδοχές διείσδυσης - κάλυψης'!J66,0)</f>
        <v>0</v>
      </c>
      <c r="P130" s="160">
        <f t="shared" si="99"/>
        <v>0</v>
      </c>
      <c r="Q130" s="186">
        <f>IFERROR(Συνδέσεις!AC33/'Παραδοχές διείσδυσης - κάλυψης'!K66,0)</f>
        <v>0</v>
      </c>
      <c r="R130" s="160">
        <f t="shared" si="100"/>
        <v>0</v>
      </c>
      <c r="S130" s="186">
        <f>IFERROR(Συνδέσεις!AH33/'Παραδοχές διείσδυσης - κάλυψης'!L66,0)</f>
        <v>0</v>
      </c>
      <c r="T130" s="160">
        <f t="shared" si="101"/>
        <v>0</v>
      </c>
      <c r="U130" s="186">
        <f>IFERROR(Συνδέσεις!AM33/'Παραδοχές διείσδυσης - κάλυψης'!M66,0)</f>
        <v>0</v>
      </c>
      <c r="V130" s="160">
        <f t="shared" si="102"/>
        <v>0</v>
      </c>
      <c r="W130" s="186">
        <f>IFERROR(Συνδέσεις!AR33/'Παραδοχές διείσδυσης - κάλυψης'!N66,0)</f>
        <v>0</v>
      </c>
      <c r="X130" s="160">
        <f t="shared" si="103"/>
        <v>0</v>
      </c>
      <c r="Y130" s="187">
        <f t="shared" si="104"/>
        <v>0</v>
      </c>
    </row>
    <row r="131" spans="2:33" outlineLevel="1" x14ac:dyDescent="0.35">
      <c r="B131" s="230" t="s">
        <v>95</v>
      </c>
      <c r="C131" s="63" t="s">
        <v>195</v>
      </c>
      <c r="D131" s="185">
        <f>IFERROR(Συνδέσεις!E34/'Παραδοχές διείσδυσης - κάλυψης'!D67,0)</f>
        <v>0</v>
      </c>
      <c r="E131" s="186">
        <f>IFERROR(Συνδέσεις!G34/'Παραδοχές διείσδυσης - κάλυψης'!E67,0)</f>
        <v>0</v>
      </c>
      <c r="F131" s="160">
        <f t="shared" si="94"/>
        <v>0</v>
      </c>
      <c r="G131" s="186">
        <f>IFERROR(Συνδέσεις!J34/'Παραδοχές διείσδυσης - κάλυψης'!F67,0)</f>
        <v>0</v>
      </c>
      <c r="H131" s="160">
        <f t="shared" si="95"/>
        <v>0</v>
      </c>
      <c r="I131" s="186">
        <f>IFERROR(Συνδέσεις!M34/'Παραδοχές διείσδυσης - κάλυψης'!G67,0)</f>
        <v>0</v>
      </c>
      <c r="J131" s="160">
        <f t="shared" si="96"/>
        <v>0</v>
      </c>
      <c r="K131" s="186">
        <f>IFERROR(Συνδέσεις!P34/'Παραδοχές διείσδυσης - κάλυψης'!I67,0)</f>
        <v>0</v>
      </c>
      <c r="L131" s="160">
        <f t="shared" si="97"/>
        <v>0</v>
      </c>
      <c r="M131" s="187">
        <f t="shared" si="98"/>
        <v>0</v>
      </c>
      <c r="O131" s="186">
        <f>IFERROR(Συνδέσεις!X34/'Παραδοχές διείσδυσης - κάλυψης'!J67,0)</f>
        <v>8.22746521476104E-2</v>
      </c>
      <c r="P131" s="160">
        <f t="shared" si="99"/>
        <v>0</v>
      </c>
      <c r="Q131" s="186">
        <f>IFERROR(Συνδέσεις!AC34/'Παραδοχές διείσδυσης - κάλυψης'!K67,0)</f>
        <v>0.16273442226255294</v>
      </c>
      <c r="R131" s="160">
        <f t="shared" si="100"/>
        <v>0.97794117647058842</v>
      </c>
      <c r="S131" s="186">
        <f>IFERROR(Συνδέσεις!AH34/'Παραδοχές διείσδυσης - κάλυψης'!L67,0)</f>
        <v>0.20871143375680581</v>
      </c>
      <c r="T131" s="160">
        <f t="shared" si="101"/>
        <v>0.28252788104089216</v>
      </c>
      <c r="U131" s="186">
        <f>IFERROR(Συνδέσεις!AM34/'Παραδοχές διείσδυσης - κάλυψης'!M67,0)</f>
        <v>0.2332409972299169</v>
      </c>
      <c r="V131" s="160">
        <f t="shared" si="102"/>
        <v>0.1175286041189931</v>
      </c>
      <c r="W131" s="186">
        <f>IFERROR(Συνδέσεις!AR34/'Παραδοχές διείσδυσης - κάλυψης'!N67,0)</f>
        <v>0.26094182825484763</v>
      </c>
      <c r="X131" s="160">
        <f t="shared" si="103"/>
        <v>0.11876484560570065</v>
      </c>
      <c r="Y131" s="187">
        <f t="shared" si="104"/>
        <v>0.33450256086947072</v>
      </c>
    </row>
    <row r="132" spans="2:33" outlineLevel="1" x14ac:dyDescent="0.35">
      <c r="B132" s="229" t="s">
        <v>96</v>
      </c>
      <c r="C132" s="63" t="s">
        <v>195</v>
      </c>
      <c r="D132" s="185">
        <f>IFERROR(Συνδέσεις!E35/'Παραδοχές διείσδυσης - κάλυψης'!D68,0)</f>
        <v>0</v>
      </c>
      <c r="E132" s="186">
        <f>IFERROR(Συνδέσεις!G35/'Παραδοχές διείσδυσης - κάλυψης'!E68,0)</f>
        <v>0</v>
      </c>
      <c r="F132" s="160">
        <f t="shared" ref="F132:F135" si="105">IFERROR((E132-D132)/D132,0)</f>
        <v>0</v>
      </c>
      <c r="G132" s="186">
        <f>IFERROR(Συνδέσεις!J35/'Παραδοχές διείσδυσης - κάλυψης'!F68,0)</f>
        <v>0</v>
      </c>
      <c r="H132" s="160">
        <f t="shared" ref="H132:H135" si="106">IFERROR((G132-E132)/E132,0)</f>
        <v>0</v>
      </c>
      <c r="I132" s="186">
        <f>IFERROR(Συνδέσεις!M35/'Παραδοχές διείσδυσης - κάλυψης'!G68,0)</f>
        <v>0</v>
      </c>
      <c r="J132" s="160">
        <f t="shared" ref="J132:J135" si="107">IFERROR((I132-G132)/G132,0)</f>
        <v>0</v>
      </c>
      <c r="K132" s="186">
        <f>IFERROR(Συνδέσεις!P35/'Παραδοχές διείσδυσης - κάλυψης'!I68,0)</f>
        <v>0</v>
      </c>
      <c r="L132" s="160">
        <f t="shared" ref="L132:L135" si="108">IFERROR((K132-I132)/I132,0)</f>
        <v>0</v>
      </c>
      <c r="M132" s="187">
        <f t="shared" ref="M132:M135" si="109">IFERROR((K132/D132)^(1/4)-1,0)</f>
        <v>0</v>
      </c>
      <c r="O132" s="186">
        <f>IFERROR(Συνδέσεις!X35/'Παραδοχές διείσδυσης - κάλυψης'!J68,0)</f>
        <v>0</v>
      </c>
      <c r="P132" s="160">
        <f t="shared" ref="P132:P135" si="110">IFERROR((O132-K132)/K132,0)</f>
        <v>0</v>
      </c>
      <c r="Q132" s="186">
        <f>IFERROR(Συνδέσεις!AC35/'Παραδοχές διείσδυσης - κάλυψης'!K68,0)</f>
        <v>0</v>
      </c>
      <c r="R132" s="160">
        <f t="shared" ref="R132:R135" si="111">IFERROR((Q132-O132)/O132,0)</f>
        <v>0</v>
      </c>
      <c r="S132" s="186">
        <f>IFERROR(Συνδέσεις!AH35/'Παραδοχές διείσδυσης - κάλυψης'!L68,0)</f>
        <v>0</v>
      </c>
      <c r="T132" s="160">
        <f t="shared" ref="T132:T135" si="112">IFERROR((S132-Q132)/Q132,0)</f>
        <v>0</v>
      </c>
      <c r="U132" s="186">
        <f>IFERROR(Συνδέσεις!AM35/'Παραδοχές διείσδυσης - κάλυψης'!M68,0)</f>
        <v>0</v>
      </c>
      <c r="V132" s="160">
        <f t="shared" ref="V132:V135" si="113">IFERROR((U132-S132)/S132,0)</f>
        <v>0</v>
      </c>
      <c r="W132" s="186">
        <f>IFERROR(Συνδέσεις!AR35/'Παραδοχές διείσδυσης - κάλυψης'!N68,0)</f>
        <v>0</v>
      </c>
      <c r="X132" s="160">
        <f t="shared" ref="X132:X135" si="114">IFERROR((W132-U132)/U132,0)</f>
        <v>0</v>
      </c>
      <c r="Y132" s="187">
        <f t="shared" ref="Y132:Y135" si="115">IFERROR((W132/O132)^(1/4)-1,0)</f>
        <v>0</v>
      </c>
    </row>
    <row r="133" spans="2:33" outlineLevel="1" x14ac:dyDescent="0.35">
      <c r="B133" s="230" t="s">
        <v>97</v>
      </c>
      <c r="C133" s="63" t="s">
        <v>195</v>
      </c>
      <c r="D133" s="185">
        <f>IFERROR(Συνδέσεις!E36/'Παραδοχές διείσδυσης - κάλυψης'!D69,0)</f>
        <v>0</v>
      </c>
      <c r="E133" s="186">
        <f>IFERROR(Συνδέσεις!G36/'Παραδοχές διείσδυσης - κάλυψης'!E69,0)</f>
        <v>0</v>
      </c>
      <c r="F133" s="160">
        <f t="shared" si="105"/>
        <v>0</v>
      </c>
      <c r="G133" s="186">
        <f>IFERROR(Συνδέσεις!J36/'Παραδοχές διείσδυσης - κάλυψης'!F69,0)</f>
        <v>0</v>
      </c>
      <c r="H133" s="160">
        <f t="shared" si="106"/>
        <v>0</v>
      </c>
      <c r="I133" s="186">
        <f>IFERROR(Συνδέσεις!M36/'Παραδοχές διείσδυσης - κάλυψης'!G69,0)</f>
        <v>0</v>
      </c>
      <c r="J133" s="160">
        <f t="shared" si="107"/>
        <v>0</v>
      </c>
      <c r="K133" s="186">
        <f>IFERROR(Συνδέσεις!P36/'Παραδοχές διείσδυσης - κάλυψης'!I69,0)</f>
        <v>0</v>
      </c>
      <c r="L133" s="160">
        <f t="shared" si="108"/>
        <v>0</v>
      </c>
      <c r="M133" s="187">
        <f t="shared" si="109"/>
        <v>0</v>
      </c>
      <c r="O133" s="186">
        <f>IFERROR(Συνδέσεις!X36/'Παραδοχές διείσδυσης - κάλυψης'!J69,0)</f>
        <v>0</v>
      </c>
      <c r="P133" s="160">
        <f t="shared" si="110"/>
        <v>0</v>
      </c>
      <c r="Q133" s="186">
        <f>IFERROR(Συνδέσεις!AC36/'Παραδοχές διείσδυσης - κάλυψης'!K69,0)</f>
        <v>0</v>
      </c>
      <c r="R133" s="160">
        <f t="shared" si="111"/>
        <v>0</v>
      </c>
      <c r="S133" s="186">
        <f>IFERROR(Συνδέσεις!AH36/'Παραδοχές διείσδυσης - κάλυψης'!L69,0)</f>
        <v>0</v>
      </c>
      <c r="T133" s="160">
        <f t="shared" si="112"/>
        <v>0</v>
      </c>
      <c r="U133" s="186">
        <f>IFERROR(Συνδέσεις!AM36/'Παραδοχές διείσδυσης - κάλυψης'!M69,0)</f>
        <v>0</v>
      </c>
      <c r="V133" s="160">
        <f t="shared" si="113"/>
        <v>0</v>
      </c>
      <c r="W133" s="186">
        <f>IFERROR(Συνδέσεις!AR36/'Παραδοχές διείσδυσης - κάλυψης'!N69,0)</f>
        <v>0</v>
      </c>
      <c r="X133" s="160">
        <f t="shared" si="114"/>
        <v>0</v>
      </c>
      <c r="Y133" s="187">
        <f t="shared" si="115"/>
        <v>0</v>
      </c>
    </row>
    <row r="134" spans="2:33" outlineLevel="1" x14ac:dyDescent="0.35">
      <c r="B134" s="230" t="s">
        <v>98</v>
      </c>
      <c r="C134" s="63" t="s">
        <v>195</v>
      </c>
      <c r="D134" s="185">
        <f>IFERROR(Συνδέσεις!E37/'Παραδοχές διείσδυσης - κάλυψης'!D70,0)</f>
        <v>0</v>
      </c>
      <c r="E134" s="186">
        <f>IFERROR(Συνδέσεις!G37/'Παραδοχές διείσδυσης - κάλυψης'!E70,0)</f>
        <v>0</v>
      </c>
      <c r="F134" s="160">
        <f t="shared" si="105"/>
        <v>0</v>
      </c>
      <c r="G134" s="186">
        <f>IFERROR(Συνδέσεις!J37/'Παραδοχές διείσδυσης - κάλυψης'!F70,0)</f>
        <v>0</v>
      </c>
      <c r="H134" s="160">
        <f t="shared" si="106"/>
        <v>0</v>
      </c>
      <c r="I134" s="186">
        <f>IFERROR(Συνδέσεις!M37/'Παραδοχές διείσδυσης - κάλυψης'!G70,0)</f>
        <v>0</v>
      </c>
      <c r="J134" s="160">
        <f t="shared" si="107"/>
        <v>0</v>
      </c>
      <c r="K134" s="186">
        <f>IFERROR(Συνδέσεις!P37/'Παραδοχές διείσδυσης - κάλυψης'!I70,0)</f>
        <v>0</v>
      </c>
      <c r="L134" s="160">
        <f t="shared" si="108"/>
        <v>0</v>
      </c>
      <c r="M134" s="187">
        <f t="shared" si="109"/>
        <v>0</v>
      </c>
      <c r="O134" s="186">
        <f>IFERROR(Συνδέσεις!X37/'Παραδοχές διείσδυσης - κάλυψης'!J70,0)</f>
        <v>0</v>
      </c>
      <c r="P134" s="160">
        <f t="shared" si="110"/>
        <v>0</v>
      </c>
      <c r="Q134" s="186">
        <f>IFERROR(Συνδέσεις!AC37/'Παραδοχές διείσδυσης - κάλυψης'!K70,0)</f>
        <v>0</v>
      </c>
      <c r="R134" s="160">
        <f t="shared" si="111"/>
        <v>0</v>
      </c>
      <c r="S134" s="186">
        <f>IFERROR(Συνδέσεις!AH37/'Παραδοχές διείσδυσης - κάλυψης'!L70,0)</f>
        <v>0</v>
      </c>
      <c r="T134" s="160">
        <f t="shared" si="112"/>
        <v>0</v>
      </c>
      <c r="U134" s="186">
        <f>IFERROR(Συνδέσεις!AM37/'Παραδοχές διείσδυσης - κάλυψης'!M70,0)</f>
        <v>0</v>
      </c>
      <c r="V134" s="160">
        <f t="shared" si="113"/>
        <v>0</v>
      </c>
      <c r="W134" s="186">
        <f>IFERROR(Συνδέσεις!AR37/'Παραδοχές διείσδυσης - κάλυψης'!N70,0)</f>
        <v>0</v>
      </c>
      <c r="X134" s="160">
        <f t="shared" si="114"/>
        <v>0</v>
      </c>
      <c r="Y134" s="187">
        <f t="shared" si="115"/>
        <v>0</v>
      </c>
    </row>
    <row r="135" spans="2:33" outlineLevel="1" x14ac:dyDescent="0.35">
      <c r="B135" s="230" t="s">
        <v>99</v>
      </c>
      <c r="C135" s="63" t="s">
        <v>195</v>
      </c>
      <c r="D135" s="185">
        <f>IFERROR(Συνδέσεις!E38/'Παραδοχές διείσδυσης - κάλυψης'!D71,0)</f>
        <v>0</v>
      </c>
      <c r="E135" s="186">
        <f>IFERROR(Συνδέσεις!G38/'Παραδοχές διείσδυσης - κάλυψης'!E71,0)</f>
        <v>0</v>
      </c>
      <c r="F135" s="160">
        <f t="shared" si="105"/>
        <v>0</v>
      </c>
      <c r="G135" s="186">
        <f>IFERROR(Συνδέσεις!J38/'Παραδοχές διείσδυσης - κάλυψης'!F71,0)</f>
        <v>0</v>
      </c>
      <c r="H135" s="160">
        <f t="shared" si="106"/>
        <v>0</v>
      </c>
      <c r="I135" s="186">
        <f>IFERROR(Συνδέσεις!M38/'Παραδοχές διείσδυσης - κάλυψης'!G71,0)</f>
        <v>0</v>
      </c>
      <c r="J135" s="160">
        <f t="shared" si="107"/>
        <v>0</v>
      </c>
      <c r="K135" s="186">
        <f>IFERROR(Συνδέσεις!P38/'Παραδοχές διείσδυσης - κάλυψης'!I71,0)</f>
        <v>0</v>
      </c>
      <c r="L135" s="160">
        <f t="shared" si="108"/>
        <v>0</v>
      </c>
      <c r="M135" s="187">
        <f t="shared" si="109"/>
        <v>0</v>
      </c>
      <c r="O135" s="186">
        <f>IFERROR(Συνδέσεις!X38/'Παραδοχές διείσδυσης - κάλυψης'!J71,0)</f>
        <v>0</v>
      </c>
      <c r="P135" s="160">
        <f t="shared" si="110"/>
        <v>0</v>
      </c>
      <c r="Q135" s="186">
        <f>IFERROR(Συνδέσεις!AC38/'Παραδοχές διείσδυσης - κάλυψης'!K71,0)</f>
        <v>0</v>
      </c>
      <c r="R135" s="160">
        <f t="shared" si="111"/>
        <v>0</v>
      </c>
      <c r="S135" s="186">
        <f>IFERROR(Συνδέσεις!AH38/'Παραδοχές διείσδυσης - κάλυψης'!L71,0)</f>
        <v>0</v>
      </c>
      <c r="T135" s="160">
        <f t="shared" si="112"/>
        <v>0</v>
      </c>
      <c r="U135" s="186">
        <f>IFERROR(Συνδέσεις!AM38/'Παραδοχές διείσδυσης - κάλυψης'!M71,0)</f>
        <v>0</v>
      </c>
      <c r="V135" s="160">
        <f t="shared" si="113"/>
        <v>0</v>
      </c>
      <c r="W135" s="186">
        <f>IFERROR(Συνδέσεις!AR38/'Παραδοχές διείσδυσης - κάλυψης'!N71,0)</f>
        <v>0</v>
      </c>
      <c r="X135" s="160">
        <f t="shared" si="114"/>
        <v>0</v>
      </c>
      <c r="Y135" s="187">
        <f t="shared" si="115"/>
        <v>0</v>
      </c>
    </row>
    <row r="136" spans="2:33" ht="15" customHeight="1" outlineLevel="1" x14ac:dyDescent="0.35">
      <c r="B136" s="50" t="s">
        <v>138</v>
      </c>
      <c r="C136" s="47" t="s">
        <v>195</v>
      </c>
      <c r="D136" s="185">
        <f>IFERROR(Συνδέσεις!E39/'Παραδοχές διείσδυσης - κάλυψης'!D72,0)</f>
        <v>1.0559424848348686E-2</v>
      </c>
      <c r="E136" s="186">
        <f>IFERROR(Συνδέσεις!G39/'Παραδοχές διείσδυσης - κάλυψης'!E72,0)</f>
        <v>1.3199281060435858E-2</v>
      </c>
      <c r="F136" s="160">
        <f t="shared" ref="F136" si="116">IFERROR((E136-D136)/D136,0)</f>
        <v>0.25000000000000006</v>
      </c>
      <c r="G136" s="186">
        <f>IFERROR(Συνδέσεις!J39/'Παραδοχές διείσδυσης - κάλυψης'!F72,0)</f>
        <v>2.6510896427769041E-2</v>
      </c>
      <c r="H136" s="160">
        <f t="shared" ref="H136" si="117">IFERROR((G136-E136)/E136,0)</f>
        <v>1.0085106382978724</v>
      </c>
      <c r="I136" s="186">
        <f>IFERROR(Συνδέσεις!M39/'Παραδοχές διείσδυσης - κάλυψης'!G72,0)</f>
        <v>2.703084197896817E-2</v>
      </c>
      <c r="J136" s="160">
        <f t="shared" ref="J136" si="118">IFERROR((I136-G136)/G136,0)</f>
        <v>1.9612522443960358E-2</v>
      </c>
      <c r="K136" s="186">
        <f>IFERROR(Συνδέσεις!P39/'Παραδοχές διείσδυσης - κάλυψης'!I72,0)</f>
        <v>2.7236945683547627E-2</v>
      </c>
      <c r="L136" s="160">
        <f t="shared" ref="L136" si="119">IFERROR((K136-I136)/I136,0)</f>
        <v>7.6247608098859478E-3</v>
      </c>
      <c r="M136" s="187">
        <f>IFERROR((K136/D136)^(1/4)-1,0)</f>
        <v>0.26730029298084701</v>
      </c>
      <c r="O136" s="186">
        <f>IFERROR(Συνδέσεις!X39/'Παραδοχές διείσδυσης - κάλυψης'!J72,0)</f>
        <v>4.4570966546508099E-2</v>
      </c>
      <c r="P136" s="160">
        <f t="shared" ref="P136" si="120">IFERROR((O136-K136)/K136,0)</f>
        <v>0.63641573707844279</v>
      </c>
      <c r="Q136" s="186">
        <f>IFERROR(Συνδέσεις!AC39/'Παραδοχές διείσδυσης - κάλυψης'!K72,0)</f>
        <v>9.2810345320859439E-2</v>
      </c>
      <c r="R136" s="160">
        <f t="shared" ref="R136" si="121">IFERROR((Q136-O136)/O136,0)</f>
        <v>1.0823049736652086</v>
      </c>
      <c r="S136" s="186">
        <f>IFERROR(Συνδέσεις!AH39/'Παραδοχές διείσδυσης - κάλυψης'!L72,0)</f>
        <v>0.13392331997428497</v>
      </c>
      <c r="T136" s="160">
        <f t="shared" ref="T136" si="122">IFERROR((S136-Q136)/Q136,0)</f>
        <v>0.44297836099296628</v>
      </c>
      <c r="U136" s="186">
        <f>IFERROR(Συνδέσεις!AM39/'Παραδοχές διείσδυσης - κάλυψης'!M72,0)</f>
        <v>0.16611313549636283</v>
      </c>
      <c r="V136" s="160">
        <f t="shared" ref="V136" si="123">IFERROR((U136-S136)/S136,0)</f>
        <v>0.24036004728869273</v>
      </c>
      <c r="W136" s="186">
        <f>IFERROR(Συνδέσεις!AR39/'Παραδοχές διείσδυσης - κάλυψης'!N72,0)</f>
        <v>0.20270001722287728</v>
      </c>
      <c r="X136" s="160">
        <f t="shared" ref="X136" si="124">IFERROR((W136-U136)/U136,0)</f>
        <v>0.22025279107030968</v>
      </c>
      <c r="Y136" s="187">
        <f t="shared" ref="Y136" si="125">IFERROR((W136/O136)^(1/4)-1,0)</f>
        <v>0.4603280706716617</v>
      </c>
    </row>
    <row r="137" spans="2:33" x14ac:dyDescent="0.35">
      <c r="N137" s="54"/>
    </row>
    <row r="138" spans="2:33" ht="15.5" x14ac:dyDescent="0.35">
      <c r="B138" s="296" t="s">
        <v>199</v>
      </c>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row>
    <row r="139" spans="2:33" ht="5.5" customHeight="1" outlineLevel="1" x14ac:dyDescent="0.3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row>
    <row r="140" spans="2:33" ht="14.25" customHeight="1" outlineLevel="1" x14ac:dyDescent="0.35">
      <c r="B140" s="338"/>
      <c r="C140" s="343" t="s">
        <v>105</v>
      </c>
      <c r="D140" s="307" t="s">
        <v>130</v>
      </c>
      <c r="E140" s="308"/>
      <c r="F140" s="308"/>
      <c r="G140" s="308"/>
      <c r="H140" s="308"/>
      <c r="I140" s="308"/>
      <c r="J140" s="308"/>
      <c r="K140" s="308"/>
      <c r="L140" s="309"/>
      <c r="M140" s="369" t="str">
        <f>"Ετήσιος ρυθμός ανάπτυξης (CAGR) "&amp;($C$3-5)&amp;" - "&amp;(($C$3-1))</f>
        <v>Ετήσιος ρυθμός ανάπτυξης (CAGR) 2019 - 2023</v>
      </c>
      <c r="N140" s="102"/>
      <c r="O140" s="372" t="s">
        <v>131</v>
      </c>
      <c r="P140" s="373"/>
      <c r="Q140" s="373"/>
      <c r="R140" s="373"/>
      <c r="S140" s="373"/>
      <c r="T140" s="373"/>
      <c r="U140" s="373"/>
      <c r="V140" s="373"/>
      <c r="W140" s="373"/>
      <c r="X140" s="374"/>
      <c r="Y140" s="369" t="str">
        <f>"Ετήσιος ρυθμός ανάπτυξης (CAGR) "&amp;$C$3&amp;" - "&amp;$E$3</f>
        <v>Ετήσιος ρυθμός ανάπτυξης (CAGR) 2024 - 2028</v>
      </c>
    </row>
    <row r="141" spans="2:33" ht="15.75" customHeight="1" outlineLevel="1" x14ac:dyDescent="0.35">
      <c r="B141" s="339"/>
      <c r="C141" s="344"/>
      <c r="D141" s="67">
        <f>$C$3-5</f>
        <v>2019</v>
      </c>
      <c r="E141" s="307">
        <f>$C$3-4</f>
        <v>2020</v>
      </c>
      <c r="F141" s="309"/>
      <c r="G141" s="307">
        <f>$C$3-3</f>
        <v>2021</v>
      </c>
      <c r="H141" s="309"/>
      <c r="I141" s="307">
        <f>$C$3+-2</f>
        <v>2022</v>
      </c>
      <c r="J141" s="309"/>
      <c r="K141" s="307">
        <f>$C$3-1</f>
        <v>2023</v>
      </c>
      <c r="L141" s="309"/>
      <c r="M141" s="370"/>
      <c r="N141" s="102"/>
      <c r="O141" s="307">
        <f>$C$3</f>
        <v>2024</v>
      </c>
      <c r="P141" s="309"/>
      <c r="Q141" s="307">
        <f>$C$3+1</f>
        <v>2025</v>
      </c>
      <c r="R141" s="309"/>
      <c r="S141" s="307">
        <f>$C$3+2</f>
        <v>2026</v>
      </c>
      <c r="T141" s="309"/>
      <c r="U141" s="307">
        <f>$C$3+3</f>
        <v>2027</v>
      </c>
      <c r="V141" s="309"/>
      <c r="W141" s="307">
        <f>$C$3+4</f>
        <v>2028</v>
      </c>
      <c r="X141" s="309"/>
      <c r="Y141" s="370"/>
    </row>
    <row r="142" spans="2:33" outlineLevel="1" x14ac:dyDescent="0.35">
      <c r="B142" s="340"/>
      <c r="C142" s="345"/>
      <c r="D142" s="67" t="s">
        <v>194</v>
      </c>
      <c r="E142" s="67" t="s">
        <v>194</v>
      </c>
      <c r="F142" s="66" t="s">
        <v>134</v>
      </c>
      <c r="G142" s="67" t="s">
        <v>194</v>
      </c>
      <c r="H142" s="66" t="s">
        <v>134</v>
      </c>
      <c r="I142" s="67" t="s">
        <v>194</v>
      </c>
      <c r="J142" s="66" t="s">
        <v>134</v>
      </c>
      <c r="K142" s="67" t="s">
        <v>194</v>
      </c>
      <c r="L142" s="66" t="s">
        <v>134</v>
      </c>
      <c r="M142" s="371"/>
      <c r="O142" s="67" t="s">
        <v>194</v>
      </c>
      <c r="P142" s="66" t="s">
        <v>134</v>
      </c>
      <c r="Q142" s="67" t="s">
        <v>194</v>
      </c>
      <c r="R142" s="66" t="s">
        <v>134</v>
      </c>
      <c r="S142" s="67" t="s">
        <v>194</v>
      </c>
      <c r="T142" s="66" t="s">
        <v>134</v>
      </c>
      <c r="U142" s="67" t="s">
        <v>194</v>
      </c>
      <c r="V142" s="66" t="s">
        <v>134</v>
      </c>
      <c r="W142" s="67" t="s">
        <v>194</v>
      </c>
      <c r="X142" s="66" t="s">
        <v>134</v>
      </c>
      <c r="Y142" s="371"/>
    </row>
    <row r="143" spans="2:33" outlineLevel="1" x14ac:dyDescent="0.35">
      <c r="B143" s="229" t="s">
        <v>75</v>
      </c>
      <c r="C143" s="63" t="s">
        <v>195</v>
      </c>
      <c r="D143" s="185">
        <f>IFERROR('Παραδοχές διείσδυσης - κάλυψης'!D78/'Παραδοχές διείσδυσης - κάλυψης'!D109,0)</f>
        <v>0</v>
      </c>
      <c r="E143" s="186">
        <f>IFERROR('Παραδοχές διείσδυσης - κάλυψης'!E78/'Παραδοχές διείσδυσης - κάλυψης'!E109,0)</f>
        <v>0</v>
      </c>
      <c r="F143" s="160">
        <f>IFERROR((E143-D143)/D143,0)</f>
        <v>0</v>
      </c>
      <c r="G143" s="186">
        <f>IFERROR('Παραδοχές διείσδυσης - κάλυψης'!F78/'Παραδοχές διείσδυσης - κάλυψης'!F109,0)</f>
        <v>0</v>
      </c>
      <c r="H143" s="160">
        <f>IFERROR((G143-E143)/E143,0)</f>
        <v>0</v>
      </c>
      <c r="I143" s="186">
        <f>IFERROR('Παραδοχές διείσδυσης - κάλυψης'!G78/'Παραδοχές διείσδυσης - κάλυψης'!G109,0)</f>
        <v>0</v>
      </c>
      <c r="J143" s="160">
        <f>IFERROR((I143-G143)/G143,0)</f>
        <v>0</v>
      </c>
      <c r="K143" s="186">
        <f>IFERROR('Παραδοχές διείσδυσης - κάλυψης'!I78/'Παραδοχές διείσδυσης - κάλυψης'!I109,0)</f>
        <v>0</v>
      </c>
      <c r="L143" s="160">
        <f>IFERROR((K143-I143)/I143,0)</f>
        <v>0</v>
      </c>
      <c r="M143" s="187">
        <f t="shared" ref="M143" si="126">IFERROR((K143/D143)^(1/4)-1,0)</f>
        <v>0</v>
      </c>
      <c r="O143" s="186">
        <f>IFERROR('Παραδοχές διείσδυσης - κάλυψης'!J78/'Παραδοχές διείσδυσης - κάλυψης'!J109,0)</f>
        <v>0</v>
      </c>
      <c r="P143" s="160">
        <f>IFERROR((O143-K143)/K143,0)</f>
        <v>0</v>
      </c>
      <c r="Q143" s="186">
        <f>IFERROR('Παραδοχές διείσδυσης - κάλυψης'!K78/'Παραδοχές διείσδυσης - κάλυψης'!K109,0)</f>
        <v>0</v>
      </c>
      <c r="R143" s="160">
        <f>IFERROR((Q143-O143)/O143,0)</f>
        <v>0</v>
      </c>
      <c r="S143" s="186">
        <f>IFERROR('Παραδοχές διείσδυσης - κάλυψης'!L78/'Παραδοχές διείσδυσης - κάλυψης'!L109,0)</f>
        <v>0</v>
      </c>
      <c r="T143" s="160">
        <f>IFERROR((S143-Q143)/Q143,0)</f>
        <v>0</v>
      </c>
      <c r="U143" s="186">
        <f>IFERROR('Παραδοχές διείσδυσης - κάλυψης'!M78/'Παραδοχές διείσδυσης - κάλυψης'!M109,0)</f>
        <v>0</v>
      </c>
      <c r="V143" s="160">
        <f>IFERROR((U143-S143)/S143,0)</f>
        <v>0</v>
      </c>
      <c r="W143" s="186">
        <f>IFERROR('Παραδοχές διείσδυσης - κάλυψης'!N78/'Παραδοχές διείσδυσης - κάλυψης'!N109,0)</f>
        <v>0</v>
      </c>
      <c r="X143" s="160">
        <f>IFERROR((W143-U143)/U143,0)</f>
        <v>0</v>
      </c>
      <c r="Y143" s="187">
        <f>IFERROR((W143/O143)^(1/4)-1,0)</f>
        <v>0</v>
      </c>
    </row>
    <row r="144" spans="2:33" outlineLevel="1" x14ac:dyDescent="0.35">
      <c r="B144" s="230" t="s">
        <v>76</v>
      </c>
      <c r="C144" s="63" t="s">
        <v>195</v>
      </c>
      <c r="D144" s="185">
        <f>IFERROR('Παραδοχές διείσδυσης - κάλυψης'!D79/'Παραδοχές διείσδυσης - κάλυψης'!D110,0)</f>
        <v>0</v>
      </c>
      <c r="E144" s="186">
        <f>IFERROR('Παραδοχές διείσδυσης - κάλυψης'!E79/'Παραδοχές διείσδυσης - κάλυψης'!E110,0)</f>
        <v>0</v>
      </c>
      <c r="F144" s="160">
        <f t="shared" ref="F144:F163" si="127">IFERROR((E144-D144)/D144,0)</f>
        <v>0</v>
      </c>
      <c r="G144" s="186">
        <f>IFERROR('Παραδοχές διείσδυσης - κάλυψης'!F79/'Παραδοχές διείσδυσης - κάλυψης'!F110,0)</f>
        <v>0</v>
      </c>
      <c r="H144" s="160">
        <f t="shared" ref="H144:H163" si="128">IFERROR((G144-E144)/E144,0)</f>
        <v>0</v>
      </c>
      <c r="I144" s="186">
        <f>IFERROR('Παραδοχές διείσδυσης - κάλυψης'!G79/'Παραδοχές διείσδυσης - κάλυψης'!G110,0)</f>
        <v>0</v>
      </c>
      <c r="J144" s="160">
        <f t="shared" ref="J144:J163" si="129">IFERROR((I144-G144)/G144,0)</f>
        <v>0</v>
      </c>
      <c r="K144" s="186">
        <f>IFERROR('Παραδοχές διείσδυσης - κάλυψης'!I79/'Παραδοχές διείσδυσης - κάλυψης'!I110,0)</f>
        <v>0</v>
      </c>
      <c r="L144" s="160">
        <f t="shared" ref="L144:L163" si="130">IFERROR((K144-I144)/I144,0)</f>
        <v>0</v>
      </c>
      <c r="M144" s="187">
        <f t="shared" ref="M144:M163" si="131">IFERROR((K144/D144)^(1/4)-1,0)</f>
        <v>0</v>
      </c>
      <c r="O144" s="186">
        <f>IFERROR('Παραδοχές διείσδυσης - κάλυψης'!J79/'Παραδοχές διείσδυσης - κάλυψης'!J110,0)</f>
        <v>0</v>
      </c>
      <c r="P144" s="160">
        <f t="shared" ref="P144:P163" si="132">IFERROR((O144-K144)/K144,0)</f>
        <v>0</v>
      </c>
      <c r="Q144" s="186">
        <f>IFERROR('Παραδοχές διείσδυσης - κάλυψης'!K79/'Παραδοχές διείσδυσης - κάλυψης'!K110,0)</f>
        <v>0</v>
      </c>
      <c r="R144" s="160">
        <f t="shared" ref="R144:R163" si="133">IFERROR((Q144-O144)/O144,0)</f>
        <v>0</v>
      </c>
      <c r="S144" s="186">
        <f>IFERROR('Παραδοχές διείσδυσης - κάλυψης'!L79/'Παραδοχές διείσδυσης - κάλυψης'!L110,0)</f>
        <v>0</v>
      </c>
      <c r="T144" s="160">
        <f t="shared" ref="T144:T163" si="134">IFERROR((S144-Q144)/Q144,0)</f>
        <v>0</v>
      </c>
      <c r="U144" s="186">
        <f>IFERROR('Παραδοχές διείσδυσης - κάλυψης'!M79/'Παραδοχές διείσδυσης - κάλυψης'!M110,0)</f>
        <v>0</v>
      </c>
      <c r="V144" s="160">
        <f t="shared" ref="V144:V163" si="135">IFERROR((U144-S144)/S144,0)</f>
        <v>0</v>
      </c>
      <c r="W144" s="186">
        <f>IFERROR('Παραδοχές διείσδυσης - κάλυψης'!N79/'Παραδοχές διείσδυσης - κάλυψης'!N110,0)</f>
        <v>0</v>
      </c>
      <c r="X144" s="160">
        <f t="shared" ref="X144:X163" si="136">IFERROR((W144-U144)/U144,0)</f>
        <v>0</v>
      </c>
      <c r="Y144" s="187">
        <f t="shared" ref="Y144:Y163" si="137">IFERROR((W144/O144)^(1/4)-1,0)</f>
        <v>0</v>
      </c>
    </row>
    <row r="145" spans="2:25" outlineLevel="1" x14ac:dyDescent="0.35">
      <c r="B145" s="229" t="s">
        <v>77</v>
      </c>
      <c r="C145" s="63" t="s">
        <v>195</v>
      </c>
      <c r="D145" s="185">
        <f>IFERROR('Παραδοχές διείσδυσης - κάλυψης'!D80/'Παραδοχές διείσδυσης - κάλυψης'!D111,0)</f>
        <v>0</v>
      </c>
      <c r="E145" s="186">
        <f>IFERROR('Παραδοχές διείσδυσης - κάλυψης'!E80/'Παραδοχές διείσδυσης - κάλυψης'!E111,0)</f>
        <v>0</v>
      </c>
      <c r="F145" s="160">
        <f t="shared" si="127"/>
        <v>0</v>
      </c>
      <c r="G145" s="186">
        <f>IFERROR('Παραδοχές διείσδυσης - κάλυψης'!F80/'Παραδοχές διείσδυσης - κάλυψης'!F111,0)</f>
        <v>0</v>
      </c>
      <c r="H145" s="160">
        <f t="shared" si="128"/>
        <v>0</v>
      </c>
      <c r="I145" s="186">
        <f>IFERROR('Παραδοχές διείσδυσης - κάλυψης'!G80/'Παραδοχές διείσδυσης - κάλυψης'!G111,0)</f>
        <v>0</v>
      </c>
      <c r="J145" s="160">
        <f t="shared" si="129"/>
        <v>0</v>
      </c>
      <c r="K145" s="186">
        <f>IFERROR('Παραδοχές διείσδυσης - κάλυψης'!I80/'Παραδοχές διείσδυσης - κάλυψης'!I111,0)</f>
        <v>0</v>
      </c>
      <c r="L145" s="160">
        <f t="shared" si="130"/>
        <v>0</v>
      </c>
      <c r="M145" s="187">
        <f t="shared" si="131"/>
        <v>0</v>
      </c>
      <c r="O145" s="186">
        <f>IFERROR('Παραδοχές διείσδυσης - κάλυψης'!J80/'Παραδοχές διείσδυσης - κάλυψης'!J111,0)</f>
        <v>0</v>
      </c>
      <c r="P145" s="160">
        <f t="shared" si="132"/>
        <v>0</v>
      </c>
      <c r="Q145" s="186">
        <f>IFERROR('Παραδοχές διείσδυσης - κάλυψης'!K80/'Παραδοχές διείσδυσης - κάλυψης'!K111,0)</f>
        <v>0</v>
      </c>
      <c r="R145" s="160">
        <f t="shared" si="133"/>
        <v>0</v>
      </c>
      <c r="S145" s="186">
        <f>IFERROR('Παραδοχές διείσδυσης - κάλυψης'!L80/'Παραδοχές διείσδυσης - κάλυψης'!L111,0)</f>
        <v>0</v>
      </c>
      <c r="T145" s="160">
        <f t="shared" si="134"/>
        <v>0</v>
      </c>
      <c r="U145" s="186">
        <f>IFERROR('Παραδοχές διείσδυσης - κάλυψης'!M80/'Παραδοχές διείσδυσης - κάλυψης'!M111,0)</f>
        <v>0</v>
      </c>
      <c r="V145" s="160">
        <f t="shared" si="135"/>
        <v>0</v>
      </c>
      <c r="W145" s="186">
        <f>IFERROR('Παραδοχές διείσδυσης - κάλυψης'!N80/'Παραδοχές διείσδυσης - κάλυψης'!N111,0)</f>
        <v>0</v>
      </c>
      <c r="X145" s="160">
        <f t="shared" si="136"/>
        <v>0</v>
      </c>
      <c r="Y145" s="187">
        <f t="shared" si="137"/>
        <v>0</v>
      </c>
    </row>
    <row r="146" spans="2:25" outlineLevel="1" x14ac:dyDescent="0.35">
      <c r="B146" s="230" t="s">
        <v>78</v>
      </c>
      <c r="C146" s="63" t="s">
        <v>195</v>
      </c>
      <c r="D146" s="185">
        <f>IFERROR('Παραδοχές διείσδυσης - κάλυψης'!D81/'Παραδοχές διείσδυσης - κάλυψης'!D112,0)</f>
        <v>0.82654971673950994</v>
      </c>
      <c r="E146" s="186">
        <f>IFERROR('Παραδοχές διείσδυσης - κάλυψης'!E81/'Παραδοχές διείσδυσης - κάλυψης'!E112,0)</f>
        <v>0.82654971673950994</v>
      </c>
      <c r="F146" s="160">
        <f t="shared" si="127"/>
        <v>0</v>
      </c>
      <c r="G146" s="186">
        <f>IFERROR('Παραδοχές διείσδυσης - κάλυψης'!F81/'Παραδοχές διείσδυσης - κάλυψης'!F112,0)</f>
        <v>0.82654971673950994</v>
      </c>
      <c r="H146" s="160">
        <f t="shared" si="128"/>
        <v>0</v>
      </c>
      <c r="I146" s="186">
        <f>IFERROR('Παραδοχές διείσδυσης - κάλυψης'!G81/'Παραδοχές διείσδυσης - κάλυψης'!G112,0)</f>
        <v>0.82654971673950994</v>
      </c>
      <c r="J146" s="160">
        <f t="shared" si="129"/>
        <v>0</v>
      </c>
      <c r="K146" s="186">
        <f>IFERROR('Παραδοχές διείσδυσης - κάλυψης'!I81/'Παραδοχές διείσδυσης - κάλυψης'!I112,0)</f>
        <v>0.82654971673950994</v>
      </c>
      <c r="L146" s="160">
        <f t="shared" si="130"/>
        <v>0</v>
      </c>
      <c r="M146" s="187">
        <f t="shared" si="131"/>
        <v>0</v>
      </c>
      <c r="O146" s="186">
        <f>IFERROR('Παραδοχές διείσδυσης - κάλυψης'!J81/'Παραδοχές διείσδυσης - κάλυψης'!J112,0)</f>
        <v>0.82654971673950994</v>
      </c>
      <c r="P146" s="160">
        <f t="shared" si="132"/>
        <v>0</v>
      </c>
      <c r="Q146" s="186">
        <f>IFERROR('Παραδοχές διείσδυσης - κάλυψης'!K81/'Παραδοχές διείσδυσης - κάλυψης'!K112,0)</f>
        <v>0.82654971673950994</v>
      </c>
      <c r="R146" s="160">
        <f t="shared" si="133"/>
        <v>0</v>
      </c>
      <c r="S146" s="186">
        <f>IFERROR('Παραδοχές διείσδυσης - κάλυψης'!L81/'Παραδοχές διείσδυσης - κάλυψης'!L112,0)</f>
        <v>0.82654971673950994</v>
      </c>
      <c r="T146" s="160">
        <f t="shared" si="134"/>
        <v>0</v>
      </c>
      <c r="U146" s="186">
        <f>IFERROR('Παραδοχές διείσδυσης - κάλυψης'!M81/'Παραδοχές διείσδυσης - κάλυψης'!M112,0)</f>
        <v>0.82654971673950994</v>
      </c>
      <c r="V146" s="160">
        <f t="shared" si="135"/>
        <v>0</v>
      </c>
      <c r="W146" s="186">
        <f>IFERROR('Παραδοχές διείσδυσης - κάλυψης'!N81/'Παραδοχές διείσδυσης - κάλυψης'!N112,0)</f>
        <v>0.82654971673950994</v>
      </c>
      <c r="X146" s="160">
        <f t="shared" si="136"/>
        <v>0</v>
      </c>
      <c r="Y146" s="187">
        <f t="shared" si="137"/>
        <v>0</v>
      </c>
    </row>
    <row r="147" spans="2:25" outlineLevel="1" x14ac:dyDescent="0.35">
      <c r="B147" s="229" t="s">
        <v>79</v>
      </c>
      <c r="C147" s="63" t="s">
        <v>195</v>
      </c>
      <c r="D147" s="185">
        <f>IFERROR('Παραδοχές διείσδυσης - κάλυψης'!D82/'Παραδοχές διείσδυσης - κάλυψης'!D113,0)</f>
        <v>0</v>
      </c>
      <c r="E147" s="186">
        <f>IFERROR('Παραδοχές διείσδυσης - κάλυψης'!E82/'Παραδοχές διείσδυσης - κάλυψης'!E113,0)</f>
        <v>0</v>
      </c>
      <c r="F147" s="160">
        <f t="shared" si="127"/>
        <v>0</v>
      </c>
      <c r="G147" s="186">
        <f>IFERROR('Παραδοχές διείσδυσης - κάλυψης'!F82/'Παραδοχές διείσδυσης - κάλυψης'!F113,0)</f>
        <v>0</v>
      </c>
      <c r="H147" s="160">
        <f t="shared" si="128"/>
        <v>0</v>
      </c>
      <c r="I147" s="186">
        <f>IFERROR('Παραδοχές διείσδυσης - κάλυψης'!G82/'Παραδοχές διείσδυσης - κάλυψης'!G113,0)</f>
        <v>0</v>
      </c>
      <c r="J147" s="160">
        <f t="shared" si="129"/>
        <v>0</v>
      </c>
      <c r="K147" s="186">
        <f>IFERROR('Παραδοχές διείσδυσης - κάλυψης'!I82/'Παραδοχές διείσδυσης - κάλυψης'!I113,0)</f>
        <v>0</v>
      </c>
      <c r="L147" s="160">
        <f t="shared" si="130"/>
        <v>0</v>
      </c>
      <c r="M147" s="187">
        <f t="shared" si="131"/>
        <v>0</v>
      </c>
      <c r="O147" s="186">
        <f>IFERROR('Παραδοχές διείσδυσης - κάλυψης'!J82/'Παραδοχές διείσδυσης - κάλυψης'!J113,0)</f>
        <v>0</v>
      </c>
      <c r="P147" s="160">
        <f t="shared" si="132"/>
        <v>0</v>
      </c>
      <c r="Q147" s="186">
        <f>IFERROR('Παραδοχές διείσδυσης - κάλυψης'!K82/'Παραδοχές διείσδυσης - κάλυψης'!K113,0)</f>
        <v>0</v>
      </c>
      <c r="R147" s="160">
        <f t="shared" si="133"/>
        <v>0</v>
      </c>
      <c r="S147" s="186">
        <f>IFERROR('Παραδοχές διείσδυσης - κάλυψης'!L82/'Παραδοχές διείσδυσης - κάλυψης'!L113,0)</f>
        <v>0</v>
      </c>
      <c r="T147" s="160">
        <f t="shared" si="134"/>
        <v>0</v>
      </c>
      <c r="U147" s="186">
        <f>IFERROR('Παραδοχές διείσδυσης - κάλυψης'!M82/'Παραδοχές διείσδυσης - κάλυψης'!M113,0)</f>
        <v>0</v>
      </c>
      <c r="V147" s="160">
        <f t="shared" si="135"/>
        <v>0</v>
      </c>
      <c r="W147" s="186">
        <f>IFERROR('Παραδοχές διείσδυσης - κάλυψης'!N82/'Παραδοχές διείσδυσης - κάλυψης'!N113,0)</f>
        <v>0</v>
      </c>
      <c r="X147" s="160">
        <f t="shared" si="136"/>
        <v>0</v>
      </c>
      <c r="Y147" s="187">
        <f t="shared" si="137"/>
        <v>0</v>
      </c>
    </row>
    <row r="148" spans="2:25" outlineLevel="1" x14ac:dyDescent="0.35">
      <c r="B148" s="230" t="s">
        <v>80</v>
      </c>
      <c r="C148" s="63" t="s">
        <v>195</v>
      </c>
      <c r="D148" s="185">
        <f>IFERROR('Παραδοχές διείσδυσης - κάλυψης'!D83/'Παραδοχές διείσδυσης - κάλυψης'!D114,0)</f>
        <v>0.65286272718870453</v>
      </c>
      <c r="E148" s="186">
        <f>IFERROR('Παραδοχές διείσδυσης - κάλυψης'!E83/'Παραδοχές διείσδυσης - κάλυψης'!E114,0)</f>
        <v>0.65286272718870453</v>
      </c>
      <c r="F148" s="160">
        <f t="shared" si="127"/>
        <v>0</v>
      </c>
      <c r="G148" s="186">
        <f>IFERROR('Παραδοχές διείσδυσης - κάλυψης'!F83/'Παραδοχές διείσδυσης - κάλυψης'!F114,0)</f>
        <v>0.65286272718870453</v>
      </c>
      <c r="H148" s="160">
        <f t="shared" si="128"/>
        <v>0</v>
      </c>
      <c r="I148" s="186">
        <f>IFERROR('Παραδοχές διείσδυσης - κάλυψης'!G83/'Παραδοχές διείσδυσης - κάλυψης'!G114,0)</f>
        <v>0.65286272718870453</v>
      </c>
      <c r="J148" s="160">
        <f t="shared" si="129"/>
        <v>0</v>
      </c>
      <c r="K148" s="186">
        <f>IFERROR('Παραδοχές διείσδυσης - κάλυψης'!I83/'Παραδοχές διείσδυσης - κάλυψης'!I114,0)</f>
        <v>0.65286272718870453</v>
      </c>
      <c r="L148" s="160">
        <f t="shared" si="130"/>
        <v>0</v>
      </c>
      <c r="M148" s="187">
        <f t="shared" si="131"/>
        <v>0</v>
      </c>
      <c r="O148" s="186">
        <f>IFERROR('Παραδοχές διείσδυσης - κάλυψης'!J83/'Παραδοχές διείσδυσης - κάλυψης'!J114,0)</f>
        <v>0.65286272718870453</v>
      </c>
      <c r="P148" s="160">
        <f t="shared" si="132"/>
        <v>0</v>
      </c>
      <c r="Q148" s="186">
        <f>IFERROR('Παραδοχές διείσδυσης - κάλυψης'!K83/'Παραδοχές διείσδυσης - κάλυψης'!K114,0)</f>
        <v>0.65286272718870453</v>
      </c>
      <c r="R148" s="160">
        <f t="shared" si="133"/>
        <v>0</v>
      </c>
      <c r="S148" s="186">
        <f>IFERROR('Παραδοχές διείσδυσης - κάλυψης'!L83/'Παραδοχές διείσδυσης - κάλυψης'!L114,0)</f>
        <v>0.65286272718870453</v>
      </c>
      <c r="T148" s="160">
        <f t="shared" si="134"/>
        <v>0</v>
      </c>
      <c r="U148" s="186">
        <f>IFERROR('Παραδοχές διείσδυσης - κάλυψης'!M83/'Παραδοχές διείσδυσης - κάλυψης'!M114,0)</f>
        <v>0.65286272718870453</v>
      </c>
      <c r="V148" s="160">
        <f t="shared" si="135"/>
        <v>0</v>
      </c>
      <c r="W148" s="186">
        <f>IFERROR('Παραδοχές διείσδυσης - κάλυψης'!N83/'Παραδοχές διείσδυσης - κάλυψης'!N114,0)</f>
        <v>0.65286272718870453</v>
      </c>
      <c r="X148" s="160">
        <f t="shared" si="136"/>
        <v>0</v>
      </c>
      <c r="Y148" s="187">
        <f t="shared" si="137"/>
        <v>0</v>
      </c>
    </row>
    <row r="149" spans="2:25" outlineLevel="1" x14ac:dyDescent="0.35">
      <c r="B149" s="229" t="s">
        <v>81</v>
      </c>
      <c r="C149" s="63" t="s">
        <v>195</v>
      </c>
      <c r="D149" s="185">
        <f>IFERROR('Παραδοχές διείσδυσης - κάλυψης'!D84/'Παραδοχές διείσδυσης - κάλυψης'!D115,0)</f>
        <v>0</v>
      </c>
      <c r="E149" s="186">
        <f>IFERROR('Παραδοχές διείσδυσης - κάλυψης'!E84/'Παραδοχές διείσδυσης - κάλυψης'!E115,0)</f>
        <v>0</v>
      </c>
      <c r="F149" s="160">
        <f t="shared" si="127"/>
        <v>0</v>
      </c>
      <c r="G149" s="186">
        <f>IFERROR('Παραδοχές διείσδυσης - κάλυψης'!F84/'Παραδοχές διείσδυσης - κάλυψης'!F115,0)</f>
        <v>0</v>
      </c>
      <c r="H149" s="160">
        <f t="shared" si="128"/>
        <v>0</v>
      </c>
      <c r="I149" s="186">
        <f>IFERROR('Παραδοχές διείσδυσης - κάλυψης'!G84/'Παραδοχές διείσδυσης - κάλυψης'!G115,0)</f>
        <v>0</v>
      </c>
      <c r="J149" s="160">
        <f t="shared" si="129"/>
        <v>0</v>
      </c>
      <c r="K149" s="186">
        <f>IFERROR('Παραδοχές διείσδυσης - κάλυψης'!I84/'Παραδοχές διείσδυσης - κάλυψης'!I115,0)</f>
        <v>0</v>
      </c>
      <c r="L149" s="160">
        <f t="shared" si="130"/>
        <v>0</v>
      </c>
      <c r="M149" s="187">
        <f t="shared" si="131"/>
        <v>0</v>
      </c>
      <c r="O149" s="186">
        <f>IFERROR('Παραδοχές διείσδυσης - κάλυψης'!J84/'Παραδοχές διείσδυσης - κάλυψης'!J115,0)</f>
        <v>0</v>
      </c>
      <c r="P149" s="160">
        <f t="shared" si="132"/>
        <v>0</v>
      </c>
      <c r="Q149" s="186">
        <f>IFERROR('Παραδοχές διείσδυσης - κάλυψης'!K84/'Παραδοχές διείσδυσης - κάλυψης'!K115,0)</f>
        <v>0</v>
      </c>
      <c r="R149" s="160">
        <f t="shared" si="133"/>
        <v>0</v>
      </c>
      <c r="S149" s="186">
        <f>IFERROR('Παραδοχές διείσδυσης - κάλυψης'!L84/'Παραδοχές διείσδυσης - κάλυψης'!L115,0)</f>
        <v>0</v>
      </c>
      <c r="T149" s="160">
        <f t="shared" si="134"/>
        <v>0</v>
      </c>
      <c r="U149" s="186">
        <f>IFERROR('Παραδοχές διείσδυσης - κάλυψης'!M84/'Παραδοχές διείσδυσης - κάλυψης'!M115,0)</f>
        <v>0</v>
      </c>
      <c r="V149" s="160">
        <f t="shared" si="135"/>
        <v>0</v>
      </c>
      <c r="W149" s="186">
        <f>IFERROR('Παραδοχές διείσδυσης - κάλυψης'!N84/'Παραδοχές διείσδυσης - κάλυψης'!N115,0)</f>
        <v>0</v>
      </c>
      <c r="X149" s="160">
        <f t="shared" si="136"/>
        <v>0</v>
      </c>
      <c r="Y149" s="187">
        <f t="shared" si="137"/>
        <v>0</v>
      </c>
    </row>
    <row r="150" spans="2:25" outlineLevel="1" x14ac:dyDescent="0.35">
      <c r="B150" s="230" t="s">
        <v>82</v>
      </c>
      <c r="C150" s="63" t="s">
        <v>195</v>
      </c>
      <c r="D150" s="185">
        <f>IFERROR('Παραδοχές διείσδυσης - κάλυψης'!D85/'Παραδοχές διείσδυσης - κάλυψης'!D116,0)</f>
        <v>0</v>
      </c>
      <c r="E150" s="186">
        <f>IFERROR('Παραδοχές διείσδυσης - κάλυψης'!E85/'Παραδοχές διείσδυσης - κάλυψης'!E116,0)</f>
        <v>0</v>
      </c>
      <c r="F150" s="160">
        <f t="shared" si="127"/>
        <v>0</v>
      </c>
      <c r="G150" s="186">
        <f>IFERROR('Παραδοχές διείσδυσης - κάλυψης'!F85/'Παραδοχές διείσδυσης - κάλυψης'!F116,0)</f>
        <v>0</v>
      </c>
      <c r="H150" s="160">
        <f t="shared" si="128"/>
        <v>0</v>
      </c>
      <c r="I150" s="186">
        <f>IFERROR('Παραδοχές διείσδυσης - κάλυψης'!G85/'Παραδοχές διείσδυσης - κάλυψης'!G116,0)</f>
        <v>0</v>
      </c>
      <c r="J150" s="160">
        <f t="shared" si="129"/>
        <v>0</v>
      </c>
      <c r="K150" s="186">
        <f>IFERROR('Παραδοχές διείσδυσης - κάλυψης'!I85/'Παραδοχές διείσδυσης - κάλυψης'!I116,0)</f>
        <v>0</v>
      </c>
      <c r="L150" s="160">
        <f t="shared" si="130"/>
        <v>0</v>
      </c>
      <c r="M150" s="187">
        <f t="shared" si="131"/>
        <v>0</v>
      </c>
      <c r="O150" s="186">
        <f>IFERROR('Παραδοχές διείσδυσης - κάλυψης'!J85/'Παραδοχές διείσδυσης - κάλυψης'!J116,0)</f>
        <v>0</v>
      </c>
      <c r="P150" s="160">
        <f t="shared" si="132"/>
        <v>0</v>
      </c>
      <c r="Q150" s="186">
        <f>IFERROR('Παραδοχές διείσδυσης - κάλυψης'!K85/'Παραδοχές διείσδυσης - κάλυψης'!K116,0)</f>
        <v>0</v>
      </c>
      <c r="R150" s="160">
        <f t="shared" si="133"/>
        <v>0</v>
      </c>
      <c r="S150" s="186">
        <f>IFERROR('Παραδοχές διείσδυσης - κάλυψης'!L85/'Παραδοχές διείσδυσης - κάλυψης'!L116,0)</f>
        <v>0</v>
      </c>
      <c r="T150" s="160">
        <f t="shared" si="134"/>
        <v>0</v>
      </c>
      <c r="U150" s="186">
        <f>IFERROR('Παραδοχές διείσδυσης - κάλυψης'!M85/'Παραδοχές διείσδυσης - κάλυψης'!M116,0)</f>
        <v>0</v>
      </c>
      <c r="V150" s="160">
        <f t="shared" si="135"/>
        <v>0</v>
      </c>
      <c r="W150" s="186">
        <f>IFERROR('Παραδοχές διείσδυσης - κάλυψης'!N85/'Παραδοχές διείσδυσης - κάλυψης'!N116,0)</f>
        <v>0</v>
      </c>
      <c r="X150" s="160">
        <f t="shared" si="136"/>
        <v>0</v>
      </c>
      <c r="Y150" s="187">
        <f t="shared" si="137"/>
        <v>0</v>
      </c>
    </row>
    <row r="151" spans="2:25" outlineLevel="1" x14ac:dyDescent="0.35">
      <c r="B151" s="230" t="s">
        <v>83</v>
      </c>
      <c r="C151" s="63" t="s">
        <v>195</v>
      </c>
      <c r="D151" s="185">
        <f>IFERROR('Παραδοχές διείσδυσης - κάλυψης'!D86/'Παραδοχές διείσδυσης - κάλυψης'!D117,0)</f>
        <v>0</v>
      </c>
      <c r="E151" s="186">
        <f>IFERROR('Παραδοχές διείσδυσης - κάλυψης'!E86/'Παραδοχές διείσδυσης - κάλυψης'!E117,0)</f>
        <v>0</v>
      </c>
      <c r="F151" s="160">
        <f t="shared" si="127"/>
        <v>0</v>
      </c>
      <c r="G151" s="186">
        <f>IFERROR('Παραδοχές διείσδυσης - κάλυψης'!F86/'Παραδοχές διείσδυσης - κάλυψης'!F117,0)</f>
        <v>0</v>
      </c>
      <c r="H151" s="160">
        <f t="shared" si="128"/>
        <v>0</v>
      </c>
      <c r="I151" s="186">
        <f>IFERROR('Παραδοχές διείσδυσης - κάλυψης'!G86/'Παραδοχές διείσδυσης - κάλυψης'!G117,0)</f>
        <v>0</v>
      </c>
      <c r="J151" s="160">
        <f t="shared" si="129"/>
        <v>0</v>
      </c>
      <c r="K151" s="186">
        <f>IFERROR('Παραδοχές διείσδυσης - κάλυψης'!I86/'Παραδοχές διείσδυσης - κάλυψης'!I117,0)</f>
        <v>0</v>
      </c>
      <c r="L151" s="160">
        <f t="shared" si="130"/>
        <v>0</v>
      </c>
      <c r="M151" s="187">
        <f t="shared" si="131"/>
        <v>0</v>
      </c>
      <c r="O151" s="186">
        <f>IFERROR('Παραδοχές διείσδυσης - κάλυψης'!J86/'Παραδοχές διείσδυσης - κάλυψης'!J117,0)</f>
        <v>0</v>
      </c>
      <c r="P151" s="160">
        <f t="shared" si="132"/>
        <v>0</v>
      </c>
      <c r="Q151" s="186">
        <f>IFERROR('Παραδοχές διείσδυσης - κάλυψης'!K86/'Παραδοχές διείσδυσης - κάλυψης'!K117,0)</f>
        <v>0</v>
      </c>
      <c r="R151" s="160">
        <f t="shared" si="133"/>
        <v>0</v>
      </c>
      <c r="S151" s="186">
        <f>IFERROR('Παραδοχές διείσδυσης - κάλυψης'!L86/'Παραδοχές διείσδυσης - κάλυψης'!L117,0)</f>
        <v>0</v>
      </c>
      <c r="T151" s="160">
        <f t="shared" si="134"/>
        <v>0</v>
      </c>
      <c r="U151" s="186">
        <f>IFERROR('Παραδοχές διείσδυσης - κάλυψης'!M86/'Παραδοχές διείσδυσης - κάλυψης'!M117,0)</f>
        <v>0</v>
      </c>
      <c r="V151" s="160">
        <f t="shared" si="135"/>
        <v>0</v>
      </c>
      <c r="W151" s="186">
        <f>IFERROR('Παραδοχές διείσδυσης - κάλυψης'!N86/'Παραδοχές διείσδυσης - κάλυψης'!N117,0)</f>
        <v>0</v>
      </c>
      <c r="X151" s="160">
        <f t="shared" si="136"/>
        <v>0</v>
      </c>
      <c r="Y151" s="187">
        <f t="shared" si="137"/>
        <v>0</v>
      </c>
    </row>
    <row r="152" spans="2:25" outlineLevel="1" x14ac:dyDescent="0.35">
      <c r="B152" s="230" t="s">
        <v>84</v>
      </c>
      <c r="C152" s="63" t="s">
        <v>195</v>
      </c>
      <c r="D152" s="185">
        <f>IFERROR('Παραδοχές διείσδυσης - κάλυψης'!D87/'Παραδοχές διείσδυσης - κάλυψης'!D118,0)</f>
        <v>0</v>
      </c>
      <c r="E152" s="186">
        <f>IFERROR('Παραδοχές διείσδυσης - κάλυψης'!E87/'Παραδοχές διείσδυσης - κάλυψης'!E118,0)</f>
        <v>0</v>
      </c>
      <c r="F152" s="160">
        <f t="shared" si="127"/>
        <v>0</v>
      </c>
      <c r="G152" s="186">
        <f>IFERROR('Παραδοχές διείσδυσης - κάλυψης'!F87/'Παραδοχές διείσδυσης - κάλυψης'!F118,0)</f>
        <v>0</v>
      </c>
      <c r="H152" s="160">
        <f t="shared" si="128"/>
        <v>0</v>
      </c>
      <c r="I152" s="186">
        <f>IFERROR('Παραδοχές διείσδυσης - κάλυψης'!G87/'Παραδοχές διείσδυσης - κάλυψης'!G118,0)</f>
        <v>0</v>
      </c>
      <c r="J152" s="160">
        <f t="shared" si="129"/>
        <v>0</v>
      </c>
      <c r="K152" s="186">
        <f>IFERROR('Παραδοχές διείσδυσης - κάλυψης'!I87/'Παραδοχές διείσδυσης - κάλυψης'!I118,0)</f>
        <v>0</v>
      </c>
      <c r="L152" s="160">
        <f t="shared" si="130"/>
        <v>0</v>
      </c>
      <c r="M152" s="187">
        <f t="shared" si="131"/>
        <v>0</v>
      </c>
      <c r="O152" s="186">
        <f>IFERROR('Παραδοχές διείσδυσης - κάλυψης'!J87/'Παραδοχές διείσδυσης - κάλυψης'!J118,0)</f>
        <v>0</v>
      </c>
      <c r="P152" s="160">
        <f t="shared" si="132"/>
        <v>0</v>
      </c>
      <c r="Q152" s="186">
        <f>IFERROR('Παραδοχές διείσδυσης - κάλυψης'!K87/'Παραδοχές διείσδυσης - κάλυψης'!K118,0)</f>
        <v>0</v>
      </c>
      <c r="R152" s="160">
        <f t="shared" si="133"/>
        <v>0</v>
      </c>
      <c r="S152" s="186">
        <f>IFERROR('Παραδοχές διείσδυσης - κάλυψης'!L87/'Παραδοχές διείσδυσης - κάλυψης'!L118,0)</f>
        <v>0</v>
      </c>
      <c r="T152" s="160">
        <f t="shared" si="134"/>
        <v>0</v>
      </c>
      <c r="U152" s="186">
        <f>IFERROR('Παραδοχές διείσδυσης - κάλυψης'!M87/'Παραδοχές διείσδυσης - κάλυψης'!M118,0)</f>
        <v>0</v>
      </c>
      <c r="V152" s="160">
        <f t="shared" si="135"/>
        <v>0</v>
      </c>
      <c r="W152" s="186">
        <f>IFERROR('Παραδοχές διείσδυσης - κάλυψης'!N87/'Παραδοχές διείσδυσης - κάλυψης'!N118,0)</f>
        <v>0</v>
      </c>
      <c r="X152" s="160">
        <f t="shared" si="136"/>
        <v>0</v>
      </c>
      <c r="Y152" s="187">
        <f t="shared" si="137"/>
        <v>0</v>
      </c>
    </row>
    <row r="153" spans="2:25" outlineLevel="1" x14ac:dyDescent="0.35">
      <c r="B153" s="229" t="s">
        <v>85</v>
      </c>
      <c r="C153" s="63" t="s">
        <v>195</v>
      </c>
      <c r="D153" s="185">
        <f>IFERROR('Παραδοχές διείσδυσης - κάλυψης'!D88/'Παραδοχές διείσδυσης - κάλυψης'!D119,0)</f>
        <v>0</v>
      </c>
      <c r="E153" s="186">
        <f>IFERROR('Παραδοχές διείσδυσης - κάλυψης'!E88/'Παραδοχές διείσδυσης - κάλυψης'!E119,0)</f>
        <v>0</v>
      </c>
      <c r="F153" s="160">
        <f t="shared" si="127"/>
        <v>0</v>
      </c>
      <c r="G153" s="186">
        <f>IFERROR('Παραδοχές διείσδυσης - κάλυψης'!F88/'Παραδοχές διείσδυσης - κάλυψης'!F119,0)</f>
        <v>0</v>
      </c>
      <c r="H153" s="160">
        <f t="shared" si="128"/>
        <v>0</v>
      </c>
      <c r="I153" s="186">
        <f>IFERROR('Παραδοχές διείσδυσης - κάλυψης'!G88/'Παραδοχές διείσδυσης - κάλυψης'!G119,0)</f>
        <v>0</v>
      </c>
      <c r="J153" s="160">
        <f t="shared" si="129"/>
        <v>0</v>
      </c>
      <c r="K153" s="186">
        <f>IFERROR('Παραδοχές διείσδυσης - κάλυψης'!I88/'Παραδοχές διείσδυσης - κάλυψης'!I119,0)</f>
        <v>0</v>
      </c>
      <c r="L153" s="160">
        <f t="shared" si="130"/>
        <v>0</v>
      </c>
      <c r="M153" s="187">
        <f t="shared" si="131"/>
        <v>0</v>
      </c>
      <c r="O153" s="186">
        <f>IFERROR('Παραδοχές διείσδυσης - κάλυψης'!J88/'Παραδοχές διείσδυσης - κάλυψης'!J119,0)</f>
        <v>0</v>
      </c>
      <c r="P153" s="160">
        <f t="shared" si="132"/>
        <v>0</v>
      </c>
      <c r="Q153" s="186">
        <f>IFERROR('Παραδοχές διείσδυσης - κάλυψης'!K88/'Παραδοχές διείσδυσης - κάλυψης'!K119,0)</f>
        <v>0</v>
      </c>
      <c r="R153" s="160">
        <f t="shared" si="133"/>
        <v>0</v>
      </c>
      <c r="S153" s="186">
        <f>IFERROR('Παραδοχές διείσδυσης - κάλυψης'!L88/'Παραδοχές διείσδυσης - κάλυψης'!L119,0)</f>
        <v>0</v>
      </c>
      <c r="T153" s="160">
        <f t="shared" si="134"/>
        <v>0</v>
      </c>
      <c r="U153" s="186">
        <f>IFERROR('Παραδοχές διείσδυσης - κάλυψης'!M88/'Παραδοχές διείσδυσης - κάλυψης'!M119,0)</f>
        <v>0</v>
      </c>
      <c r="V153" s="160">
        <f t="shared" si="135"/>
        <v>0</v>
      </c>
      <c r="W153" s="186">
        <f>IFERROR('Παραδοχές διείσδυσης - κάλυψης'!N88/'Παραδοχές διείσδυσης - κάλυψης'!N119,0)</f>
        <v>0</v>
      </c>
      <c r="X153" s="160">
        <f t="shared" si="136"/>
        <v>0</v>
      </c>
      <c r="Y153" s="187">
        <f t="shared" si="137"/>
        <v>0</v>
      </c>
    </row>
    <row r="154" spans="2:25" outlineLevel="1" x14ac:dyDescent="0.35">
      <c r="B154" s="230" t="s">
        <v>86</v>
      </c>
      <c r="C154" s="63" t="s">
        <v>195</v>
      </c>
      <c r="D154" s="185">
        <f>IFERROR('Παραδοχές διείσδυσης - κάλυψης'!D89/'Παραδοχές διείσδυσης - κάλυψης'!D120,0)</f>
        <v>0</v>
      </c>
      <c r="E154" s="186">
        <f>IFERROR('Παραδοχές διείσδυσης - κάλυψης'!E89/'Παραδοχές διείσδυσης - κάλυψης'!E120,0)</f>
        <v>0</v>
      </c>
      <c r="F154" s="160">
        <f t="shared" si="127"/>
        <v>0</v>
      </c>
      <c r="G154" s="186">
        <f>IFERROR('Παραδοχές διείσδυσης - κάλυψης'!F89/'Παραδοχές διείσδυσης - κάλυψης'!F120,0)</f>
        <v>0</v>
      </c>
      <c r="H154" s="160">
        <f t="shared" si="128"/>
        <v>0</v>
      </c>
      <c r="I154" s="186">
        <f>IFERROR('Παραδοχές διείσδυσης - κάλυψης'!G89/'Παραδοχές διείσδυσης - κάλυψης'!G120,0)</f>
        <v>0</v>
      </c>
      <c r="J154" s="160">
        <f t="shared" si="129"/>
        <v>0</v>
      </c>
      <c r="K154" s="186">
        <f>IFERROR('Παραδοχές διείσδυσης - κάλυψης'!I89/'Παραδοχές διείσδυσης - κάλυψης'!I120,0)</f>
        <v>0</v>
      </c>
      <c r="L154" s="160">
        <f t="shared" si="130"/>
        <v>0</v>
      </c>
      <c r="M154" s="187">
        <f t="shared" si="131"/>
        <v>0</v>
      </c>
      <c r="O154" s="186">
        <f>IFERROR('Παραδοχές διείσδυσης - κάλυψης'!J89/'Παραδοχές διείσδυσης - κάλυψης'!J120,0)</f>
        <v>0</v>
      </c>
      <c r="P154" s="160">
        <f t="shared" si="132"/>
        <v>0</v>
      </c>
      <c r="Q154" s="186">
        <f>IFERROR('Παραδοχές διείσδυσης - κάλυψης'!K89/'Παραδοχές διείσδυσης - κάλυψης'!K120,0)</f>
        <v>0</v>
      </c>
      <c r="R154" s="160">
        <f t="shared" si="133"/>
        <v>0</v>
      </c>
      <c r="S154" s="186">
        <f>IFERROR('Παραδοχές διείσδυσης - κάλυψης'!L89/'Παραδοχές διείσδυσης - κάλυψης'!L120,0)</f>
        <v>0</v>
      </c>
      <c r="T154" s="160">
        <f t="shared" si="134"/>
        <v>0</v>
      </c>
      <c r="U154" s="186">
        <f>IFERROR('Παραδοχές διείσδυσης - κάλυψης'!M89/'Παραδοχές διείσδυσης - κάλυψης'!M120,0)</f>
        <v>0</v>
      </c>
      <c r="V154" s="160">
        <f t="shared" si="135"/>
        <v>0</v>
      </c>
      <c r="W154" s="186">
        <f>IFERROR('Παραδοχές διείσδυσης - κάλυψης'!N89/'Παραδοχές διείσδυσης - κάλυψης'!N120,0)</f>
        <v>0</v>
      </c>
      <c r="X154" s="160">
        <f t="shared" si="136"/>
        <v>0</v>
      </c>
      <c r="Y154" s="187">
        <f t="shared" si="137"/>
        <v>0</v>
      </c>
    </row>
    <row r="155" spans="2:25" outlineLevel="1" x14ac:dyDescent="0.35">
      <c r="B155" s="230" t="s">
        <v>87</v>
      </c>
      <c r="C155" s="63" t="s">
        <v>195</v>
      </c>
      <c r="D155" s="185">
        <f>IFERROR('Παραδοχές διείσδυσης - κάλυψης'!D90/'Παραδοχές διείσδυσης - κάλυψης'!D121,0)</f>
        <v>0</v>
      </c>
      <c r="E155" s="186">
        <f>IFERROR('Παραδοχές διείσδυσης - κάλυψης'!E90/'Παραδοχές διείσδυσης - κάλυψης'!E121,0)</f>
        <v>0</v>
      </c>
      <c r="F155" s="160">
        <f t="shared" si="127"/>
        <v>0</v>
      </c>
      <c r="G155" s="186">
        <f>IFERROR('Παραδοχές διείσδυσης - κάλυψης'!F90/'Παραδοχές διείσδυσης - κάλυψης'!F121,0)</f>
        <v>0</v>
      </c>
      <c r="H155" s="160">
        <f t="shared" si="128"/>
        <v>0</v>
      </c>
      <c r="I155" s="186">
        <f>IFERROR('Παραδοχές διείσδυσης - κάλυψης'!G90/'Παραδοχές διείσδυσης - κάλυψης'!G121,0)</f>
        <v>0</v>
      </c>
      <c r="J155" s="160">
        <f t="shared" si="129"/>
        <v>0</v>
      </c>
      <c r="K155" s="186">
        <f>IFERROR('Παραδοχές διείσδυσης - κάλυψης'!I90/'Παραδοχές διείσδυσης - κάλυψης'!I121,0)</f>
        <v>0</v>
      </c>
      <c r="L155" s="160">
        <f t="shared" si="130"/>
        <v>0</v>
      </c>
      <c r="M155" s="187">
        <f t="shared" si="131"/>
        <v>0</v>
      </c>
      <c r="O155" s="186">
        <f>IFERROR('Παραδοχές διείσδυσης - κάλυψης'!J90/'Παραδοχές διείσδυσης - κάλυψης'!J121,0)</f>
        <v>0</v>
      </c>
      <c r="P155" s="160">
        <f t="shared" si="132"/>
        <v>0</v>
      </c>
      <c r="Q155" s="186">
        <f>IFERROR('Παραδοχές διείσδυσης - κάλυψης'!K90/'Παραδοχές διείσδυσης - κάλυψης'!K121,0)</f>
        <v>0</v>
      </c>
      <c r="R155" s="160">
        <f t="shared" si="133"/>
        <v>0</v>
      </c>
      <c r="S155" s="186">
        <f>IFERROR('Παραδοχές διείσδυσης - κάλυψης'!L90/'Παραδοχές διείσδυσης - κάλυψης'!L121,0)</f>
        <v>0</v>
      </c>
      <c r="T155" s="160">
        <f t="shared" si="134"/>
        <v>0</v>
      </c>
      <c r="U155" s="186">
        <f>IFERROR('Παραδοχές διείσδυσης - κάλυψης'!M90/'Παραδοχές διείσδυσης - κάλυψης'!M121,0)</f>
        <v>0</v>
      </c>
      <c r="V155" s="160">
        <f t="shared" si="135"/>
        <v>0</v>
      </c>
      <c r="W155" s="186">
        <f>IFERROR('Παραδοχές διείσδυσης - κάλυψης'!N90/'Παραδοχές διείσδυσης - κάλυψης'!N121,0)</f>
        <v>0</v>
      </c>
      <c r="X155" s="160">
        <f t="shared" si="136"/>
        <v>0</v>
      </c>
      <c r="Y155" s="187">
        <f t="shared" si="137"/>
        <v>0</v>
      </c>
    </row>
    <row r="156" spans="2:25" outlineLevel="1" x14ac:dyDescent="0.35">
      <c r="B156" s="230" t="s">
        <v>88</v>
      </c>
      <c r="C156" s="63" t="s">
        <v>195</v>
      </c>
      <c r="D156" s="185">
        <f>IFERROR('Παραδοχές διείσδυσης - κάλυψης'!D91/'Παραδοχές διείσδυσης - κάλυψης'!D122,0)</f>
        <v>0</v>
      </c>
      <c r="E156" s="186">
        <f>IFERROR('Παραδοχές διείσδυσης - κάλυψης'!E91/'Παραδοχές διείσδυσης - κάλυψης'!E122,0)</f>
        <v>0</v>
      </c>
      <c r="F156" s="160">
        <f t="shared" si="127"/>
        <v>0</v>
      </c>
      <c r="G156" s="186">
        <f>IFERROR('Παραδοχές διείσδυσης - κάλυψης'!F91/'Παραδοχές διείσδυσης - κάλυψης'!F122,0)</f>
        <v>0</v>
      </c>
      <c r="H156" s="160">
        <f t="shared" si="128"/>
        <v>0</v>
      </c>
      <c r="I156" s="186">
        <f>IFERROR('Παραδοχές διείσδυσης - κάλυψης'!G91/'Παραδοχές διείσδυσης - κάλυψης'!G122,0)</f>
        <v>0</v>
      </c>
      <c r="J156" s="160">
        <f t="shared" si="129"/>
        <v>0</v>
      </c>
      <c r="K156" s="186">
        <f>IFERROR('Παραδοχές διείσδυσης - κάλυψης'!I91/'Παραδοχές διείσδυσης - κάλυψης'!I122,0)</f>
        <v>0</v>
      </c>
      <c r="L156" s="160">
        <f t="shared" si="130"/>
        <v>0</v>
      </c>
      <c r="M156" s="187">
        <f t="shared" si="131"/>
        <v>0</v>
      </c>
      <c r="O156" s="186">
        <f>IFERROR('Παραδοχές διείσδυσης - κάλυψης'!J91/'Παραδοχές διείσδυσης - κάλυψης'!J122,0)</f>
        <v>0</v>
      </c>
      <c r="P156" s="160">
        <f t="shared" si="132"/>
        <v>0</v>
      </c>
      <c r="Q156" s="186">
        <f>IFERROR('Παραδοχές διείσδυσης - κάλυψης'!K91/'Παραδοχές διείσδυσης - κάλυψης'!K122,0)</f>
        <v>0</v>
      </c>
      <c r="R156" s="160">
        <f t="shared" si="133"/>
        <v>0</v>
      </c>
      <c r="S156" s="186">
        <f>IFERROR('Παραδοχές διείσδυσης - κάλυψης'!L91/'Παραδοχές διείσδυσης - κάλυψης'!L122,0)</f>
        <v>0</v>
      </c>
      <c r="T156" s="160">
        <f t="shared" si="134"/>
        <v>0</v>
      </c>
      <c r="U156" s="186">
        <f>IFERROR('Παραδοχές διείσδυσης - κάλυψης'!M91/'Παραδοχές διείσδυσης - κάλυψης'!M122,0)</f>
        <v>0</v>
      </c>
      <c r="V156" s="160">
        <f t="shared" si="135"/>
        <v>0</v>
      </c>
      <c r="W156" s="186">
        <f>IFERROR('Παραδοχές διείσδυσης - κάλυψης'!N91/'Παραδοχές διείσδυσης - κάλυψης'!N122,0)</f>
        <v>0</v>
      </c>
      <c r="X156" s="160">
        <f t="shared" si="136"/>
        <v>0</v>
      </c>
      <c r="Y156" s="187">
        <f t="shared" si="137"/>
        <v>0</v>
      </c>
    </row>
    <row r="157" spans="2:25" outlineLevel="1" x14ac:dyDescent="0.35">
      <c r="B157" s="230" t="s">
        <v>89</v>
      </c>
      <c r="C157" s="63" t="s">
        <v>195</v>
      </c>
      <c r="D157" s="185">
        <f>IFERROR('Παραδοχές διείσδυσης - κάλυψης'!D92/'Παραδοχές διείσδυσης - κάλυψης'!D123,0)</f>
        <v>0.9244</v>
      </c>
      <c r="E157" s="186">
        <f>IFERROR('Παραδοχές διείσδυσης - κάλυψης'!E92/'Παραδοχές διείσδυσης - κάλυψης'!E123,0)</f>
        <v>0.9244</v>
      </c>
      <c r="F157" s="160">
        <f t="shared" si="127"/>
        <v>0</v>
      </c>
      <c r="G157" s="186">
        <f>IFERROR('Παραδοχές διείσδυσης - κάλυψης'!F92/'Παραδοχές διείσδυσης - κάλυψης'!F123,0)</f>
        <v>0.9244</v>
      </c>
      <c r="H157" s="160">
        <f t="shared" si="128"/>
        <v>0</v>
      </c>
      <c r="I157" s="186">
        <f>IFERROR('Παραδοχές διείσδυσης - κάλυψης'!G92/'Παραδοχές διείσδυσης - κάλυψης'!G123,0)</f>
        <v>0.9244</v>
      </c>
      <c r="J157" s="160">
        <f t="shared" si="129"/>
        <v>0</v>
      </c>
      <c r="K157" s="186">
        <f>IFERROR('Παραδοχές διείσδυσης - κάλυψης'!I92/'Παραδοχές διείσδυσης - κάλυψης'!I123,0)</f>
        <v>0.9244</v>
      </c>
      <c r="L157" s="160">
        <f t="shared" si="130"/>
        <v>0</v>
      </c>
      <c r="M157" s="187">
        <f t="shared" si="131"/>
        <v>0</v>
      </c>
      <c r="O157" s="186">
        <f>IFERROR('Παραδοχές διείσδυσης - κάλυψης'!J92/'Παραδοχές διείσδυσης - κάλυψης'!J123,0)</f>
        <v>0.9244</v>
      </c>
      <c r="P157" s="160">
        <f t="shared" si="132"/>
        <v>0</v>
      </c>
      <c r="Q157" s="186">
        <f>IFERROR('Παραδοχές διείσδυσης - κάλυψης'!K92/'Παραδοχές διείσδυσης - κάλυψης'!K123,0)</f>
        <v>0.9244</v>
      </c>
      <c r="R157" s="160">
        <f t="shared" si="133"/>
        <v>0</v>
      </c>
      <c r="S157" s="186">
        <f>IFERROR('Παραδοχές διείσδυσης - κάλυψης'!L92/'Παραδοχές διείσδυσης - κάλυψης'!L123,0)</f>
        <v>0.9244</v>
      </c>
      <c r="T157" s="160">
        <f t="shared" si="134"/>
        <v>0</v>
      </c>
      <c r="U157" s="186">
        <f>IFERROR('Παραδοχές διείσδυσης - κάλυψης'!M92/'Παραδοχές διείσδυσης - κάλυψης'!M123,0)</f>
        <v>0.9244</v>
      </c>
      <c r="V157" s="160">
        <f t="shared" si="135"/>
        <v>0</v>
      </c>
      <c r="W157" s="186">
        <f>IFERROR('Παραδοχές διείσδυσης - κάλυψης'!N92/'Παραδοχές διείσδυσης - κάλυψης'!N123,0)</f>
        <v>0.9244</v>
      </c>
      <c r="X157" s="160">
        <f t="shared" si="136"/>
        <v>0</v>
      </c>
      <c r="Y157" s="187">
        <f t="shared" si="137"/>
        <v>0</v>
      </c>
    </row>
    <row r="158" spans="2:25" outlineLevel="1" x14ac:dyDescent="0.35">
      <c r="B158" s="229" t="s">
        <v>90</v>
      </c>
      <c r="C158" s="63" t="s">
        <v>195</v>
      </c>
      <c r="D158" s="185">
        <f>IFERROR('Παραδοχές διείσδυσης - κάλυψης'!D93/'Παραδοχές διείσδυσης - κάλυψης'!D124,0)</f>
        <v>0</v>
      </c>
      <c r="E158" s="186">
        <f>IFERROR('Παραδοχές διείσδυσης - κάλυψης'!E93/'Παραδοχές διείσδυσης - κάλυψης'!E124,0)</f>
        <v>0</v>
      </c>
      <c r="F158" s="160">
        <f t="shared" si="127"/>
        <v>0</v>
      </c>
      <c r="G158" s="186">
        <f>IFERROR('Παραδοχές διείσδυσης - κάλυψης'!F93/'Παραδοχές διείσδυσης - κάλυψης'!F124,0)</f>
        <v>0</v>
      </c>
      <c r="H158" s="160">
        <f t="shared" si="128"/>
        <v>0</v>
      </c>
      <c r="I158" s="186">
        <f>IFERROR('Παραδοχές διείσδυσης - κάλυψης'!G93/'Παραδοχές διείσδυσης - κάλυψης'!G124,0)</f>
        <v>0</v>
      </c>
      <c r="J158" s="160">
        <f t="shared" si="129"/>
        <v>0</v>
      </c>
      <c r="K158" s="186">
        <f>IFERROR('Παραδοχές διείσδυσης - κάλυψης'!I93/'Παραδοχές διείσδυσης - κάλυψης'!I124,0)</f>
        <v>0</v>
      </c>
      <c r="L158" s="160">
        <f t="shared" si="130"/>
        <v>0</v>
      </c>
      <c r="M158" s="187">
        <f t="shared" si="131"/>
        <v>0</v>
      </c>
      <c r="O158" s="186">
        <f>IFERROR('Παραδοχές διείσδυσης - κάλυψης'!J93/'Παραδοχές διείσδυσης - κάλυψης'!J124,0)</f>
        <v>0</v>
      </c>
      <c r="P158" s="160">
        <f t="shared" si="132"/>
        <v>0</v>
      </c>
      <c r="Q158" s="186">
        <f>IFERROR('Παραδοχές διείσδυσης - κάλυψης'!K93/'Παραδοχές διείσδυσης - κάλυψης'!K124,0)</f>
        <v>0</v>
      </c>
      <c r="R158" s="160">
        <f t="shared" si="133"/>
        <v>0</v>
      </c>
      <c r="S158" s="186">
        <f>IFERROR('Παραδοχές διείσδυσης - κάλυψης'!L93/'Παραδοχές διείσδυσης - κάλυψης'!L124,0)</f>
        <v>0</v>
      </c>
      <c r="T158" s="160">
        <f t="shared" si="134"/>
        <v>0</v>
      </c>
      <c r="U158" s="186">
        <f>IFERROR('Παραδοχές διείσδυσης - κάλυψης'!M93/'Παραδοχές διείσδυσης - κάλυψης'!M124,0)</f>
        <v>0</v>
      </c>
      <c r="V158" s="160">
        <f t="shared" si="135"/>
        <v>0</v>
      </c>
      <c r="W158" s="186">
        <f>IFERROR('Παραδοχές διείσδυσης - κάλυψης'!N93/'Παραδοχές διείσδυσης - κάλυψης'!N124,0)</f>
        <v>0</v>
      </c>
      <c r="X158" s="160">
        <f t="shared" si="136"/>
        <v>0</v>
      </c>
      <c r="Y158" s="187">
        <f t="shared" si="137"/>
        <v>0</v>
      </c>
    </row>
    <row r="159" spans="2:25" outlineLevel="1" x14ac:dyDescent="0.35">
      <c r="B159" s="230" t="s">
        <v>91</v>
      </c>
      <c r="C159" s="63" t="s">
        <v>195</v>
      </c>
      <c r="D159" s="185">
        <f>IFERROR('Παραδοχές διείσδυσης - κάλυψης'!D94/'Παραδοχές διείσδυσης - κάλυψης'!D125,0)</f>
        <v>0.45373306933468838</v>
      </c>
      <c r="E159" s="186">
        <f>IFERROR('Παραδοχές διείσδυσης - κάλυψης'!E94/'Παραδοχές διείσδυσης - κάλυψης'!E125,0)</f>
        <v>0.45373306933468838</v>
      </c>
      <c r="F159" s="160">
        <f t="shared" si="127"/>
        <v>0</v>
      </c>
      <c r="G159" s="186">
        <f>IFERROR('Παραδοχές διείσδυσης - κάλυψης'!F94/'Παραδοχές διείσδυσης - κάλυψης'!F125,0)</f>
        <v>0.45373306933468838</v>
      </c>
      <c r="H159" s="160">
        <f t="shared" si="128"/>
        <v>0</v>
      </c>
      <c r="I159" s="186">
        <f>IFERROR('Παραδοχές διείσδυσης - κάλυψης'!G94/'Παραδοχές διείσδυσης - κάλυψης'!G125,0)</f>
        <v>0.45373306933468838</v>
      </c>
      <c r="J159" s="160">
        <f t="shared" si="129"/>
        <v>0</v>
      </c>
      <c r="K159" s="186">
        <f>IFERROR('Παραδοχές διείσδυσης - κάλυψης'!I94/'Παραδοχές διείσδυσης - κάλυψης'!I125,0)</f>
        <v>0.45373306933468838</v>
      </c>
      <c r="L159" s="160">
        <f t="shared" si="130"/>
        <v>0</v>
      </c>
      <c r="M159" s="187">
        <f t="shared" si="131"/>
        <v>0</v>
      </c>
      <c r="O159" s="186">
        <f>IFERROR('Παραδοχές διείσδυσης - κάλυψης'!J94/'Παραδοχές διείσδυσης - κάλυψης'!J125,0)</f>
        <v>0.45373306933468838</v>
      </c>
      <c r="P159" s="160">
        <f t="shared" si="132"/>
        <v>0</v>
      </c>
      <c r="Q159" s="186">
        <f>IFERROR('Παραδοχές διείσδυσης - κάλυψης'!K94/'Παραδοχές διείσδυσης - κάλυψης'!K125,0)</f>
        <v>0.45373306933468838</v>
      </c>
      <c r="R159" s="160">
        <f t="shared" si="133"/>
        <v>0</v>
      </c>
      <c r="S159" s="186">
        <f>IFERROR('Παραδοχές διείσδυσης - κάλυψης'!L94/'Παραδοχές διείσδυσης - κάλυψης'!L125,0)</f>
        <v>0.45373306933468838</v>
      </c>
      <c r="T159" s="160">
        <f t="shared" si="134"/>
        <v>0</v>
      </c>
      <c r="U159" s="186">
        <f>IFERROR('Παραδοχές διείσδυσης - κάλυψης'!M94/'Παραδοχές διείσδυσης - κάλυψης'!M125,0)</f>
        <v>0.45373306933468838</v>
      </c>
      <c r="V159" s="160">
        <f t="shared" si="135"/>
        <v>0</v>
      </c>
      <c r="W159" s="186">
        <f>IFERROR('Παραδοχές διείσδυσης - κάλυψης'!N94/'Παραδοχές διείσδυσης - κάλυψης'!N125,0)</f>
        <v>0.45373306933468838</v>
      </c>
      <c r="X159" s="160">
        <f t="shared" si="136"/>
        <v>0</v>
      </c>
      <c r="Y159" s="187">
        <f t="shared" si="137"/>
        <v>0</v>
      </c>
    </row>
    <row r="160" spans="2:25" outlineLevel="1" x14ac:dyDescent="0.35">
      <c r="B160" s="229" t="s">
        <v>92</v>
      </c>
      <c r="C160" s="63" t="s">
        <v>195</v>
      </c>
      <c r="D160" s="185">
        <f>IFERROR('Παραδοχές διείσδυσης - κάλυψης'!D95/'Παραδοχές διείσδυσης - κάλυψης'!D126,0)</f>
        <v>0</v>
      </c>
      <c r="E160" s="186">
        <f>IFERROR('Παραδοχές διείσδυσης - κάλυψης'!E95/'Παραδοχές διείσδυσης - κάλυψης'!E126,0)</f>
        <v>0</v>
      </c>
      <c r="F160" s="160">
        <f t="shared" si="127"/>
        <v>0</v>
      </c>
      <c r="G160" s="186">
        <f>IFERROR('Παραδοχές διείσδυσης - κάλυψης'!F95/'Παραδοχές διείσδυσης - κάλυψης'!F126,0)</f>
        <v>0</v>
      </c>
      <c r="H160" s="160">
        <f t="shared" si="128"/>
        <v>0</v>
      </c>
      <c r="I160" s="186">
        <f>IFERROR('Παραδοχές διείσδυσης - κάλυψης'!G95/'Παραδοχές διείσδυσης - κάλυψης'!G126,0)</f>
        <v>0</v>
      </c>
      <c r="J160" s="160">
        <f t="shared" si="129"/>
        <v>0</v>
      </c>
      <c r="K160" s="186">
        <f>IFERROR('Παραδοχές διείσδυσης - κάλυψης'!I95/'Παραδοχές διείσδυσης - κάλυψης'!I126,0)</f>
        <v>0</v>
      </c>
      <c r="L160" s="160">
        <f t="shared" si="130"/>
        <v>0</v>
      </c>
      <c r="M160" s="187">
        <f t="shared" si="131"/>
        <v>0</v>
      </c>
      <c r="O160" s="186">
        <f>IFERROR('Παραδοχές διείσδυσης - κάλυψης'!J95/'Παραδοχές διείσδυσης - κάλυψης'!J126,0)</f>
        <v>0</v>
      </c>
      <c r="P160" s="160">
        <f t="shared" si="132"/>
        <v>0</v>
      </c>
      <c r="Q160" s="186">
        <f>IFERROR('Παραδοχές διείσδυσης - κάλυψης'!K95/'Παραδοχές διείσδυσης - κάλυψης'!K126,0)</f>
        <v>0</v>
      </c>
      <c r="R160" s="160">
        <f t="shared" si="133"/>
        <v>0</v>
      </c>
      <c r="S160" s="186">
        <f>IFERROR('Παραδοχές διείσδυσης - κάλυψης'!L95/'Παραδοχές διείσδυσης - κάλυψης'!L126,0)</f>
        <v>0</v>
      </c>
      <c r="T160" s="160">
        <f t="shared" si="134"/>
        <v>0</v>
      </c>
      <c r="U160" s="186">
        <f>IFERROR('Παραδοχές διείσδυσης - κάλυψης'!M95/'Παραδοχές διείσδυσης - κάλυψης'!M126,0)</f>
        <v>0</v>
      </c>
      <c r="V160" s="160">
        <f t="shared" si="135"/>
        <v>0</v>
      </c>
      <c r="W160" s="186">
        <f>IFERROR('Παραδοχές διείσδυσης - κάλυψης'!N95/'Παραδοχές διείσδυσης - κάλυψης'!N126,0)</f>
        <v>0</v>
      </c>
      <c r="X160" s="160">
        <f t="shared" si="136"/>
        <v>0</v>
      </c>
      <c r="Y160" s="187">
        <f t="shared" si="137"/>
        <v>0</v>
      </c>
    </row>
    <row r="161" spans="2:33" outlineLevel="1" x14ac:dyDescent="0.35">
      <c r="B161" s="230" t="s">
        <v>93</v>
      </c>
      <c r="C161" s="63" t="s">
        <v>195</v>
      </c>
      <c r="D161" s="185">
        <f>IFERROR('Παραδοχές διείσδυσης - κάλυψης'!D96/'Παραδοχές διείσδυσης - κάλυψης'!D127,0)</f>
        <v>0.70349295774647891</v>
      </c>
      <c r="E161" s="186">
        <f>IFERROR('Παραδοχές διείσδυσης - κάλυψης'!E96/'Παραδοχές διείσδυσης - κάλυψης'!E127,0)</f>
        <v>0.70349295774647891</v>
      </c>
      <c r="F161" s="160">
        <f t="shared" si="127"/>
        <v>0</v>
      </c>
      <c r="G161" s="186">
        <f>IFERROR('Παραδοχές διείσδυσης - κάλυψης'!F96/'Παραδοχές διείσδυσης - κάλυψης'!F127,0)</f>
        <v>0.70349295774647891</v>
      </c>
      <c r="H161" s="160">
        <f t="shared" si="128"/>
        <v>0</v>
      </c>
      <c r="I161" s="186">
        <f>IFERROR('Παραδοχές διείσδυσης - κάλυψης'!G96/'Παραδοχές διείσδυσης - κάλυψης'!G127,0)</f>
        <v>0.70349295774647891</v>
      </c>
      <c r="J161" s="160">
        <f t="shared" si="129"/>
        <v>0</v>
      </c>
      <c r="K161" s="186">
        <f>IFERROR('Παραδοχές διείσδυσης - κάλυψης'!I96/'Παραδοχές διείσδυσης - κάλυψης'!I127,0)</f>
        <v>0.70349295774647891</v>
      </c>
      <c r="L161" s="160">
        <f t="shared" si="130"/>
        <v>0</v>
      </c>
      <c r="M161" s="187">
        <f t="shared" si="131"/>
        <v>0</v>
      </c>
      <c r="O161" s="186">
        <f>IFERROR('Παραδοχές διείσδυσης - κάλυψης'!J96/'Παραδοχές διείσδυσης - κάλυψης'!J127,0)</f>
        <v>0.70349295774647891</v>
      </c>
      <c r="P161" s="160">
        <f t="shared" si="132"/>
        <v>0</v>
      </c>
      <c r="Q161" s="186">
        <f>IFERROR('Παραδοχές διείσδυσης - κάλυψης'!K96/'Παραδοχές διείσδυσης - κάλυψης'!K127,0)</f>
        <v>0.70349295774647891</v>
      </c>
      <c r="R161" s="160">
        <f t="shared" si="133"/>
        <v>0</v>
      </c>
      <c r="S161" s="186">
        <f>IFERROR('Παραδοχές διείσδυσης - κάλυψης'!L96/'Παραδοχές διείσδυσης - κάλυψης'!L127,0)</f>
        <v>0.70349295774647891</v>
      </c>
      <c r="T161" s="160">
        <f t="shared" si="134"/>
        <v>0</v>
      </c>
      <c r="U161" s="186">
        <f>IFERROR('Παραδοχές διείσδυσης - κάλυψης'!M96/'Παραδοχές διείσδυσης - κάλυψης'!M127,0)</f>
        <v>0.70349295774647891</v>
      </c>
      <c r="V161" s="160">
        <f t="shared" si="135"/>
        <v>0</v>
      </c>
      <c r="W161" s="186">
        <f>IFERROR('Παραδοχές διείσδυσης - κάλυψης'!N96/'Παραδοχές διείσδυσης - κάλυψης'!N127,0)</f>
        <v>0.70349295774647891</v>
      </c>
      <c r="X161" s="160">
        <f t="shared" si="136"/>
        <v>0</v>
      </c>
      <c r="Y161" s="187">
        <f t="shared" si="137"/>
        <v>0</v>
      </c>
    </row>
    <row r="162" spans="2:33" outlineLevel="1" x14ac:dyDescent="0.35">
      <c r="B162" s="229" t="s">
        <v>94</v>
      </c>
      <c r="C162" s="63" t="s">
        <v>195</v>
      </c>
      <c r="D162" s="185">
        <f>IFERROR('Παραδοχές διείσδυσης - κάλυψης'!D97/'Παραδοχές διείσδυσης - κάλυψης'!D128,0)</f>
        <v>0</v>
      </c>
      <c r="E162" s="186">
        <f>IFERROR('Παραδοχές διείσδυσης - κάλυψης'!E97/'Παραδοχές διείσδυσης - κάλυψης'!E128,0)</f>
        <v>0</v>
      </c>
      <c r="F162" s="160">
        <f t="shared" si="127"/>
        <v>0</v>
      </c>
      <c r="G162" s="186">
        <f>IFERROR('Παραδοχές διείσδυσης - κάλυψης'!F97/'Παραδοχές διείσδυσης - κάλυψης'!F128,0)</f>
        <v>0</v>
      </c>
      <c r="H162" s="160">
        <f t="shared" si="128"/>
        <v>0</v>
      </c>
      <c r="I162" s="186">
        <f>IFERROR('Παραδοχές διείσδυσης - κάλυψης'!G97/'Παραδοχές διείσδυσης - κάλυψης'!G128,0)</f>
        <v>0</v>
      </c>
      <c r="J162" s="160">
        <f t="shared" si="129"/>
        <v>0</v>
      </c>
      <c r="K162" s="186">
        <f>IFERROR('Παραδοχές διείσδυσης - κάλυψης'!I97/'Παραδοχές διείσδυσης - κάλυψης'!I128,0)</f>
        <v>0</v>
      </c>
      <c r="L162" s="160">
        <f t="shared" si="130"/>
        <v>0</v>
      </c>
      <c r="M162" s="187">
        <f t="shared" si="131"/>
        <v>0</v>
      </c>
      <c r="O162" s="186">
        <f>IFERROR('Παραδοχές διείσδυσης - κάλυψης'!J97/'Παραδοχές διείσδυσης - κάλυψης'!J128,0)</f>
        <v>0</v>
      </c>
      <c r="P162" s="160">
        <f t="shared" si="132"/>
        <v>0</v>
      </c>
      <c r="Q162" s="186">
        <f>IFERROR('Παραδοχές διείσδυσης - κάλυψης'!K97/'Παραδοχές διείσδυσης - κάλυψης'!K128,0)</f>
        <v>0</v>
      </c>
      <c r="R162" s="160">
        <f t="shared" si="133"/>
        <v>0</v>
      </c>
      <c r="S162" s="186">
        <f>IFERROR('Παραδοχές διείσδυσης - κάλυψης'!L97/'Παραδοχές διείσδυσης - κάλυψης'!L128,0)</f>
        <v>0</v>
      </c>
      <c r="T162" s="160">
        <f t="shared" si="134"/>
        <v>0</v>
      </c>
      <c r="U162" s="186">
        <f>IFERROR('Παραδοχές διείσδυσης - κάλυψης'!M97/'Παραδοχές διείσδυσης - κάλυψης'!M128,0)</f>
        <v>0</v>
      </c>
      <c r="V162" s="160">
        <f t="shared" si="135"/>
        <v>0</v>
      </c>
      <c r="W162" s="186">
        <f>IFERROR('Παραδοχές διείσδυσης - κάλυψης'!N97/'Παραδοχές διείσδυσης - κάλυψης'!N128,0)</f>
        <v>0</v>
      </c>
      <c r="X162" s="160">
        <f t="shared" si="136"/>
        <v>0</v>
      </c>
      <c r="Y162" s="187">
        <f t="shared" si="137"/>
        <v>0</v>
      </c>
    </row>
    <row r="163" spans="2:33" outlineLevel="1" x14ac:dyDescent="0.35">
      <c r="B163" s="230" t="s">
        <v>95</v>
      </c>
      <c r="C163" s="63" t="s">
        <v>195</v>
      </c>
      <c r="D163" s="185">
        <f>IFERROR('Παραδοχές διείσδυσης - κάλυψης'!D98/'Παραδοχές διείσδυσης - κάλυψης'!D129,0)</f>
        <v>0.65193189259986906</v>
      </c>
      <c r="E163" s="186">
        <f>IFERROR('Παραδοχές διείσδυσης - κάλυψης'!E98/'Παραδοχές διείσδυσης - κάλυψης'!E129,0)</f>
        <v>0.65193189259986906</v>
      </c>
      <c r="F163" s="160">
        <f t="shared" si="127"/>
        <v>0</v>
      </c>
      <c r="G163" s="186">
        <f>IFERROR('Παραδοχές διείσδυσης - κάλυψης'!F98/'Παραδοχές διείσδυσης - κάλυψης'!F129,0)</f>
        <v>0.65193189259986906</v>
      </c>
      <c r="H163" s="160">
        <f t="shared" si="128"/>
        <v>0</v>
      </c>
      <c r="I163" s="186">
        <f>IFERROR('Παραδοχές διείσδυσης - κάλυψης'!G98/'Παραδοχές διείσδυσης - κάλυψης'!G129,0)</f>
        <v>0.65193189259986906</v>
      </c>
      <c r="J163" s="160">
        <f t="shared" si="129"/>
        <v>0</v>
      </c>
      <c r="K163" s="186">
        <f>IFERROR('Παραδοχές διείσδυσης - κάλυψης'!I98/'Παραδοχές διείσδυσης - κάλυψης'!I129,0)</f>
        <v>0.65193189259986906</v>
      </c>
      <c r="L163" s="160">
        <f t="shared" si="130"/>
        <v>0</v>
      </c>
      <c r="M163" s="187">
        <f t="shared" si="131"/>
        <v>0</v>
      </c>
      <c r="O163" s="186">
        <f>IFERROR('Παραδοχές διείσδυσης - κάλυψης'!J98/'Παραδοχές διείσδυσης - κάλυψης'!J129,0)</f>
        <v>0.65193189259986906</v>
      </c>
      <c r="P163" s="160">
        <f t="shared" si="132"/>
        <v>0</v>
      </c>
      <c r="Q163" s="186">
        <f>IFERROR('Παραδοχές διείσδυσης - κάλυψης'!K98/'Παραδοχές διείσδυσης - κάλυψης'!K129,0)</f>
        <v>0.65193189259986906</v>
      </c>
      <c r="R163" s="160">
        <f t="shared" si="133"/>
        <v>0</v>
      </c>
      <c r="S163" s="186">
        <f>IFERROR('Παραδοχές διείσδυσης - κάλυψης'!L98/'Παραδοχές διείσδυσης - κάλυψης'!L129,0)</f>
        <v>0.65193189259986906</v>
      </c>
      <c r="T163" s="160">
        <f t="shared" si="134"/>
        <v>0</v>
      </c>
      <c r="U163" s="186">
        <f>IFERROR('Παραδοχές διείσδυσης - κάλυψης'!M98/'Παραδοχές διείσδυσης - κάλυψης'!M129,0)</f>
        <v>0.65193189259986906</v>
      </c>
      <c r="V163" s="160">
        <f t="shared" si="135"/>
        <v>0</v>
      </c>
      <c r="W163" s="186">
        <f>IFERROR('Παραδοχές διείσδυσης - κάλυψης'!N98/'Παραδοχές διείσδυσης - κάλυψης'!N129,0)</f>
        <v>0.65193189259986906</v>
      </c>
      <c r="X163" s="160">
        <f t="shared" si="136"/>
        <v>0</v>
      </c>
      <c r="Y163" s="187">
        <f t="shared" si="137"/>
        <v>0</v>
      </c>
    </row>
    <row r="164" spans="2:33" outlineLevel="1" x14ac:dyDescent="0.35">
      <c r="B164" s="229" t="s">
        <v>96</v>
      </c>
      <c r="C164" s="63" t="s">
        <v>195</v>
      </c>
      <c r="D164" s="185">
        <f>IFERROR('Παραδοχές διείσδυσης - κάλυψης'!D99/'Παραδοχές διείσδυσης - κάλυψης'!D130,0)</f>
        <v>0</v>
      </c>
      <c r="E164" s="186">
        <f>IFERROR('Παραδοχές διείσδυσης - κάλυψης'!E99/'Παραδοχές διείσδυσης - κάλυψης'!E130,0)</f>
        <v>0</v>
      </c>
      <c r="F164" s="160">
        <f t="shared" ref="F164:F167" si="138">IFERROR((E164-D164)/D164,0)</f>
        <v>0</v>
      </c>
      <c r="G164" s="186">
        <f>IFERROR('Παραδοχές διείσδυσης - κάλυψης'!F99/'Παραδοχές διείσδυσης - κάλυψης'!F130,0)</f>
        <v>0</v>
      </c>
      <c r="H164" s="160">
        <f t="shared" ref="H164:H167" si="139">IFERROR((G164-E164)/E164,0)</f>
        <v>0</v>
      </c>
      <c r="I164" s="186">
        <f>IFERROR('Παραδοχές διείσδυσης - κάλυψης'!G99/'Παραδοχές διείσδυσης - κάλυψης'!G130,0)</f>
        <v>0</v>
      </c>
      <c r="J164" s="160">
        <f t="shared" ref="J164:J167" si="140">IFERROR((I164-G164)/G164,0)</f>
        <v>0</v>
      </c>
      <c r="K164" s="186">
        <f>IFERROR('Παραδοχές διείσδυσης - κάλυψης'!I99/'Παραδοχές διείσδυσης - κάλυψης'!I130,0)</f>
        <v>0</v>
      </c>
      <c r="L164" s="160">
        <f t="shared" ref="L164:L167" si="141">IFERROR((K164-I164)/I164,0)</f>
        <v>0</v>
      </c>
      <c r="M164" s="187">
        <f t="shared" ref="M164:M167" si="142">IFERROR((K164/D164)^(1/4)-1,0)</f>
        <v>0</v>
      </c>
      <c r="O164" s="186">
        <f>IFERROR('Παραδοχές διείσδυσης - κάλυψης'!J99/'Παραδοχές διείσδυσης - κάλυψης'!J130,0)</f>
        <v>0</v>
      </c>
      <c r="P164" s="160">
        <f t="shared" ref="P164:P167" si="143">IFERROR((O164-K164)/K164,0)</f>
        <v>0</v>
      </c>
      <c r="Q164" s="186">
        <f>IFERROR('Παραδοχές διείσδυσης - κάλυψης'!K99/'Παραδοχές διείσδυσης - κάλυψης'!K130,0)</f>
        <v>0</v>
      </c>
      <c r="R164" s="160">
        <f t="shared" ref="R164:R167" si="144">IFERROR((Q164-O164)/O164,0)</f>
        <v>0</v>
      </c>
      <c r="S164" s="186">
        <f>IFERROR('Παραδοχές διείσδυσης - κάλυψης'!L99/'Παραδοχές διείσδυσης - κάλυψης'!L130,0)</f>
        <v>0</v>
      </c>
      <c r="T164" s="160">
        <f t="shared" ref="T164:T167" si="145">IFERROR((S164-Q164)/Q164,0)</f>
        <v>0</v>
      </c>
      <c r="U164" s="186">
        <f>IFERROR('Παραδοχές διείσδυσης - κάλυψης'!M99/'Παραδοχές διείσδυσης - κάλυψης'!M130,0)</f>
        <v>0</v>
      </c>
      <c r="V164" s="160">
        <f t="shared" ref="V164:V167" si="146">IFERROR((U164-S164)/S164,0)</f>
        <v>0</v>
      </c>
      <c r="W164" s="186">
        <f>IFERROR('Παραδοχές διείσδυσης - κάλυψης'!N99/'Παραδοχές διείσδυσης - κάλυψης'!N130,0)</f>
        <v>0</v>
      </c>
      <c r="X164" s="160">
        <f t="shared" ref="X164:X167" si="147">IFERROR((W164-U164)/U164,0)</f>
        <v>0</v>
      </c>
      <c r="Y164" s="187">
        <f t="shared" ref="Y164:Y167" si="148">IFERROR((W164/O164)^(1/4)-1,0)</f>
        <v>0</v>
      </c>
    </row>
    <row r="165" spans="2:33" outlineLevel="1" x14ac:dyDescent="0.35">
      <c r="B165" s="230" t="s">
        <v>97</v>
      </c>
      <c r="C165" s="63" t="s">
        <v>195</v>
      </c>
      <c r="D165" s="185">
        <f>IFERROR('Παραδοχές διείσδυσης - κάλυψης'!D100/'Παραδοχές διείσδυσης - κάλυψης'!D131,0)</f>
        <v>0</v>
      </c>
      <c r="E165" s="186">
        <f>IFERROR('Παραδοχές διείσδυσης - κάλυψης'!E100/'Παραδοχές διείσδυσης - κάλυψης'!E131,0)</f>
        <v>0</v>
      </c>
      <c r="F165" s="160">
        <f t="shared" si="138"/>
        <v>0</v>
      </c>
      <c r="G165" s="186">
        <f>IFERROR('Παραδοχές διείσδυσης - κάλυψης'!F100/'Παραδοχές διείσδυσης - κάλυψης'!F131,0)</f>
        <v>0</v>
      </c>
      <c r="H165" s="160">
        <f t="shared" si="139"/>
        <v>0</v>
      </c>
      <c r="I165" s="186">
        <f>IFERROR('Παραδοχές διείσδυσης - κάλυψης'!G100/'Παραδοχές διείσδυσης - κάλυψης'!G131,0)</f>
        <v>0</v>
      </c>
      <c r="J165" s="160">
        <f t="shared" si="140"/>
        <v>0</v>
      </c>
      <c r="K165" s="186">
        <f>IFERROR('Παραδοχές διείσδυσης - κάλυψης'!I100/'Παραδοχές διείσδυσης - κάλυψης'!I131,0)</f>
        <v>0</v>
      </c>
      <c r="L165" s="160">
        <f t="shared" si="141"/>
        <v>0</v>
      </c>
      <c r="M165" s="187">
        <f t="shared" si="142"/>
        <v>0</v>
      </c>
      <c r="O165" s="186">
        <f>IFERROR('Παραδοχές διείσδυσης - κάλυψης'!J100/'Παραδοχές διείσδυσης - κάλυψης'!J131,0)</f>
        <v>0</v>
      </c>
      <c r="P165" s="160">
        <f t="shared" si="143"/>
        <v>0</v>
      </c>
      <c r="Q165" s="186">
        <f>IFERROR('Παραδοχές διείσδυσης - κάλυψης'!K100/'Παραδοχές διείσδυσης - κάλυψης'!K131,0)</f>
        <v>0</v>
      </c>
      <c r="R165" s="160">
        <f t="shared" si="144"/>
        <v>0</v>
      </c>
      <c r="S165" s="186">
        <f>IFERROR('Παραδοχές διείσδυσης - κάλυψης'!L100/'Παραδοχές διείσδυσης - κάλυψης'!L131,0)</f>
        <v>0</v>
      </c>
      <c r="T165" s="160">
        <f t="shared" si="145"/>
        <v>0</v>
      </c>
      <c r="U165" s="186">
        <f>IFERROR('Παραδοχές διείσδυσης - κάλυψης'!M100/'Παραδοχές διείσδυσης - κάλυψης'!M131,0)</f>
        <v>0</v>
      </c>
      <c r="V165" s="160">
        <f t="shared" si="146"/>
        <v>0</v>
      </c>
      <c r="W165" s="186">
        <f>IFERROR('Παραδοχές διείσδυσης - κάλυψης'!N100/'Παραδοχές διείσδυσης - κάλυψης'!N131,0)</f>
        <v>0</v>
      </c>
      <c r="X165" s="160">
        <f t="shared" si="147"/>
        <v>0</v>
      </c>
      <c r="Y165" s="187">
        <f t="shared" si="148"/>
        <v>0</v>
      </c>
    </row>
    <row r="166" spans="2:33" outlineLevel="1" x14ac:dyDescent="0.35">
      <c r="B166" s="230" t="s">
        <v>98</v>
      </c>
      <c r="C166" s="63" t="s">
        <v>195</v>
      </c>
      <c r="D166" s="185">
        <f>IFERROR('Παραδοχές διείσδυσης - κάλυψης'!D101/'Παραδοχές διείσδυσης - κάλυψης'!D132,0)</f>
        <v>0</v>
      </c>
      <c r="E166" s="186">
        <f>IFERROR('Παραδοχές διείσδυσης - κάλυψης'!E101/'Παραδοχές διείσδυσης - κάλυψης'!E132,0)</f>
        <v>0</v>
      </c>
      <c r="F166" s="160">
        <f t="shared" si="138"/>
        <v>0</v>
      </c>
      <c r="G166" s="186">
        <f>IFERROR('Παραδοχές διείσδυσης - κάλυψης'!F101/'Παραδοχές διείσδυσης - κάλυψης'!F132,0)</f>
        <v>0</v>
      </c>
      <c r="H166" s="160">
        <f t="shared" si="139"/>
        <v>0</v>
      </c>
      <c r="I166" s="186">
        <f>IFERROR('Παραδοχές διείσδυσης - κάλυψης'!G101/'Παραδοχές διείσδυσης - κάλυψης'!G132,0)</f>
        <v>0</v>
      </c>
      <c r="J166" s="160">
        <f t="shared" si="140"/>
        <v>0</v>
      </c>
      <c r="K166" s="186">
        <f>IFERROR('Παραδοχές διείσδυσης - κάλυψης'!I101/'Παραδοχές διείσδυσης - κάλυψης'!I132,0)</f>
        <v>0</v>
      </c>
      <c r="L166" s="160">
        <f t="shared" si="141"/>
        <v>0</v>
      </c>
      <c r="M166" s="187">
        <f t="shared" si="142"/>
        <v>0</v>
      </c>
      <c r="O166" s="186">
        <f>IFERROR('Παραδοχές διείσδυσης - κάλυψης'!J101/'Παραδοχές διείσδυσης - κάλυψης'!J132,0)</f>
        <v>0</v>
      </c>
      <c r="P166" s="160">
        <f t="shared" si="143"/>
        <v>0</v>
      </c>
      <c r="Q166" s="186">
        <f>IFERROR('Παραδοχές διείσδυσης - κάλυψης'!K101/'Παραδοχές διείσδυσης - κάλυψης'!K132,0)</f>
        <v>0</v>
      </c>
      <c r="R166" s="160">
        <f t="shared" si="144"/>
        <v>0</v>
      </c>
      <c r="S166" s="186">
        <f>IFERROR('Παραδοχές διείσδυσης - κάλυψης'!L101/'Παραδοχές διείσδυσης - κάλυψης'!L132,0)</f>
        <v>0</v>
      </c>
      <c r="T166" s="160">
        <f t="shared" si="145"/>
        <v>0</v>
      </c>
      <c r="U166" s="186">
        <f>IFERROR('Παραδοχές διείσδυσης - κάλυψης'!M101/'Παραδοχές διείσδυσης - κάλυψης'!M132,0)</f>
        <v>0</v>
      </c>
      <c r="V166" s="160">
        <f t="shared" si="146"/>
        <v>0</v>
      </c>
      <c r="W166" s="186">
        <f>IFERROR('Παραδοχές διείσδυσης - κάλυψης'!N101/'Παραδοχές διείσδυσης - κάλυψης'!N132,0)</f>
        <v>0</v>
      </c>
      <c r="X166" s="160">
        <f t="shared" si="147"/>
        <v>0</v>
      </c>
      <c r="Y166" s="187">
        <f t="shared" si="148"/>
        <v>0</v>
      </c>
    </row>
    <row r="167" spans="2:33" outlineLevel="1" x14ac:dyDescent="0.35">
      <c r="B167" s="230" t="s">
        <v>99</v>
      </c>
      <c r="C167" s="63" t="s">
        <v>195</v>
      </c>
      <c r="D167" s="185">
        <f>IFERROR('Παραδοχές διείσδυσης - κάλυψης'!D102/'Παραδοχές διείσδυσης - κάλυψης'!D133,0)</f>
        <v>0</v>
      </c>
      <c r="E167" s="186">
        <f>IFERROR('Παραδοχές διείσδυσης - κάλυψης'!E102/'Παραδοχές διείσδυσης - κάλυψης'!E133,0)</f>
        <v>0</v>
      </c>
      <c r="F167" s="160">
        <f t="shared" si="138"/>
        <v>0</v>
      </c>
      <c r="G167" s="186">
        <f>IFERROR('Παραδοχές διείσδυσης - κάλυψης'!F102/'Παραδοχές διείσδυσης - κάλυψης'!F133,0)</f>
        <v>0</v>
      </c>
      <c r="H167" s="160">
        <f t="shared" si="139"/>
        <v>0</v>
      </c>
      <c r="I167" s="186">
        <f>IFERROR('Παραδοχές διείσδυσης - κάλυψης'!G102/'Παραδοχές διείσδυσης - κάλυψης'!G133,0)</f>
        <v>0</v>
      </c>
      <c r="J167" s="160">
        <f t="shared" si="140"/>
        <v>0</v>
      </c>
      <c r="K167" s="186">
        <f>IFERROR('Παραδοχές διείσδυσης - κάλυψης'!I102/'Παραδοχές διείσδυσης - κάλυψης'!I133,0)</f>
        <v>0</v>
      </c>
      <c r="L167" s="160">
        <f t="shared" si="141"/>
        <v>0</v>
      </c>
      <c r="M167" s="187">
        <f t="shared" si="142"/>
        <v>0</v>
      </c>
      <c r="O167" s="186">
        <f>IFERROR('Παραδοχές διείσδυσης - κάλυψης'!J102/'Παραδοχές διείσδυσης - κάλυψης'!J133,0)</f>
        <v>0</v>
      </c>
      <c r="P167" s="160">
        <f t="shared" si="143"/>
        <v>0</v>
      </c>
      <c r="Q167" s="186">
        <f>IFERROR('Παραδοχές διείσδυσης - κάλυψης'!K102/'Παραδοχές διείσδυσης - κάλυψης'!K133,0)</f>
        <v>0</v>
      </c>
      <c r="R167" s="160">
        <f t="shared" si="144"/>
        <v>0</v>
      </c>
      <c r="S167" s="186">
        <f>IFERROR('Παραδοχές διείσδυσης - κάλυψης'!L102/'Παραδοχές διείσδυσης - κάλυψης'!L133,0)</f>
        <v>0</v>
      </c>
      <c r="T167" s="160">
        <f t="shared" si="145"/>
        <v>0</v>
      </c>
      <c r="U167" s="186">
        <f>IFERROR('Παραδοχές διείσδυσης - κάλυψης'!M102/'Παραδοχές διείσδυσης - κάλυψης'!M133,0)</f>
        <v>0</v>
      </c>
      <c r="V167" s="160">
        <f t="shared" si="146"/>
        <v>0</v>
      </c>
      <c r="W167" s="186">
        <f>IFERROR('Παραδοχές διείσδυσης - κάλυψης'!N102/'Παραδοχές διείσδυσης - κάλυψης'!N133,0)</f>
        <v>0</v>
      </c>
      <c r="X167" s="160">
        <f t="shared" si="147"/>
        <v>0</v>
      </c>
      <c r="Y167" s="187">
        <f t="shared" si="148"/>
        <v>0</v>
      </c>
    </row>
    <row r="168" spans="2:33" ht="15" customHeight="1" outlineLevel="1" x14ac:dyDescent="0.35">
      <c r="B168" s="50" t="s">
        <v>138</v>
      </c>
      <c r="C168" s="47" t="s">
        <v>195</v>
      </c>
      <c r="D168" s="185">
        <f>IFERROR('Παραδοχές διείσδυσης - κάλυψης'!D103/'Παραδοχές διείσδυσης - κάλυψης'!D134,0)</f>
        <v>0.628867519143126</v>
      </c>
      <c r="E168" s="186">
        <f>IFERROR('Παραδοχές διείσδυσης - κάλυψης'!E103/'Παραδοχές διείσδυσης - κάλυψης'!E134,0)</f>
        <v>0.628867519143126</v>
      </c>
      <c r="F168" s="160">
        <f t="shared" ref="F168" si="149">IFERROR((E168-D168)/D168,0)</f>
        <v>0</v>
      </c>
      <c r="G168" s="186">
        <f>IFERROR('Παραδοχές διείσδυσης - κάλυψης'!F103/'Παραδοχές διείσδυσης - κάλυψης'!F134,0)</f>
        <v>0.628867519143126</v>
      </c>
      <c r="H168" s="160">
        <f t="shared" ref="H168" si="150">IFERROR((G168-E168)/E168,0)</f>
        <v>0</v>
      </c>
      <c r="I168" s="186">
        <f>IFERROR('Παραδοχές διείσδυσης - κάλυψης'!G103/'Παραδοχές διείσδυσης - κάλυψης'!G134,0)</f>
        <v>0.628867519143126</v>
      </c>
      <c r="J168" s="160">
        <f t="shared" ref="J168" si="151">IFERROR((I168-G168)/G168,0)</f>
        <v>0</v>
      </c>
      <c r="K168" s="186">
        <f>IFERROR('Παραδοχές διείσδυσης - κάλυψης'!I103/'Παραδοχές διείσδυσης - κάλυψης'!I134,0)</f>
        <v>0.628867519143126</v>
      </c>
      <c r="L168" s="160">
        <f t="shared" ref="L168" si="152">IFERROR((K168-I168)/I168,0)</f>
        <v>0</v>
      </c>
      <c r="M168" s="187">
        <f>IFERROR((K168/D168)^(1/4)-1,0)</f>
        <v>0</v>
      </c>
      <c r="O168" s="186">
        <f>IFERROR('Παραδοχές διείσδυσης - κάλυψης'!J103/'Παραδοχές διείσδυσης - κάλυψης'!J134,0)</f>
        <v>0.628867519143126</v>
      </c>
      <c r="P168" s="160">
        <f t="shared" ref="P168" si="153">IFERROR((O168-K168)/K168,0)</f>
        <v>0</v>
      </c>
      <c r="Q168" s="186">
        <f>IFERROR('Παραδοχές διείσδυσης - κάλυψης'!K103/'Παραδοχές διείσδυσης - κάλυψης'!K134,0)</f>
        <v>0.628867519143126</v>
      </c>
      <c r="R168" s="160">
        <f t="shared" ref="R168" si="154">IFERROR((Q168-O168)/O168,0)</f>
        <v>0</v>
      </c>
      <c r="S168" s="186">
        <f>IFERROR('Παραδοχές διείσδυσης - κάλυψης'!L103/'Παραδοχές διείσδυσης - κάλυψης'!L134,0)</f>
        <v>0.628867519143126</v>
      </c>
      <c r="T168" s="160">
        <f t="shared" ref="T168" si="155">IFERROR((S168-Q168)/Q168,0)</f>
        <v>0</v>
      </c>
      <c r="U168" s="186">
        <f>IFERROR('Παραδοχές διείσδυσης - κάλυψης'!M103/'Παραδοχές διείσδυσης - κάλυψης'!M134,0)</f>
        <v>0.628867519143126</v>
      </c>
      <c r="V168" s="160">
        <f t="shared" ref="V168" si="156">IFERROR((U168-S168)/S168,0)</f>
        <v>0</v>
      </c>
      <c r="W168" s="186">
        <f>IFERROR('Παραδοχές διείσδυσης - κάλυψης'!N103/'Παραδοχές διείσδυσης - κάλυψης'!N134,0)</f>
        <v>0.628867519143126</v>
      </c>
      <c r="X168" s="160">
        <f t="shared" ref="X168" si="157">IFERROR((W168-U168)/U168,0)</f>
        <v>0</v>
      </c>
      <c r="Y168" s="187">
        <f t="shared" ref="Y168" si="158">IFERROR((W168/O168)^(1/4)-1,0)</f>
        <v>0</v>
      </c>
    </row>
    <row r="170" spans="2:33" ht="15.5" x14ac:dyDescent="0.35">
      <c r="B170" s="296" t="s">
        <v>200</v>
      </c>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row>
    <row r="171" spans="2:33"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row>
    <row r="172" spans="2:33" ht="14.25" customHeight="1" outlineLevel="1" x14ac:dyDescent="0.35">
      <c r="B172" s="338"/>
      <c r="C172" s="313" t="s">
        <v>105</v>
      </c>
      <c r="D172" s="307" t="s">
        <v>130</v>
      </c>
      <c r="E172" s="308"/>
      <c r="F172" s="308"/>
      <c r="G172" s="308"/>
      <c r="H172" s="308"/>
      <c r="I172" s="308"/>
      <c r="J172" s="308"/>
      <c r="K172" s="308"/>
      <c r="L172" s="309"/>
      <c r="M172" s="369" t="str">
        <f>"Ετήσιος ρυθμός ανάπτυξης (CAGR) "&amp;($C$3-5)&amp;" - "&amp;(($C$3-1))</f>
        <v>Ετήσιος ρυθμός ανάπτυξης (CAGR) 2019 - 2023</v>
      </c>
      <c r="N172" s="102"/>
      <c r="O172" s="372" t="s">
        <v>131</v>
      </c>
      <c r="P172" s="373"/>
      <c r="Q172" s="373"/>
      <c r="R172" s="373"/>
      <c r="S172" s="373"/>
      <c r="T172" s="373"/>
      <c r="U172" s="373"/>
      <c r="V172" s="373"/>
      <c r="W172" s="373"/>
      <c r="X172" s="374"/>
      <c r="Y172" s="369" t="str">
        <f>"Ετήσιος ρυθμός ανάπτυξης (CAGR) "&amp;$C$3&amp;" - "&amp;$E$3</f>
        <v>Ετήσιος ρυθμός ανάπτυξης (CAGR) 2024 - 2028</v>
      </c>
    </row>
    <row r="173" spans="2:33" ht="15.75" customHeight="1" outlineLevel="1" x14ac:dyDescent="0.35">
      <c r="B173" s="339"/>
      <c r="C173" s="314"/>
      <c r="D173" s="67">
        <f>$C$3-5</f>
        <v>2019</v>
      </c>
      <c r="E173" s="307">
        <f>$C$3-4</f>
        <v>2020</v>
      </c>
      <c r="F173" s="309"/>
      <c r="G173" s="307">
        <f>$C$3-3</f>
        <v>2021</v>
      </c>
      <c r="H173" s="309"/>
      <c r="I173" s="307">
        <f>$C$3+-2</f>
        <v>2022</v>
      </c>
      <c r="J173" s="309"/>
      <c r="K173" s="307">
        <f>$C$3-1</f>
        <v>2023</v>
      </c>
      <c r="L173" s="309"/>
      <c r="M173" s="370"/>
      <c r="N173" s="102"/>
      <c r="O173" s="307">
        <f>$C$3</f>
        <v>2024</v>
      </c>
      <c r="P173" s="309"/>
      <c r="Q173" s="307">
        <f>$C$3+1</f>
        <v>2025</v>
      </c>
      <c r="R173" s="309"/>
      <c r="S173" s="307">
        <f>$C$3+2</f>
        <v>2026</v>
      </c>
      <c r="T173" s="309"/>
      <c r="U173" s="307">
        <f>$C$3+3</f>
        <v>2027</v>
      </c>
      <c r="V173" s="309"/>
      <c r="W173" s="307">
        <f>$C$3+4</f>
        <v>2028</v>
      </c>
      <c r="X173" s="309"/>
      <c r="Y173" s="370"/>
    </row>
    <row r="174" spans="2:33" outlineLevel="1" x14ac:dyDescent="0.35">
      <c r="B174" s="340"/>
      <c r="C174" s="315"/>
      <c r="D174" s="81" t="s">
        <v>194</v>
      </c>
      <c r="E174" s="134" t="s">
        <v>194</v>
      </c>
      <c r="F174" s="66" t="s">
        <v>134</v>
      </c>
      <c r="G174" s="67" t="s">
        <v>194</v>
      </c>
      <c r="H174" s="66" t="s">
        <v>134</v>
      </c>
      <c r="I174" s="66" t="s">
        <v>194</v>
      </c>
      <c r="J174" s="66" t="s">
        <v>134</v>
      </c>
      <c r="K174" s="67" t="s">
        <v>194</v>
      </c>
      <c r="L174" s="66" t="s">
        <v>134</v>
      </c>
      <c r="M174" s="371"/>
      <c r="N174" s="54"/>
      <c r="O174" s="188" t="s">
        <v>194</v>
      </c>
      <c r="P174" s="189" t="s">
        <v>134</v>
      </c>
      <c r="Q174" s="188" t="s">
        <v>194</v>
      </c>
      <c r="R174" s="189" t="s">
        <v>134</v>
      </c>
      <c r="S174" s="188" t="s">
        <v>194</v>
      </c>
      <c r="T174" s="189" t="s">
        <v>134</v>
      </c>
      <c r="U174" s="188" t="s">
        <v>194</v>
      </c>
      <c r="V174" s="189" t="s">
        <v>134</v>
      </c>
      <c r="W174" s="188" t="s">
        <v>194</v>
      </c>
      <c r="X174" s="189" t="s">
        <v>134</v>
      </c>
      <c r="Y174" s="371"/>
    </row>
    <row r="175" spans="2:33" outlineLevel="1" x14ac:dyDescent="0.35">
      <c r="B175" s="229" t="s">
        <v>75</v>
      </c>
      <c r="C175" s="63" t="s">
        <v>201</v>
      </c>
      <c r="D175" s="179">
        <f>IFERROR('Διανεμόμενες ποσότητες αερίου'!D15/'Ανάπτυξη δικτύου'!E47,0)</f>
        <v>0</v>
      </c>
      <c r="E175" s="170">
        <f>IFERROR('Διανεμόμενες ποσότητες αερίου'!E15/'Ανάπτυξη δικτύου'!G47,0)</f>
        <v>0</v>
      </c>
      <c r="F175" s="160">
        <f>IFERROR((E175-D175)/D175,0)</f>
        <v>0</v>
      </c>
      <c r="G175" s="156">
        <f>IFERROR('Διανεμόμενες ποσότητες αερίου'!G15/'Ανάπτυξη δικτύου'!J47,0)</f>
        <v>0</v>
      </c>
      <c r="H175" s="160">
        <f>IFERROR((G175-E175)/E175,0)</f>
        <v>0</v>
      </c>
      <c r="I175" s="167">
        <f>IFERROR('Διανεμόμενες ποσότητες αερίου'!I15/'Ανάπτυξη δικτύου'!M47,0)</f>
        <v>0</v>
      </c>
      <c r="J175" s="160">
        <f>IFERROR((I175-G175)/G175,0)</f>
        <v>0</v>
      </c>
      <c r="K175" s="156">
        <f>IFERROR('Διανεμόμενες ποσότητες αερίου'!K15/'Ανάπτυξη δικτύου'!P47,0)</f>
        <v>0</v>
      </c>
      <c r="L175" s="160">
        <f>IFERROR((K175-I175)/I175,0)</f>
        <v>0</v>
      </c>
      <c r="M175" s="187">
        <f t="shared" ref="M175" si="159">IFERROR((K175/D175)^(1/4)-1,0)</f>
        <v>0</v>
      </c>
      <c r="O175" s="157">
        <f>IFERROR('Διανεμόμενες ποσότητες αερίου'!R15/'Ανάπτυξη δικτύου'!V47,0)</f>
        <v>0</v>
      </c>
      <c r="P175" s="160">
        <f>IFERROR((O175-K175)/K175,0)</f>
        <v>0</v>
      </c>
      <c r="Q175" s="156">
        <f>IFERROR('Διανεμόμενες ποσότητες αερίου'!X15/'Ανάπτυξη δικτύου'!Y47,0)</f>
        <v>0</v>
      </c>
      <c r="R175" s="160">
        <f>IFERROR((Q175-O175)/O175,0)</f>
        <v>0</v>
      </c>
      <c r="S175" s="156">
        <f>IFERROR('Διανεμόμενες ποσότητες αερίου'!AD15/'Ανάπτυξη δικτύου'!AB47,0)</f>
        <v>0</v>
      </c>
      <c r="T175" s="160">
        <f>IFERROR((S175-Q175)/Q175,0)</f>
        <v>0</v>
      </c>
      <c r="U175" s="156">
        <f>IFERROR('Διανεμόμενες ποσότητες αερίου'!AJ15/'Ανάπτυξη δικτύου'!AE47,0)</f>
        <v>0</v>
      </c>
      <c r="V175" s="160">
        <f>IFERROR((U175-S175)/S175,0)</f>
        <v>0</v>
      </c>
      <c r="W175" s="156">
        <f>IFERROR('Διανεμόμενες ποσότητες αερίου'!AP15/'Ανάπτυξη δικτύου'!AH47,0)</f>
        <v>0</v>
      </c>
      <c r="X175" s="160">
        <f>IFERROR((W175-U175)/U175,0)</f>
        <v>0</v>
      </c>
      <c r="Y175" s="187">
        <f>IFERROR((W175/O175)^(1/4)-1,0)</f>
        <v>0</v>
      </c>
    </row>
    <row r="176" spans="2:33" outlineLevel="1" x14ac:dyDescent="0.35">
      <c r="B176" s="230" t="s">
        <v>76</v>
      </c>
      <c r="C176" s="63" t="s">
        <v>201</v>
      </c>
      <c r="D176" s="179">
        <f>IFERROR('Διανεμόμενες ποσότητες αερίου'!D16/'Ανάπτυξη δικτύου'!E48,0)</f>
        <v>1.0186362324814509</v>
      </c>
      <c r="E176" s="170">
        <f>IFERROR('Διανεμόμενες ποσότητες αερίου'!E16/'Ανάπτυξη δικτύου'!G48,0)</f>
        <v>0.97297052761747738</v>
      </c>
      <c r="F176" s="160">
        <f t="shared" ref="F176:F195" si="160">IFERROR((E176-D176)/D176,0)</f>
        <v>-4.4830238124094063E-2</v>
      </c>
      <c r="G176" s="156">
        <f>IFERROR('Διανεμόμενες ποσότητες αερίου'!G16/'Ανάπτυξη δικτύου'!J48,0)</f>
        <v>1.1690074196207749</v>
      </c>
      <c r="H176" s="160">
        <f t="shared" ref="H176:H195" si="161">IFERROR((G176-E176)/E176,0)</f>
        <v>0.20148286760888331</v>
      </c>
      <c r="I176" s="167">
        <f>IFERROR('Διανεμόμενες ποσότητες αερίου'!I16/'Ανάπτυξη δικτύου'!M48,0)</f>
        <v>1.313952734267656</v>
      </c>
      <c r="J176" s="160">
        <f t="shared" ref="J176:J195" si="162">IFERROR((I176-G176)/G176,0)</f>
        <v>0.12399007244445141</v>
      </c>
      <c r="K176" s="156">
        <f>IFERROR('Διανεμόμενες ποσότητες αερίου'!K16/'Ανάπτυξη δικτύου'!P48,0)</f>
        <v>0</v>
      </c>
      <c r="L176" s="160">
        <f t="shared" ref="L176:L195" si="163">IFERROR((K176-I176)/I176,0)</f>
        <v>-1</v>
      </c>
      <c r="M176" s="187">
        <f t="shared" ref="M176:M195" si="164">IFERROR((K176/D176)^(1/4)-1,0)</f>
        <v>-1</v>
      </c>
      <c r="O176" s="157">
        <f>IFERROR('Διανεμόμενες ποσότητες αερίου'!R16/'Ανάπτυξη δικτύου'!V48,0)</f>
        <v>0</v>
      </c>
      <c r="P176" s="160">
        <f t="shared" ref="P176:P195" si="165">IFERROR((O176-K176)/K176,0)</f>
        <v>0</v>
      </c>
      <c r="Q176" s="156">
        <f>IFERROR('Διανεμόμενες ποσότητες αερίου'!X16/'Ανάπτυξη δικτύου'!Y48,0)</f>
        <v>0</v>
      </c>
      <c r="R176" s="160">
        <f t="shared" ref="R176:R195" si="166">IFERROR((Q176-O176)/O176,0)</f>
        <v>0</v>
      </c>
      <c r="S176" s="156">
        <f>IFERROR('Διανεμόμενες ποσότητες αερίου'!AD16/'Ανάπτυξη δικτύου'!AB48,0)</f>
        <v>0</v>
      </c>
      <c r="T176" s="160">
        <f t="shared" ref="T176:T195" si="167">IFERROR((S176-Q176)/Q176,0)</f>
        <v>0</v>
      </c>
      <c r="U176" s="156">
        <f>IFERROR('Διανεμόμενες ποσότητες αερίου'!AJ16/'Ανάπτυξη δικτύου'!AE48,0)</f>
        <v>0</v>
      </c>
      <c r="V176" s="160">
        <f t="shared" ref="V176:V195" si="168">IFERROR((U176-S176)/S176,0)</f>
        <v>0</v>
      </c>
      <c r="W176" s="156">
        <f>IFERROR('Διανεμόμενες ποσότητες αερίου'!AP16/'Ανάπτυξη δικτύου'!AH48,0)</f>
        <v>0</v>
      </c>
      <c r="X176" s="160">
        <f t="shared" ref="X176:X195" si="169">IFERROR((W176-U176)/U176,0)</f>
        <v>0</v>
      </c>
      <c r="Y176" s="187">
        <f t="shared" ref="Y176:Y195" si="170">IFERROR((W176/O176)^(1/4)-1,0)</f>
        <v>0</v>
      </c>
    </row>
    <row r="177" spans="2:25" outlineLevel="1" x14ac:dyDescent="0.35">
      <c r="B177" s="229" t="s">
        <v>77</v>
      </c>
      <c r="C177" s="63" t="s">
        <v>201</v>
      </c>
      <c r="D177" s="179">
        <f>IFERROR('Διανεμόμενες ποσότητες αερίου'!D17/'Ανάπτυξη δικτύου'!E49,0)</f>
        <v>0</v>
      </c>
      <c r="E177" s="170">
        <f>IFERROR('Διανεμόμενες ποσότητες αερίου'!E17/'Ανάπτυξη δικτύου'!G49,0)</f>
        <v>0</v>
      </c>
      <c r="F177" s="160">
        <f t="shared" si="160"/>
        <v>0</v>
      </c>
      <c r="G177" s="156">
        <f>IFERROR('Διανεμόμενες ποσότητες αερίου'!G17/'Ανάπτυξη δικτύου'!J49,0)</f>
        <v>0</v>
      </c>
      <c r="H177" s="160">
        <f t="shared" si="161"/>
        <v>0</v>
      </c>
      <c r="I177" s="167">
        <f>IFERROR('Διανεμόμενες ποσότητες αερίου'!I17/'Ανάπτυξη δικτύου'!M49,0)</f>
        <v>0</v>
      </c>
      <c r="J177" s="160">
        <f t="shared" si="162"/>
        <v>0</v>
      </c>
      <c r="K177" s="156">
        <f>IFERROR('Διανεμόμενες ποσότητες αερίου'!K17/'Ανάπτυξη δικτύου'!P49,0)</f>
        <v>0</v>
      </c>
      <c r="L177" s="160">
        <f t="shared" si="163"/>
        <v>0</v>
      </c>
      <c r="M177" s="187">
        <f t="shared" si="164"/>
        <v>0</v>
      </c>
      <c r="O177" s="157">
        <f>IFERROR('Διανεμόμενες ποσότητες αερίου'!R17/'Ανάπτυξη δικτύου'!V49,0)</f>
        <v>0</v>
      </c>
      <c r="P177" s="160">
        <f t="shared" si="165"/>
        <v>0</v>
      </c>
      <c r="Q177" s="156">
        <f>IFERROR('Διανεμόμενες ποσότητες αερίου'!X17/'Ανάπτυξη δικτύου'!Y49,0)</f>
        <v>0</v>
      </c>
      <c r="R177" s="160">
        <f t="shared" si="166"/>
        <v>0</v>
      </c>
      <c r="S177" s="156">
        <f>IFERROR('Διανεμόμενες ποσότητες αερίου'!AD17/'Ανάπτυξη δικτύου'!AB49,0)</f>
        <v>0</v>
      </c>
      <c r="T177" s="160">
        <f t="shared" si="167"/>
        <v>0</v>
      </c>
      <c r="U177" s="156">
        <f>IFERROR('Διανεμόμενες ποσότητες αερίου'!AJ17/'Ανάπτυξη δικτύου'!AE49,0)</f>
        <v>0</v>
      </c>
      <c r="V177" s="160">
        <f t="shared" si="168"/>
        <v>0</v>
      </c>
      <c r="W177" s="156">
        <f>IFERROR('Διανεμόμενες ποσότητες αερίου'!AP17/'Ανάπτυξη δικτύου'!AH49,0)</f>
        <v>0</v>
      </c>
      <c r="X177" s="160">
        <f t="shared" si="169"/>
        <v>0</v>
      </c>
      <c r="Y177" s="187">
        <f t="shared" si="170"/>
        <v>0</v>
      </c>
    </row>
    <row r="178" spans="2:25" outlineLevel="1" x14ac:dyDescent="0.35">
      <c r="B178" s="230" t="s">
        <v>78</v>
      </c>
      <c r="C178" s="63" t="s">
        <v>201</v>
      </c>
      <c r="D178" s="179">
        <f>IFERROR('Διανεμόμενες ποσότητες αερίου'!D18/'Ανάπτυξη δικτύου'!E50,0)</f>
        <v>5.8221161944372239</v>
      </c>
      <c r="E178" s="170">
        <f>IFERROR('Διανεμόμενες ποσότητες αερίου'!E18/'Ανάπτυξη δικτύου'!G50,0)</f>
        <v>6.0406004029113598</v>
      </c>
      <c r="F178" s="160">
        <f t="shared" si="160"/>
        <v>3.7526597061544036E-2</v>
      </c>
      <c r="G178" s="156">
        <f>IFERROR('Διανεμόμενες ποσότητες αερίου'!G18/'Ανάπτυξη δικτύου'!J50,0)</f>
        <v>5.7497418767871071</v>
      </c>
      <c r="H178" s="160">
        <f t="shared" si="161"/>
        <v>-4.8150598735858932E-2</v>
      </c>
      <c r="I178" s="167">
        <f>IFERROR('Διανεμόμενες ποσότητες αερίου'!I18/'Ανάπτυξη δικτύου'!M50,0)</f>
        <v>2.9800546079977068</v>
      </c>
      <c r="J178" s="160">
        <f t="shared" si="162"/>
        <v>-0.48170636667555433</v>
      </c>
      <c r="K178" s="156">
        <f>IFERROR('Διανεμόμενες ποσότητες αερίου'!K18/'Ανάπτυξη δικτύου'!P50,0)</f>
        <v>15.122427936391549</v>
      </c>
      <c r="L178" s="160">
        <f t="shared" si="163"/>
        <v>4.0745472568881151</v>
      </c>
      <c r="M178" s="187">
        <f t="shared" si="164"/>
        <v>0.26950718668129237</v>
      </c>
      <c r="O178" s="157">
        <f>IFERROR('Διανεμόμενες ποσότητες αερίου'!R18/'Ανάπτυξη δικτύου'!V50,0)</f>
        <v>12.731042562999386</v>
      </c>
      <c r="P178" s="160">
        <f t="shared" si="165"/>
        <v>-0.15813501531968852</v>
      </c>
      <c r="Q178" s="156">
        <f>IFERROR('Διανεμόμενες ποσότητες αερίου'!X18/'Ανάπτυξη δικτύου'!Y50,0)</f>
        <v>11.941150287396608</v>
      </c>
      <c r="R178" s="160">
        <f t="shared" si="166"/>
        <v>-6.2044586819501001E-2</v>
      </c>
      <c r="S178" s="156">
        <f>IFERROR('Διανεμόμενες ποσότητες αερίου'!AD18/'Ανάπτυξη δικτύου'!AB50,0)</f>
        <v>12.092438710551267</v>
      </c>
      <c r="T178" s="160">
        <f t="shared" si="167"/>
        <v>1.2669501640418817E-2</v>
      </c>
      <c r="U178" s="156">
        <f>IFERROR('Διανεμόμενες ποσότητες αερίου'!AJ18/'Ανάπτυξη δικτύου'!AE50,0)</f>
        <v>12.23797282898242</v>
      </c>
      <c r="V178" s="160">
        <f t="shared" si="168"/>
        <v>1.2035133848077029E-2</v>
      </c>
      <c r="W178" s="156">
        <f>IFERROR('Διανεμόμενες ποσότητες αερίου'!AP18/'Ανάπτυξη δικτύου'!AH50,0)</f>
        <v>12.349826411633696</v>
      </c>
      <c r="X178" s="160">
        <f t="shared" si="169"/>
        <v>9.1398783290628609E-3</v>
      </c>
      <c r="Y178" s="187">
        <f t="shared" si="170"/>
        <v>-7.5715155863635974E-3</v>
      </c>
    </row>
    <row r="179" spans="2:25" outlineLevel="1" x14ac:dyDescent="0.35">
      <c r="B179" s="229" t="s">
        <v>79</v>
      </c>
      <c r="C179" s="63" t="s">
        <v>201</v>
      </c>
      <c r="D179" s="179">
        <f>IFERROR('Διανεμόμενες ποσότητες αερίου'!D19/'Ανάπτυξη δικτύου'!E51,0)</f>
        <v>0</v>
      </c>
      <c r="E179" s="170">
        <f>IFERROR('Διανεμόμενες ποσότητες αερίου'!E19/'Ανάπτυξη δικτύου'!G51,0)</f>
        <v>0</v>
      </c>
      <c r="F179" s="160">
        <f t="shared" si="160"/>
        <v>0</v>
      </c>
      <c r="G179" s="156">
        <f>IFERROR('Διανεμόμενες ποσότητες αερίου'!G19/'Ανάπτυξη δικτύου'!J51,0)</f>
        <v>0</v>
      </c>
      <c r="H179" s="160">
        <f t="shared" si="161"/>
        <v>0</v>
      </c>
      <c r="I179" s="167">
        <f>IFERROR('Διανεμόμενες ποσότητες αερίου'!I19/'Ανάπτυξη δικτύου'!M51,0)</f>
        <v>0</v>
      </c>
      <c r="J179" s="160">
        <f t="shared" si="162"/>
        <v>0</v>
      </c>
      <c r="K179" s="156">
        <f>IFERROR('Διανεμόμενες ποσότητες αερίου'!K19/'Ανάπτυξη δικτύου'!P51,0)</f>
        <v>0</v>
      </c>
      <c r="L179" s="160">
        <f t="shared" si="163"/>
        <v>0</v>
      </c>
      <c r="M179" s="187">
        <f t="shared" si="164"/>
        <v>0</v>
      </c>
      <c r="O179" s="157">
        <f>IFERROR('Διανεμόμενες ποσότητες αερίου'!R19/'Ανάπτυξη δικτύου'!V51,0)</f>
        <v>0</v>
      </c>
      <c r="P179" s="160">
        <f t="shared" si="165"/>
        <v>0</v>
      </c>
      <c r="Q179" s="156">
        <f>IFERROR('Διανεμόμενες ποσότητες αερίου'!X19/'Ανάπτυξη δικτύου'!Y51,0)</f>
        <v>0</v>
      </c>
      <c r="R179" s="160">
        <f t="shared" si="166"/>
        <v>0</v>
      </c>
      <c r="S179" s="156">
        <f>IFERROR('Διανεμόμενες ποσότητες αερίου'!AD19/'Ανάπτυξη δικτύου'!AB51,0)</f>
        <v>0</v>
      </c>
      <c r="T179" s="160">
        <f t="shared" si="167"/>
        <v>0</v>
      </c>
      <c r="U179" s="156">
        <f>IFERROR('Διανεμόμενες ποσότητες αερίου'!AJ19/'Ανάπτυξη δικτύου'!AE51,0)</f>
        <v>0</v>
      </c>
      <c r="V179" s="160">
        <f t="shared" si="168"/>
        <v>0</v>
      </c>
      <c r="W179" s="156">
        <f>IFERROR('Διανεμόμενες ποσότητες αερίου'!AP19/'Ανάπτυξη δικτύου'!AH51,0)</f>
        <v>0</v>
      </c>
      <c r="X179" s="160">
        <f t="shared" si="169"/>
        <v>0</v>
      </c>
      <c r="Y179" s="187">
        <f t="shared" si="170"/>
        <v>0</v>
      </c>
    </row>
    <row r="180" spans="2:25" outlineLevel="1" x14ac:dyDescent="0.35">
      <c r="B180" s="230" t="s">
        <v>80</v>
      </c>
      <c r="C180" s="63" t="s">
        <v>201</v>
      </c>
      <c r="D180" s="179">
        <f>IFERROR('Διανεμόμενες ποσότητες αερίου'!D20/'Ανάπτυξη δικτύου'!E52,0)</f>
        <v>2.8103367744547341</v>
      </c>
      <c r="E180" s="170">
        <f>IFERROR('Διανεμόμενες ποσότητες αερίου'!E20/'Ανάπτυξη δικτύου'!G52,0)</f>
        <v>2.9341374930418502</v>
      </c>
      <c r="F180" s="160">
        <f t="shared" si="160"/>
        <v>4.4051915668055892E-2</v>
      </c>
      <c r="G180" s="156">
        <f>IFERROR('Διανεμόμενες ποσότητες αερίου'!G20/'Ανάπτυξη δικτύου'!J52,0)</f>
        <v>3.0630868413447647</v>
      </c>
      <c r="H180" s="160">
        <f t="shared" si="161"/>
        <v>4.3947956974992125E-2</v>
      </c>
      <c r="I180" s="167">
        <f>IFERROR('Διανεμόμενες ποσότητες αερίου'!I20/'Ανάπτυξη δικτύου'!M52,0)</f>
        <v>1.2086102791988207</v>
      </c>
      <c r="J180" s="160">
        <f t="shared" si="162"/>
        <v>-0.60542735423452332</v>
      </c>
      <c r="K180" s="156">
        <f>IFERROR('Διανεμόμενες ποσότητες αερίου'!K20/'Ανάπτυξη δικτύου'!P52,0)</f>
        <v>0.98367154318074568</v>
      </c>
      <c r="L180" s="160">
        <f t="shared" si="163"/>
        <v>-0.18611353873904277</v>
      </c>
      <c r="M180" s="187">
        <f t="shared" si="164"/>
        <v>-0.23082894039171864</v>
      </c>
      <c r="O180" s="157">
        <f>IFERROR('Διανεμόμενες ποσότητες αερίου'!R20/'Ανάπτυξη δικτύου'!V52,0)</f>
        <v>0.80183673469387751</v>
      </c>
      <c r="P180" s="160">
        <f t="shared" si="165"/>
        <v>-0.18485317558226522</v>
      </c>
      <c r="Q180" s="156">
        <f>IFERROR('Διανεμόμενες ποσότητες αερίου'!X20/'Ανάπτυξη δικτύου'!Y52,0)</f>
        <v>1.1264063343530681</v>
      </c>
      <c r="R180" s="160">
        <f t="shared" si="166"/>
        <v>0.40478265164928334</v>
      </c>
      <c r="S180" s="156">
        <f>IFERROR('Διανεμόμενες ποσότητες αερίου'!AD20/'Ανάπτυξη δικτύου'!AB52,0)</f>
        <v>1.5312125459961452</v>
      </c>
      <c r="T180" s="160">
        <f t="shared" si="167"/>
        <v>0.35937849361933005</v>
      </c>
      <c r="U180" s="156">
        <f>IFERROR('Διανεμόμενες ποσότητες αερίου'!AJ20/'Ανάπτυξη δικτύου'!AE52,0)</f>
        <v>1.9026071367594333</v>
      </c>
      <c r="V180" s="160">
        <f t="shared" si="168"/>
        <v>0.24254933891080008</v>
      </c>
      <c r="W180" s="156">
        <f>IFERROR('Διανεμόμενες ποσότητες αερίου'!AP20/'Ανάπτυξη δικτύου'!AH52,0)</f>
        <v>2.1859880139836854</v>
      </c>
      <c r="X180" s="160">
        <f t="shared" si="169"/>
        <v>0.14894345330109152</v>
      </c>
      <c r="Y180" s="187">
        <f t="shared" si="170"/>
        <v>0.28496250996812655</v>
      </c>
    </row>
    <row r="181" spans="2:25" outlineLevel="1" x14ac:dyDescent="0.35">
      <c r="B181" s="229" t="s">
        <v>81</v>
      </c>
      <c r="C181" s="63" t="s">
        <v>201</v>
      </c>
      <c r="D181" s="179">
        <f>IFERROR('Διανεμόμενες ποσότητες αερίου'!D21/'Ανάπτυξη δικτύου'!E53,0)</f>
        <v>0</v>
      </c>
      <c r="E181" s="170">
        <f>IFERROR('Διανεμόμενες ποσότητες αερίου'!E21/'Ανάπτυξη δικτύου'!G53,0)</f>
        <v>0</v>
      </c>
      <c r="F181" s="160">
        <f t="shared" si="160"/>
        <v>0</v>
      </c>
      <c r="G181" s="156">
        <f>IFERROR('Διανεμόμενες ποσότητες αερίου'!G21/'Ανάπτυξη δικτύου'!J53,0)</f>
        <v>0</v>
      </c>
      <c r="H181" s="160">
        <f t="shared" si="161"/>
        <v>0</v>
      </c>
      <c r="I181" s="167">
        <f>IFERROR('Διανεμόμενες ποσότητες αερίου'!I21/'Ανάπτυξη δικτύου'!M53,0)</f>
        <v>0</v>
      </c>
      <c r="J181" s="160">
        <f t="shared" si="162"/>
        <v>0</v>
      </c>
      <c r="K181" s="156">
        <f>IFERROR('Διανεμόμενες ποσότητες αερίου'!K21/'Ανάπτυξη δικτύου'!P53,0)</f>
        <v>0</v>
      </c>
      <c r="L181" s="160">
        <f t="shared" si="163"/>
        <v>0</v>
      </c>
      <c r="M181" s="187">
        <f t="shared" si="164"/>
        <v>0</v>
      </c>
      <c r="O181" s="157">
        <f>IFERROR('Διανεμόμενες ποσότητες αερίου'!R21/'Ανάπτυξη δικτύου'!V53,0)</f>
        <v>0</v>
      </c>
      <c r="P181" s="160">
        <f t="shared" si="165"/>
        <v>0</v>
      </c>
      <c r="Q181" s="156">
        <f>IFERROR('Διανεμόμενες ποσότητες αερίου'!X21/'Ανάπτυξη δικτύου'!Y53,0)</f>
        <v>0</v>
      </c>
      <c r="R181" s="160">
        <f t="shared" si="166"/>
        <v>0</v>
      </c>
      <c r="S181" s="156">
        <f>IFERROR('Διανεμόμενες ποσότητες αερίου'!AD21/'Ανάπτυξη δικτύου'!AB53,0)</f>
        <v>0</v>
      </c>
      <c r="T181" s="160">
        <f t="shared" si="167"/>
        <v>0</v>
      </c>
      <c r="U181" s="156">
        <f>IFERROR('Διανεμόμενες ποσότητες αερίου'!AJ21/'Ανάπτυξη δικτύου'!AE53,0)</f>
        <v>0</v>
      </c>
      <c r="V181" s="160">
        <f t="shared" si="168"/>
        <v>0</v>
      </c>
      <c r="W181" s="156">
        <f>IFERROR('Διανεμόμενες ποσότητες αερίου'!AP21/'Ανάπτυξη δικτύου'!AH53,0)</f>
        <v>0</v>
      </c>
      <c r="X181" s="160">
        <f t="shared" si="169"/>
        <v>0</v>
      </c>
      <c r="Y181" s="187">
        <f t="shared" si="170"/>
        <v>0</v>
      </c>
    </row>
    <row r="182" spans="2:25" outlineLevel="1" x14ac:dyDescent="0.35">
      <c r="B182" s="230" t="s">
        <v>82</v>
      </c>
      <c r="C182" s="63" t="s">
        <v>201</v>
      </c>
      <c r="D182" s="179">
        <f>IFERROR('Διανεμόμενες ποσότητες αερίου'!D22/'Ανάπτυξη δικτύου'!E54,0)</f>
        <v>50.988513844834799</v>
      </c>
      <c r="E182" s="170">
        <f>IFERROR('Διανεμόμενες ποσότητες αερίου'!E22/'Ανάπτυξη δικτύου'!G54,0)</f>
        <v>48.461224297070906</v>
      </c>
      <c r="F182" s="160">
        <f t="shared" si="160"/>
        <v>-4.9565860174995278E-2</v>
      </c>
      <c r="G182" s="156">
        <f>IFERROR('Διανεμόμενες ποσότητες αερίου'!G22/'Ανάπτυξη δικτύου'!J54,0)</f>
        <v>51.2258119031642</v>
      </c>
      <c r="H182" s="160">
        <f t="shared" si="161"/>
        <v>5.7047415664659359E-2</v>
      </c>
      <c r="I182" s="167">
        <f>IFERROR('Διανεμόμενες ποσότητες αερίου'!I22/'Ανάπτυξη δικτύου'!M54,0)</f>
        <v>47.080948581650041</v>
      </c>
      <c r="J182" s="160">
        <f t="shared" si="162"/>
        <v>-8.0913570083564298E-2</v>
      </c>
      <c r="K182" s="156">
        <f>IFERROR('Διανεμόμενες ποσότητες αερίου'!K22/'Ανάπτυξη δικτύου'!P54,0)</f>
        <v>26.695033665772289</v>
      </c>
      <c r="L182" s="160">
        <f t="shared" si="163"/>
        <v>-0.43299711518181327</v>
      </c>
      <c r="M182" s="187">
        <f t="shared" si="164"/>
        <v>-0.14937228293918592</v>
      </c>
      <c r="O182" s="157">
        <f>IFERROR('Διανεμόμενες ποσότητες αερίου'!R22/'Ανάπτυξη δικτύου'!V54,0)</f>
        <v>27.062795524730422</v>
      </c>
      <c r="P182" s="160">
        <f t="shared" si="165"/>
        <v>1.3776414877860521E-2</v>
      </c>
      <c r="Q182" s="156">
        <f>IFERROR('Διανεμόμενες ποσότητες αερίου'!X22/'Ανάπτυξη δικτύου'!Y54,0)</f>
        <v>28.667574545638637</v>
      </c>
      <c r="R182" s="160">
        <f t="shared" si="166"/>
        <v>5.9298346301354617E-2</v>
      </c>
      <c r="S182" s="156">
        <f>IFERROR('Διανεμόμενες ποσότητες αερίου'!AD22/'Ανάπτυξη δικτύου'!AB54,0)</f>
        <v>29.302799574748136</v>
      </c>
      <c r="T182" s="160">
        <f t="shared" si="167"/>
        <v>2.2158310885290414E-2</v>
      </c>
      <c r="U182" s="156">
        <f>IFERROR('Διανεμόμενες ποσότητες αερίου'!AJ22/'Ανάπτυξη δικτύου'!AE54,0)</f>
        <v>29.804293018781955</v>
      </c>
      <c r="V182" s="160">
        <f t="shared" si="168"/>
        <v>1.7114181965943775E-2</v>
      </c>
      <c r="W182" s="156">
        <f>IFERROR('Διανεμόμενες ποσότητες αερίου'!AP22/'Ανάπτυξη δικτύου'!AH54,0)</f>
        <v>30.305786462815771</v>
      </c>
      <c r="X182" s="160">
        <f t="shared" si="169"/>
        <v>1.6826215059615294E-2</v>
      </c>
      <c r="Y182" s="187">
        <f t="shared" si="170"/>
        <v>2.8698782083619978E-2</v>
      </c>
    </row>
    <row r="183" spans="2:25" outlineLevel="1" x14ac:dyDescent="0.35">
      <c r="B183" s="230" t="s">
        <v>83</v>
      </c>
      <c r="C183" s="63" t="s">
        <v>201</v>
      </c>
      <c r="D183" s="179">
        <f>IFERROR('Διανεμόμενες ποσότητες αερίου'!D23/'Ανάπτυξη δικτύου'!E55,0)</f>
        <v>114.67878929765885</v>
      </c>
      <c r="E183" s="170">
        <f>IFERROR('Διανεμόμενες ποσότητες αερίου'!E23/'Ανάπτυξη δικτύου'!G55,0)</f>
        <v>121.04917725752507</v>
      </c>
      <c r="F183" s="160">
        <f t="shared" si="160"/>
        <v>5.5549836189247873E-2</v>
      </c>
      <c r="G183" s="156">
        <f>IFERROR('Διανεμόμενες ποσότητες αερίου'!G23/'Ανάπτυξη δικτύου'!J55,0)</f>
        <v>135.21113377926423</v>
      </c>
      <c r="H183" s="160">
        <f t="shared" si="161"/>
        <v>0.11699341410318237</v>
      </c>
      <c r="I183" s="167">
        <f>IFERROR('Διανεμόμενες ποσότητες αερίου'!I23/'Ανάπτυξη δικτύου'!M55,0)</f>
        <v>201.34226086956522</v>
      </c>
      <c r="J183" s="160">
        <f t="shared" si="162"/>
        <v>0.48909527819108312</v>
      </c>
      <c r="K183" s="156">
        <f>IFERROR('Διανεμόμενες ποσότητες αερίου'!K23/'Ανάπτυξη δικτύου'!P55,0)</f>
        <v>108.68561872909699</v>
      </c>
      <c r="L183" s="160">
        <f t="shared" si="163"/>
        <v>-0.46019470398464252</v>
      </c>
      <c r="M183" s="187">
        <f t="shared" si="164"/>
        <v>-1.332926811857893E-2</v>
      </c>
      <c r="O183" s="157">
        <f>IFERROR('Διανεμόμενες ποσότητες αερίου'!R23/'Ανάπτυξη δικτύου'!V55,0)</f>
        <v>108.68561872909699</v>
      </c>
      <c r="P183" s="160">
        <f t="shared" si="165"/>
        <v>0</v>
      </c>
      <c r="Q183" s="156">
        <f>IFERROR('Διανεμόμενες ποσότητες αερίου'!X23/'Ανάπτυξη δικτύου'!Y55,0)</f>
        <v>108.68561872909699</v>
      </c>
      <c r="R183" s="160">
        <f t="shared" si="166"/>
        <v>0</v>
      </c>
      <c r="S183" s="156">
        <f>IFERROR('Διανεμόμενες ποσότητες αερίου'!AD23/'Ανάπτυξη δικτύου'!AB55,0)</f>
        <v>108.68561872909699</v>
      </c>
      <c r="T183" s="160">
        <f t="shared" si="167"/>
        <v>0</v>
      </c>
      <c r="U183" s="156">
        <f>IFERROR('Διανεμόμενες ποσότητες αερίου'!AJ23/'Ανάπτυξη δικτύου'!AE55,0)</f>
        <v>108.68561872909699</v>
      </c>
      <c r="V183" s="160">
        <f t="shared" si="168"/>
        <v>0</v>
      </c>
      <c r="W183" s="156">
        <f>IFERROR('Διανεμόμενες ποσότητες αερίου'!AP23/'Ανάπτυξη δικτύου'!AH55,0)</f>
        <v>108.68561872909699</v>
      </c>
      <c r="X183" s="160">
        <f t="shared" si="169"/>
        <v>0</v>
      </c>
      <c r="Y183" s="187">
        <f t="shared" si="170"/>
        <v>0</v>
      </c>
    </row>
    <row r="184" spans="2:25" outlineLevel="1" x14ac:dyDescent="0.35">
      <c r="B184" s="230" t="s">
        <v>84</v>
      </c>
      <c r="C184" s="63" t="s">
        <v>201</v>
      </c>
      <c r="D184" s="179">
        <f>IFERROR('Διανεμόμενες ποσότητες αερίου'!D24/'Ανάπτυξη δικτύου'!E56,0)</f>
        <v>11.296666034155598</v>
      </c>
      <c r="E184" s="170">
        <f>IFERROR('Διανεμόμενες ποσότητες αερίου'!E24/'Ανάπτυξη δικτύου'!G56,0)</f>
        <v>12.221008222643897</v>
      </c>
      <c r="F184" s="160">
        <f t="shared" si="160"/>
        <v>8.1824335223643935E-2</v>
      </c>
      <c r="G184" s="156">
        <f>IFERROR('Διανεμόμενες ποσότητες αερίου'!G24/'Ανάπτυξη δικτύου'!J56,0)</f>
        <v>12.678134724857685</v>
      </c>
      <c r="H184" s="160">
        <f t="shared" si="161"/>
        <v>3.74049746048606E-2</v>
      </c>
      <c r="I184" s="167">
        <f>IFERROR('Διανεμόμενες ποσότητες αερίου'!I24/'Ανάπτυξη δικτύου'!M56,0)</f>
        <v>9.7484798650643043</v>
      </c>
      <c r="J184" s="160">
        <f t="shared" si="162"/>
        <v>-0.23107932857420135</v>
      </c>
      <c r="K184" s="156">
        <f>IFERROR('Διανεμόμενες ποσότητες αερίου'!K24/'Ανάπτυξη δικτύου'!P56,0)</f>
        <v>2.8260594560404808</v>
      </c>
      <c r="L184" s="160">
        <f t="shared" si="163"/>
        <v>-0.71010254981720278</v>
      </c>
      <c r="M184" s="187">
        <f t="shared" si="164"/>
        <v>-0.29277476088031262</v>
      </c>
      <c r="O184" s="157">
        <f>IFERROR('Διανεμόμενες ποσότητες αερίου'!R24/'Ανάπτυξη δικτύου'!V56,0)</f>
        <v>1.8993017273061374</v>
      </c>
      <c r="P184" s="160">
        <f t="shared" si="165"/>
        <v>-0.32793284895456509</v>
      </c>
      <c r="Q184" s="156">
        <f>IFERROR('Διανεμόμενες ποσότητες αερίου'!X24/'Ανάπτυξη δικτύου'!Y56,0)</f>
        <v>2.9283351708930541</v>
      </c>
      <c r="R184" s="160">
        <f t="shared" si="166"/>
        <v>0.54179566563467496</v>
      </c>
      <c r="S184" s="156">
        <f>IFERROR('Διανεμόμενες ποσότητες αερίου'!AD24/'Ανάπτυξη δικτύου'!AB56,0)</f>
        <v>2.1413598495028219</v>
      </c>
      <c r="T184" s="160">
        <f t="shared" si="167"/>
        <v>-0.26874496103198064</v>
      </c>
      <c r="U184" s="156">
        <f>IFERROR('Διανεμόμενες ποσότητες αερίου'!AJ24/'Ανάπτυξη δικτύου'!AE56,0)</f>
        <v>1.6877780131328108</v>
      </c>
      <c r="V184" s="160">
        <f t="shared" si="168"/>
        <v>-0.21181952976064394</v>
      </c>
      <c r="W184" s="156">
        <f>IFERROR('Διανεμόμενες ποσότητες αερίου'!AP24/'Ανάπτυξη δικτύου'!AH56,0)</f>
        <v>1.3927635028841112</v>
      </c>
      <c r="X184" s="160">
        <f t="shared" si="169"/>
        <v>-0.17479461632581714</v>
      </c>
      <c r="Y184" s="187">
        <f t="shared" si="170"/>
        <v>-7.4618413344185397E-2</v>
      </c>
    </row>
    <row r="185" spans="2:25" outlineLevel="1" x14ac:dyDescent="0.35">
      <c r="B185" s="229" t="s">
        <v>85</v>
      </c>
      <c r="C185" s="63" t="s">
        <v>201</v>
      </c>
      <c r="D185" s="179">
        <f>IFERROR('Διανεμόμενες ποσότητες αερίου'!D25/'Ανάπτυξη δικτύου'!E57,0)</f>
        <v>0</v>
      </c>
      <c r="E185" s="170">
        <f>IFERROR('Διανεμόμενες ποσότητες αερίου'!E25/'Ανάπτυξη δικτύου'!G57,0)</f>
        <v>0</v>
      </c>
      <c r="F185" s="160">
        <f t="shared" si="160"/>
        <v>0</v>
      </c>
      <c r="G185" s="156">
        <f>IFERROR('Διανεμόμενες ποσότητες αερίου'!G25/'Ανάπτυξη δικτύου'!J57,0)</f>
        <v>0</v>
      </c>
      <c r="H185" s="160">
        <f t="shared" si="161"/>
        <v>0</v>
      </c>
      <c r="I185" s="167">
        <f>IFERROR('Διανεμόμενες ποσότητες αερίου'!I25/'Ανάπτυξη δικτύου'!M57,0)</f>
        <v>0</v>
      </c>
      <c r="J185" s="160">
        <f t="shared" si="162"/>
        <v>0</v>
      </c>
      <c r="K185" s="156">
        <f>IFERROR('Διανεμόμενες ποσότητες αερίου'!K25/'Ανάπτυξη δικτύου'!P57,0)</f>
        <v>0</v>
      </c>
      <c r="L185" s="160">
        <f t="shared" si="163"/>
        <v>0</v>
      </c>
      <c r="M185" s="187">
        <f t="shared" si="164"/>
        <v>0</v>
      </c>
      <c r="O185" s="157">
        <f>IFERROR('Διανεμόμενες ποσότητες αερίου'!R25/'Ανάπτυξη δικτύου'!V57,0)</f>
        <v>0</v>
      </c>
      <c r="P185" s="160">
        <f t="shared" si="165"/>
        <v>0</v>
      </c>
      <c r="Q185" s="156">
        <f>IFERROR('Διανεμόμενες ποσότητες αερίου'!X25/'Ανάπτυξη δικτύου'!Y57,0)</f>
        <v>0</v>
      </c>
      <c r="R185" s="160">
        <f t="shared" si="166"/>
        <v>0</v>
      </c>
      <c r="S185" s="156">
        <f>IFERROR('Διανεμόμενες ποσότητες αερίου'!AD25/'Ανάπτυξη δικτύου'!AB57,0)</f>
        <v>0</v>
      </c>
      <c r="T185" s="160">
        <f t="shared" si="167"/>
        <v>0</v>
      </c>
      <c r="U185" s="156">
        <f>IFERROR('Διανεμόμενες ποσότητες αερίου'!AJ25/'Ανάπτυξη δικτύου'!AE57,0)</f>
        <v>0</v>
      </c>
      <c r="V185" s="160">
        <f t="shared" si="168"/>
        <v>0</v>
      </c>
      <c r="W185" s="156">
        <f>IFERROR('Διανεμόμενες ποσότητες αερίου'!AP25/'Ανάπτυξη δικτύου'!AH57,0)</f>
        <v>0</v>
      </c>
      <c r="X185" s="160">
        <f t="shared" si="169"/>
        <v>0</v>
      </c>
      <c r="Y185" s="187">
        <f t="shared" si="170"/>
        <v>0</v>
      </c>
    </row>
    <row r="186" spans="2:25" outlineLevel="1" x14ac:dyDescent="0.35">
      <c r="B186" s="230" t="s">
        <v>86</v>
      </c>
      <c r="C186" s="63" t="s">
        <v>201</v>
      </c>
      <c r="D186" s="179">
        <f>IFERROR('Διανεμόμενες ποσότητες αερίου'!D26/'Ανάπτυξη δικτύου'!E58,0)</f>
        <v>2.2392927718416091</v>
      </c>
      <c r="E186" s="170">
        <f>IFERROR('Διανεμόμενες ποσότητες αερίου'!E26/'Ανάπτυξη δικτύου'!G58,0)</f>
        <v>2.7350221244500315</v>
      </c>
      <c r="F186" s="160">
        <f t="shared" si="160"/>
        <v>0.22137764156704318</v>
      </c>
      <c r="G186" s="156">
        <f>IFERROR('Διανεμόμενες ποσότητες αερίου'!G26/'Ανάπτυξη δικτύου'!J58,0)</f>
        <v>3.131455185417976</v>
      </c>
      <c r="H186" s="160">
        <f t="shared" si="161"/>
        <v>0.14494693019993787</v>
      </c>
      <c r="I186" s="167">
        <f>IFERROR('Διανεμόμενες ποσότητες αερίου'!I26/'Ανάπτυξη δικτύου'!M58,0)</f>
        <v>2.5349737272155877</v>
      </c>
      <c r="J186" s="160">
        <f t="shared" si="162"/>
        <v>-0.1904805985983708</v>
      </c>
      <c r="K186" s="156">
        <f>IFERROR('Διανεμόμενες ποσότητες αερίου'!K26/'Ανάπτυξη δικτύου'!P58,0)</f>
        <v>0.47316153362664992</v>
      </c>
      <c r="L186" s="160">
        <f t="shared" si="163"/>
        <v>-0.81334657296572055</v>
      </c>
      <c r="M186" s="187">
        <f t="shared" si="164"/>
        <v>-0.32200789273138297</v>
      </c>
      <c r="O186" s="157">
        <f>IFERROR('Διανεμόμενες ποσότητες αερίου'!R26/'Ανάπτυξη δικτύου'!V58,0)</f>
        <v>0.47316153362664992</v>
      </c>
      <c r="P186" s="160">
        <f t="shared" si="165"/>
        <v>0</v>
      </c>
      <c r="Q186" s="156">
        <f>IFERROR('Διανεμόμενες ποσότητες αερίου'!X26/'Ανάπτυξη δικτύου'!Y58,0)</f>
        <v>0.47316153362664992</v>
      </c>
      <c r="R186" s="160">
        <f t="shared" si="166"/>
        <v>0</v>
      </c>
      <c r="S186" s="156">
        <f>IFERROR('Διανεμόμενες ποσότητες αερίου'!AD26/'Ανάπτυξη δικτύου'!AB58,0)</f>
        <v>0.47316153362664992</v>
      </c>
      <c r="T186" s="160">
        <f t="shared" si="167"/>
        <v>0</v>
      </c>
      <c r="U186" s="156">
        <f>IFERROR('Διανεμόμενες ποσότητες αερίου'!AJ26/'Ανάπτυξη δικτύου'!AE58,0)</f>
        <v>0.47316153362664992</v>
      </c>
      <c r="V186" s="160">
        <f t="shared" si="168"/>
        <v>0</v>
      </c>
      <c r="W186" s="156">
        <f>IFERROR('Διανεμόμενες ποσότητες αερίου'!AP26/'Ανάπτυξη δικτύου'!AH58,0)</f>
        <v>0.47316153362664992</v>
      </c>
      <c r="X186" s="160">
        <f t="shared" si="169"/>
        <v>0</v>
      </c>
      <c r="Y186" s="187">
        <f t="shared" si="170"/>
        <v>0</v>
      </c>
    </row>
    <row r="187" spans="2:25" outlineLevel="1" x14ac:dyDescent="0.35">
      <c r="B187" s="230" t="s">
        <v>87</v>
      </c>
      <c r="C187" s="63" t="s">
        <v>201</v>
      </c>
      <c r="D187" s="179">
        <f>IFERROR('Διανεμόμενες ποσότητες αερίου'!D27/'Ανάπτυξη δικτύου'!E59,0)</f>
        <v>0.71769138418079093</v>
      </c>
      <c r="E187" s="170">
        <f>IFERROR('Διανεμόμενες ποσότητες αερίου'!E27/'Ανάπτυξη δικτύου'!G59,0)</f>
        <v>0.97341525423728814</v>
      </c>
      <c r="F187" s="160">
        <f t="shared" si="160"/>
        <v>0.35631453253182538</v>
      </c>
      <c r="G187" s="156">
        <f>IFERROR('Διανεμόμενες ποσότητες αερίου'!G27/'Ανάπτυξη δικτύου'!J59,0)</f>
        <v>0.89685310734463275</v>
      </c>
      <c r="H187" s="160">
        <f t="shared" si="161"/>
        <v>-7.8653120093792925E-2</v>
      </c>
      <c r="I187" s="167">
        <f>IFERROR('Διανεμόμενες ποσότητες αερίου'!I27/'Ανάπτυξη δικτύου'!M59,0)</f>
        <v>0.92214312617702454</v>
      </c>
      <c r="J187" s="160">
        <f t="shared" si="162"/>
        <v>2.8198618731744691E-2</v>
      </c>
      <c r="K187" s="156">
        <f>IFERROR('Διανεμόμενες ποσότητες αερίου'!K27/'Ανάπτυξη δικτύου'!P59,0)</f>
        <v>0</v>
      </c>
      <c r="L187" s="160">
        <f t="shared" si="163"/>
        <v>-1</v>
      </c>
      <c r="M187" s="187">
        <f t="shared" si="164"/>
        <v>-1</v>
      </c>
      <c r="O187" s="157">
        <f>IFERROR('Διανεμόμενες ποσότητες αερίου'!R27/'Ανάπτυξη δικτύου'!V59,0)</f>
        <v>0</v>
      </c>
      <c r="P187" s="160">
        <f t="shared" si="165"/>
        <v>0</v>
      </c>
      <c r="Q187" s="156">
        <f>IFERROR('Διανεμόμενες ποσότητες αερίου'!X27/'Ανάπτυξη δικτύου'!Y59,0)</f>
        <v>0</v>
      </c>
      <c r="R187" s="160">
        <f t="shared" si="166"/>
        <v>0</v>
      </c>
      <c r="S187" s="156">
        <f>IFERROR('Διανεμόμενες ποσότητες αερίου'!AD27/'Ανάπτυξη δικτύου'!AB59,0)</f>
        <v>0</v>
      </c>
      <c r="T187" s="160">
        <f t="shared" si="167"/>
        <v>0</v>
      </c>
      <c r="U187" s="156">
        <f>IFERROR('Διανεμόμενες ποσότητες αερίου'!AJ27/'Ανάπτυξη δικτύου'!AE59,0)</f>
        <v>0</v>
      </c>
      <c r="V187" s="160">
        <f t="shared" si="168"/>
        <v>0</v>
      </c>
      <c r="W187" s="156">
        <f>IFERROR('Διανεμόμενες ποσότητες αερίου'!AP27/'Ανάπτυξη δικτύου'!AH59,0)</f>
        <v>0</v>
      </c>
      <c r="X187" s="160">
        <f t="shared" si="169"/>
        <v>0</v>
      </c>
      <c r="Y187" s="187">
        <f t="shared" si="170"/>
        <v>0</v>
      </c>
    </row>
    <row r="188" spans="2:25" outlineLevel="1" x14ac:dyDescent="0.35">
      <c r="B188" s="230" t="s">
        <v>88</v>
      </c>
      <c r="C188" s="63" t="s">
        <v>201</v>
      </c>
      <c r="D188" s="179">
        <f>IFERROR('Διανεμόμενες ποσότητες αερίου'!D28/'Ανάπτυξη δικτύου'!E60,0)</f>
        <v>0</v>
      </c>
      <c r="E188" s="170">
        <f>IFERROR('Διανεμόμενες ποσότητες αερίου'!E28/'Ανάπτυξη δικτύου'!G60,0)</f>
        <v>0</v>
      </c>
      <c r="F188" s="160">
        <f t="shared" si="160"/>
        <v>0</v>
      </c>
      <c r="G188" s="156">
        <f>IFERROR('Διανεμόμενες ποσότητες αερίου'!G28/'Ανάπτυξη δικτύου'!J60,0)</f>
        <v>0</v>
      </c>
      <c r="H188" s="160">
        <f t="shared" si="161"/>
        <v>0</v>
      </c>
      <c r="I188" s="167">
        <f>IFERROR('Διανεμόμενες ποσότητες αερίου'!I28/'Ανάπτυξη δικτύου'!M60,0)</f>
        <v>0</v>
      </c>
      <c r="J188" s="160">
        <f t="shared" si="162"/>
        <v>0</v>
      </c>
      <c r="K188" s="156">
        <f>IFERROR('Διανεμόμενες ποσότητες αερίου'!K28/'Ανάπτυξη δικτύου'!P60,0)</f>
        <v>0</v>
      </c>
      <c r="L188" s="160">
        <f t="shared" si="163"/>
        <v>0</v>
      </c>
      <c r="M188" s="187">
        <f t="shared" si="164"/>
        <v>0</v>
      </c>
      <c r="O188" s="157">
        <f>IFERROR('Διανεμόμενες ποσότητες αερίου'!R28/'Ανάπτυξη δικτύου'!V60,0)</f>
        <v>0</v>
      </c>
      <c r="P188" s="160">
        <f t="shared" si="165"/>
        <v>0</v>
      </c>
      <c r="Q188" s="156">
        <f>IFERROR('Διανεμόμενες ποσότητες αερίου'!X28/'Ανάπτυξη δικτύου'!Y60,0)</f>
        <v>0</v>
      </c>
      <c r="R188" s="160">
        <f t="shared" si="166"/>
        <v>0</v>
      </c>
      <c r="S188" s="156">
        <f>IFERROR('Διανεμόμενες ποσότητες αερίου'!AD28/'Ανάπτυξη δικτύου'!AB60,0)</f>
        <v>0</v>
      </c>
      <c r="T188" s="160">
        <f t="shared" si="167"/>
        <v>0</v>
      </c>
      <c r="U188" s="156">
        <f>IFERROR('Διανεμόμενες ποσότητες αερίου'!AJ28/'Ανάπτυξη δικτύου'!AE60,0)</f>
        <v>0</v>
      </c>
      <c r="V188" s="160">
        <f t="shared" si="168"/>
        <v>0</v>
      </c>
      <c r="W188" s="156">
        <f>IFERROR('Διανεμόμενες ποσότητες αερίου'!AP28/'Ανάπτυξη δικτύου'!AH60,0)</f>
        <v>0</v>
      </c>
      <c r="X188" s="160">
        <f t="shared" si="169"/>
        <v>0</v>
      </c>
      <c r="Y188" s="187">
        <f t="shared" si="170"/>
        <v>0</v>
      </c>
    </row>
    <row r="189" spans="2:25" outlineLevel="1" x14ac:dyDescent="0.35">
      <c r="B189" s="230" t="s">
        <v>89</v>
      </c>
      <c r="C189" s="63" t="s">
        <v>201</v>
      </c>
      <c r="D189" s="179">
        <f>IFERROR('Διανεμόμενες ποσότητες αερίου'!D29/'Ανάπτυξη δικτύου'!E61,0)</f>
        <v>0.95341827403365864</v>
      </c>
      <c r="E189" s="170">
        <f>IFERROR('Διανεμόμενες ποσότητες αερίου'!E29/'Ανάπτυξη δικτύου'!G61,0)</f>
        <v>0.81008614462460615</v>
      </c>
      <c r="F189" s="160">
        <f t="shared" si="160"/>
        <v>-0.15033499284910121</v>
      </c>
      <c r="G189" s="156">
        <f>IFERROR('Διανεμόμενες ποσότητες αερίου'!G29/'Ανάπτυξη δικτύου'!J61,0)</f>
        <v>1.0519818642895566</v>
      </c>
      <c r="H189" s="160">
        <f t="shared" si="161"/>
        <v>0.29860493389507969</v>
      </c>
      <c r="I189" s="167">
        <f>IFERROR('Διανεμόμενες ποσότητες αερίου'!I29/'Ανάπτυξη δικτύου'!M61,0)</f>
        <v>0.54873203297969331</v>
      </c>
      <c r="J189" s="160">
        <f t="shared" si="162"/>
        <v>-0.47838261132926191</v>
      </c>
      <c r="K189" s="156">
        <f>IFERROR('Διανεμόμενες ποσότητες αερίου'!K29/'Ανάπτυξη δικτύου'!P61,0)</f>
        <v>0.90553118647694453</v>
      </c>
      <c r="L189" s="160">
        <f t="shared" si="163"/>
        <v>0.6502247582663998</v>
      </c>
      <c r="M189" s="187">
        <f t="shared" si="164"/>
        <v>-1.2800367384377176E-2</v>
      </c>
      <c r="O189" s="157">
        <f>IFERROR('Διανεμόμενες ποσότητες αερίου'!R29/'Ανάπτυξη δικτύου'!V61,0)</f>
        <v>0.8067735077271202</v>
      </c>
      <c r="P189" s="160">
        <f t="shared" si="165"/>
        <v>-0.10906049424321927</v>
      </c>
      <c r="Q189" s="156">
        <f>IFERROR('Διανεμόμενες ποσότητες αερίου'!X29/'Ανάπτυξη δικτύου'!Y61,0)</f>
        <v>1.1234881747021408</v>
      </c>
      <c r="R189" s="160">
        <f t="shared" si="166"/>
        <v>0.39256949310009431</v>
      </c>
      <c r="S189" s="156">
        <f>IFERROR('Διανεμόμενες ποσότητες αερίου'!AD29/'Ανάπτυξη δικτύου'!AB61,0)</f>
        <v>2.1331034988630528</v>
      </c>
      <c r="T189" s="160">
        <f t="shared" si="167"/>
        <v>0.89864348098597591</v>
      </c>
      <c r="U189" s="156">
        <f>IFERROR('Διανεμόμενες ποσότητες αερίου'!AJ29/'Ανάπτυξη δικτύου'!AE61,0)</f>
        <v>3.0062453500434869</v>
      </c>
      <c r="V189" s="160">
        <f t="shared" si="168"/>
        <v>0.40932934179978603</v>
      </c>
      <c r="W189" s="156">
        <f>IFERROR('Διανεμόμενες ποσότητες αερίου'!AP29/'Ανάπτυξη δικτύου'!AH61,0)</f>
        <v>3.714656662929237</v>
      </c>
      <c r="X189" s="160">
        <f t="shared" si="169"/>
        <v>0.23564653925385781</v>
      </c>
      <c r="Y189" s="187">
        <f t="shared" si="170"/>
        <v>0.46484530217818332</v>
      </c>
    </row>
    <row r="190" spans="2:25" outlineLevel="1" x14ac:dyDescent="0.35">
      <c r="B190" s="229" t="s">
        <v>90</v>
      </c>
      <c r="C190" s="63" t="s">
        <v>201</v>
      </c>
      <c r="D190" s="179">
        <f>IFERROR('Διανεμόμενες ποσότητες αερίου'!D30/'Ανάπτυξη δικτύου'!E62,0)</f>
        <v>0</v>
      </c>
      <c r="E190" s="170">
        <f>IFERROR('Διανεμόμενες ποσότητες αερίου'!E30/'Ανάπτυξη δικτύου'!G62,0)</f>
        <v>0</v>
      </c>
      <c r="F190" s="160">
        <f t="shared" si="160"/>
        <v>0</v>
      </c>
      <c r="G190" s="156">
        <f>IFERROR('Διανεμόμενες ποσότητες αερίου'!G30/'Ανάπτυξη δικτύου'!J62,0)</f>
        <v>0</v>
      </c>
      <c r="H190" s="160">
        <f t="shared" si="161"/>
        <v>0</v>
      </c>
      <c r="I190" s="167">
        <f>IFERROR('Διανεμόμενες ποσότητες αερίου'!I30/'Ανάπτυξη δικτύου'!M62,0)</f>
        <v>0</v>
      </c>
      <c r="J190" s="160">
        <f t="shared" si="162"/>
        <v>0</v>
      </c>
      <c r="K190" s="156">
        <f>IFERROR('Διανεμόμενες ποσότητες αερίου'!K30/'Ανάπτυξη δικτύου'!P62,0)</f>
        <v>0</v>
      </c>
      <c r="L190" s="160">
        <f t="shared" si="163"/>
        <v>0</v>
      </c>
      <c r="M190" s="187">
        <f t="shared" si="164"/>
        <v>0</v>
      </c>
      <c r="O190" s="157">
        <f>IFERROR('Διανεμόμενες ποσότητες αερίου'!R30/'Ανάπτυξη δικτύου'!V62,0)</f>
        <v>0</v>
      </c>
      <c r="P190" s="160">
        <f t="shared" si="165"/>
        <v>0</v>
      </c>
      <c r="Q190" s="156">
        <f>IFERROR('Διανεμόμενες ποσότητες αερίου'!X30/'Ανάπτυξη δικτύου'!Y62,0)</f>
        <v>0</v>
      </c>
      <c r="R190" s="160">
        <f t="shared" si="166"/>
        <v>0</v>
      </c>
      <c r="S190" s="156">
        <f>IFERROR('Διανεμόμενες ποσότητες αερίου'!AD30/'Ανάπτυξη δικτύου'!AB62,0)</f>
        <v>0</v>
      </c>
      <c r="T190" s="160">
        <f t="shared" si="167"/>
        <v>0</v>
      </c>
      <c r="U190" s="156">
        <f>IFERROR('Διανεμόμενες ποσότητες αερίου'!AJ30/'Ανάπτυξη δικτύου'!AE62,0)</f>
        <v>0</v>
      </c>
      <c r="V190" s="160">
        <f t="shared" si="168"/>
        <v>0</v>
      </c>
      <c r="W190" s="156">
        <f>IFERROR('Διανεμόμενες ποσότητες αερίου'!AP30/'Ανάπτυξη δικτύου'!AH62,0)</f>
        <v>0</v>
      </c>
      <c r="X190" s="160">
        <f t="shared" si="169"/>
        <v>0</v>
      </c>
      <c r="Y190" s="187">
        <f t="shared" si="170"/>
        <v>0</v>
      </c>
    </row>
    <row r="191" spans="2:25" outlineLevel="1" x14ac:dyDescent="0.35">
      <c r="B191" s="230" t="s">
        <v>91</v>
      </c>
      <c r="C191" s="63" t="s">
        <v>201</v>
      </c>
      <c r="D191" s="179">
        <f>IFERROR('Διανεμόμενες ποσότητες αερίου'!D31/'Ανάπτυξη δικτύου'!E63,0)</f>
        <v>0</v>
      </c>
      <c r="E191" s="170">
        <f>IFERROR('Διανεμόμενες ποσότητες αερίου'!E31/'Ανάπτυξη δικτύου'!G63,0)</f>
        <v>0</v>
      </c>
      <c r="F191" s="160">
        <f t="shared" si="160"/>
        <v>0</v>
      </c>
      <c r="G191" s="156">
        <f>IFERROR('Διανεμόμενες ποσότητες αερίου'!G31/'Ανάπτυξη δικτύου'!J63,0)</f>
        <v>0</v>
      </c>
      <c r="H191" s="160">
        <f t="shared" si="161"/>
        <v>0</v>
      </c>
      <c r="I191" s="167">
        <f>IFERROR('Διανεμόμενες ποσότητες αερίου'!I31/'Ανάπτυξη δικτύου'!M63,0)</f>
        <v>0</v>
      </c>
      <c r="J191" s="160">
        <f t="shared" si="162"/>
        <v>0</v>
      </c>
      <c r="K191" s="156">
        <f>IFERROR('Διανεμόμενες ποσότητες αερίου'!K31/'Ανάπτυξη δικτύου'!P63,0)</f>
        <v>0</v>
      </c>
      <c r="L191" s="160">
        <f t="shared" si="163"/>
        <v>0</v>
      </c>
      <c r="M191" s="187">
        <f t="shared" si="164"/>
        <v>0</v>
      </c>
      <c r="O191" s="157">
        <f>IFERROR('Διανεμόμενες ποσότητες αερίου'!R31/'Ανάπτυξη δικτύου'!V63,0)</f>
        <v>0.10443107082095428</v>
      </c>
      <c r="P191" s="160">
        <f t="shared" si="165"/>
        <v>0</v>
      </c>
      <c r="Q191" s="156">
        <f>IFERROR('Διανεμόμενες ποσότητες αερίου'!X31/'Ανάπτυξη δικτύου'!Y63,0)</f>
        <v>0.50147627630060143</v>
      </c>
      <c r="R191" s="160">
        <f t="shared" si="166"/>
        <v>3.8019834744429275</v>
      </c>
      <c r="S191" s="156">
        <f>IFERROR('Διανεμόμενες ποσότητες αερίου'!AD31/'Ανάπτυξη δικτύου'!AB63,0)</f>
        <v>0.84981218738444164</v>
      </c>
      <c r="T191" s="160">
        <f t="shared" si="167"/>
        <v>0.69462091737124598</v>
      </c>
      <c r="U191" s="156">
        <f>IFERROR('Διανεμόμενες ποσότητες αερίου'!AJ31/'Ανάπτυξη δικτύου'!AE63,0)</f>
        <v>1.0082396288730646</v>
      </c>
      <c r="V191" s="160">
        <f t="shared" si="168"/>
        <v>0.18642641731961052</v>
      </c>
      <c r="W191" s="156">
        <f>IFERROR('Διανεμόμενες ποσότητες αερίου'!AP31/'Ανάπτυξη δικτύου'!AH63,0)</f>
        <v>1.057799591614994</v>
      </c>
      <c r="X191" s="160">
        <f t="shared" si="169"/>
        <v>4.9154944244082004E-2</v>
      </c>
      <c r="Y191" s="187">
        <f t="shared" si="170"/>
        <v>0.78399410903315214</v>
      </c>
    </row>
    <row r="192" spans="2:25" outlineLevel="1" x14ac:dyDescent="0.35">
      <c r="B192" s="229" t="s">
        <v>92</v>
      </c>
      <c r="C192" s="63" t="s">
        <v>201</v>
      </c>
      <c r="D192" s="179">
        <f>IFERROR('Διανεμόμενες ποσότητες αερίου'!D32/'Ανάπτυξη δικτύου'!E64,0)</f>
        <v>0</v>
      </c>
      <c r="E192" s="170">
        <f>IFERROR('Διανεμόμενες ποσότητες αερίου'!E32/'Ανάπτυξη δικτύου'!G64,0)</f>
        <v>0</v>
      </c>
      <c r="F192" s="160">
        <f t="shared" si="160"/>
        <v>0</v>
      </c>
      <c r="G192" s="156">
        <f>IFERROR('Διανεμόμενες ποσότητες αερίου'!G32/'Ανάπτυξη δικτύου'!J64,0)</f>
        <v>0</v>
      </c>
      <c r="H192" s="160">
        <f t="shared" si="161"/>
        <v>0</v>
      </c>
      <c r="I192" s="167">
        <f>IFERROR('Διανεμόμενες ποσότητες αερίου'!I32/'Ανάπτυξη δικτύου'!M64,0)</f>
        <v>0</v>
      </c>
      <c r="J192" s="160">
        <f t="shared" si="162"/>
        <v>0</v>
      </c>
      <c r="K192" s="156">
        <f>IFERROR('Διανεμόμενες ποσότητες αερίου'!K32/'Ανάπτυξη δικτύου'!P64,0)</f>
        <v>0</v>
      </c>
      <c r="L192" s="160">
        <f t="shared" si="163"/>
        <v>0</v>
      </c>
      <c r="M192" s="187">
        <f t="shared" si="164"/>
        <v>0</v>
      </c>
      <c r="O192" s="157">
        <f>IFERROR('Διανεμόμενες ποσότητες αερίου'!R32/'Ανάπτυξη δικτύου'!V64,0)</f>
        <v>0</v>
      </c>
      <c r="P192" s="160">
        <f t="shared" si="165"/>
        <v>0</v>
      </c>
      <c r="Q192" s="156">
        <f>IFERROR('Διανεμόμενες ποσότητες αερίου'!X32/'Ανάπτυξη δικτύου'!Y64,0)</f>
        <v>0</v>
      </c>
      <c r="R192" s="160">
        <f t="shared" si="166"/>
        <v>0</v>
      </c>
      <c r="S192" s="156">
        <f>IFERROR('Διανεμόμενες ποσότητες αερίου'!AD32/'Ανάπτυξη δικτύου'!AB64,0)</f>
        <v>0</v>
      </c>
      <c r="T192" s="160">
        <f t="shared" si="167"/>
        <v>0</v>
      </c>
      <c r="U192" s="156">
        <f>IFERROR('Διανεμόμενες ποσότητες αερίου'!AJ32/'Ανάπτυξη δικτύου'!AE64,0)</f>
        <v>0</v>
      </c>
      <c r="V192" s="160">
        <f t="shared" si="168"/>
        <v>0</v>
      </c>
      <c r="W192" s="156">
        <f>IFERROR('Διανεμόμενες ποσότητες αερίου'!AP32/'Ανάπτυξη δικτύου'!AH64,0)</f>
        <v>0</v>
      </c>
      <c r="X192" s="160">
        <f t="shared" si="169"/>
        <v>0</v>
      </c>
      <c r="Y192" s="187">
        <f t="shared" si="170"/>
        <v>0</v>
      </c>
    </row>
    <row r="193" spans="2:33" outlineLevel="1" x14ac:dyDescent="0.35">
      <c r="B193" s="230" t="s">
        <v>93</v>
      </c>
      <c r="C193" s="63" t="s">
        <v>201</v>
      </c>
      <c r="D193" s="179">
        <f>IFERROR('Διανεμόμενες ποσότητες αερίου'!D33/'Ανάπτυξη δικτύου'!E65,0)</f>
        <v>0</v>
      </c>
      <c r="E193" s="170">
        <f>IFERROR('Διανεμόμενες ποσότητες αερίου'!E33/'Ανάπτυξη δικτύου'!G65,0)</f>
        <v>0</v>
      </c>
      <c r="F193" s="160">
        <f t="shared" si="160"/>
        <v>0</v>
      </c>
      <c r="G193" s="156">
        <f>IFERROR('Διανεμόμενες ποσότητες αερίου'!G33/'Ανάπτυξη δικτύου'!J65,0)</f>
        <v>0</v>
      </c>
      <c r="H193" s="160">
        <f t="shared" si="161"/>
        <v>0</v>
      </c>
      <c r="I193" s="167">
        <f>IFERROR('Διανεμόμενες ποσότητες αερίου'!I33/'Ανάπτυξη δικτύου'!M65,0)</f>
        <v>0</v>
      </c>
      <c r="J193" s="160">
        <f t="shared" si="162"/>
        <v>0</v>
      </c>
      <c r="K193" s="156">
        <f>IFERROR('Διανεμόμενες ποσότητες αερίου'!K33/'Ανάπτυξη δικτύου'!P65,0)</f>
        <v>0</v>
      </c>
      <c r="L193" s="160">
        <f t="shared" si="163"/>
        <v>0</v>
      </c>
      <c r="M193" s="187">
        <f t="shared" si="164"/>
        <v>0</v>
      </c>
      <c r="O193" s="157">
        <f>IFERROR('Διανεμόμενες ποσότητες αερίου'!R33/'Ανάπτυξη δικτύου'!V65,0)</f>
        <v>0.16462085308056873</v>
      </c>
      <c r="P193" s="160">
        <f t="shared" si="165"/>
        <v>0</v>
      </c>
      <c r="Q193" s="156">
        <f>IFERROR('Διανεμόμενες ποσότητες αερίου'!X33/'Ανάπτυξη δικτύου'!Y65,0)</f>
        <v>0.87295023696682461</v>
      </c>
      <c r="R193" s="160">
        <f t="shared" si="166"/>
        <v>4.3027925723333809</v>
      </c>
      <c r="S193" s="156">
        <f>IFERROR('Διανεμόμενες ποσότητες αερίου'!AD33/'Ανάπτυξη δικτύου'!AB65,0)</f>
        <v>1.0168456375838926</v>
      </c>
      <c r="T193" s="160">
        <f t="shared" si="167"/>
        <v>0.16483803374296641</v>
      </c>
      <c r="U193" s="156">
        <f>IFERROR('Διανεμόμενες ποσότητες αερίου'!AJ33/'Ανάπτυξη δικτύου'!AE65,0)</f>
        <v>1.0366666666666666</v>
      </c>
      <c r="V193" s="160">
        <f t="shared" si="168"/>
        <v>1.9492662750533525E-2</v>
      </c>
      <c r="W193" s="156">
        <f>IFERROR('Διανεμόμενες ποσότητες αερίου'!AP33/'Ανάπτυξη δικτύου'!AH65,0)</f>
        <v>1.04579418344519</v>
      </c>
      <c r="X193" s="160">
        <f t="shared" si="169"/>
        <v>8.8046785644920397E-3</v>
      </c>
      <c r="Y193" s="187">
        <f t="shared" si="170"/>
        <v>0.58759727034532028</v>
      </c>
    </row>
    <row r="194" spans="2:33" outlineLevel="1" x14ac:dyDescent="0.35">
      <c r="B194" s="229" t="s">
        <v>94</v>
      </c>
      <c r="C194" s="63" t="s">
        <v>201</v>
      </c>
      <c r="D194" s="179">
        <f>IFERROR('Διανεμόμενες ποσότητες αερίου'!D34/'Ανάπτυξη δικτύου'!E66,0)</f>
        <v>0</v>
      </c>
      <c r="E194" s="170">
        <f>IFERROR('Διανεμόμενες ποσότητες αερίου'!E34/'Ανάπτυξη δικτύου'!G66,0)</f>
        <v>0</v>
      </c>
      <c r="F194" s="160">
        <f t="shared" si="160"/>
        <v>0</v>
      </c>
      <c r="G194" s="156">
        <f>IFERROR('Διανεμόμενες ποσότητες αερίου'!G34/'Ανάπτυξη δικτύου'!J66,0)</f>
        <v>0</v>
      </c>
      <c r="H194" s="160">
        <f t="shared" si="161"/>
        <v>0</v>
      </c>
      <c r="I194" s="167">
        <f>IFERROR('Διανεμόμενες ποσότητες αερίου'!I34/'Ανάπτυξη δικτύου'!M66,0)</f>
        <v>0</v>
      </c>
      <c r="J194" s="160">
        <f t="shared" si="162"/>
        <v>0</v>
      </c>
      <c r="K194" s="156">
        <f>IFERROR('Διανεμόμενες ποσότητες αερίου'!K34/'Ανάπτυξη δικτύου'!P66,0)</f>
        <v>0</v>
      </c>
      <c r="L194" s="160">
        <f t="shared" si="163"/>
        <v>0</v>
      </c>
      <c r="M194" s="187">
        <f t="shared" si="164"/>
        <v>0</v>
      </c>
      <c r="O194" s="157">
        <f>IFERROR('Διανεμόμενες ποσότητες αερίου'!R34/'Ανάπτυξη δικτύου'!V66,0)</f>
        <v>0</v>
      </c>
      <c r="P194" s="160">
        <f t="shared" si="165"/>
        <v>0</v>
      </c>
      <c r="Q194" s="156">
        <f>IFERROR('Διανεμόμενες ποσότητες αερίου'!X34/'Ανάπτυξη δικτύου'!Y66,0)</f>
        <v>0</v>
      </c>
      <c r="R194" s="160">
        <f t="shared" si="166"/>
        <v>0</v>
      </c>
      <c r="S194" s="156">
        <f>IFERROR('Διανεμόμενες ποσότητες αερίου'!AD34/'Ανάπτυξη δικτύου'!AB66,0)</f>
        <v>0</v>
      </c>
      <c r="T194" s="160">
        <f t="shared" si="167"/>
        <v>0</v>
      </c>
      <c r="U194" s="156">
        <f>IFERROR('Διανεμόμενες ποσότητες αερίου'!AJ34/'Ανάπτυξη δικτύου'!AE66,0)</f>
        <v>0</v>
      </c>
      <c r="V194" s="160">
        <f t="shared" si="168"/>
        <v>0</v>
      </c>
      <c r="W194" s="156">
        <f>IFERROR('Διανεμόμενες ποσότητες αερίου'!AP34/'Ανάπτυξη δικτύου'!AH66,0)</f>
        <v>0</v>
      </c>
      <c r="X194" s="160">
        <f t="shared" si="169"/>
        <v>0</v>
      </c>
      <c r="Y194" s="187">
        <f t="shared" si="170"/>
        <v>0</v>
      </c>
    </row>
    <row r="195" spans="2:33" outlineLevel="1" x14ac:dyDescent="0.35">
      <c r="B195" s="230" t="s">
        <v>95</v>
      </c>
      <c r="C195" s="63" t="s">
        <v>201</v>
      </c>
      <c r="D195" s="179">
        <f>IFERROR('Διανεμόμενες ποσότητες αερίου'!D35/'Ανάπτυξη δικτύου'!E67,0)</f>
        <v>0</v>
      </c>
      <c r="E195" s="170">
        <f>IFERROR('Διανεμόμενες ποσότητες αερίου'!E35/'Ανάπτυξη δικτύου'!G67,0)</f>
        <v>0</v>
      </c>
      <c r="F195" s="160">
        <f t="shared" si="160"/>
        <v>0</v>
      </c>
      <c r="G195" s="156">
        <f>IFERROR('Διανεμόμενες ποσότητες αερίου'!G35/'Ανάπτυξη δικτύου'!J67,0)</f>
        <v>0</v>
      </c>
      <c r="H195" s="160">
        <f t="shared" si="161"/>
        <v>0</v>
      </c>
      <c r="I195" s="167">
        <f>IFERROR('Διανεμόμενες ποσότητες αερίου'!I35/'Ανάπτυξη δικτύου'!M67,0)</f>
        <v>0</v>
      </c>
      <c r="J195" s="160">
        <f t="shared" si="162"/>
        <v>0</v>
      </c>
      <c r="K195" s="156">
        <f>IFERROR('Διανεμόμενες ποσότητες αερίου'!K35/'Ανάπτυξη δικτύου'!P67,0)</f>
        <v>0</v>
      </c>
      <c r="L195" s="160">
        <f t="shared" si="163"/>
        <v>0</v>
      </c>
      <c r="M195" s="187">
        <f t="shared" si="164"/>
        <v>0</v>
      </c>
      <c r="O195" s="157">
        <f>IFERROR('Διανεμόμενες ποσότητες αερίου'!R35/'Ανάπτυξη δικτύου'!V67,0)</f>
        <v>0.1196347549909256</v>
      </c>
      <c r="P195" s="160">
        <f t="shared" si="165"/>
        <v>0</v>
      </c>
      <c r="Q195" s="156">
        <f>IFERROR('Διανεμόμενες ποσότητες αερίου'!X35/'Ανάπτυξη δικτύου'!Y67,0)</f>
        <v>0.68101179673321233</v>
      </c>
      <c r="R195" s="160">
        <f t="shared" si="166"/>
        <v>4.6924243860813499</v>
      </c>
      <c r="S195" s="156">
        <f>IFERROR('Διανεμόμενες ποσότητες αερίου'!AD35/'Ανάπτυξη δικτύου'!AB67,0)</f>
        <v>1.0529038112522686</v>
      </c>
      <c r="T195" s="160">
        <f t="shared" si="167"/>
        <v>0.54608747793064394</v>
      </c>
      <c r="U195" s="156">
        <f>IFERROR('Διανεμόμενες ποσότητες αερίου'!AJ35/'Ανάπτυξη δικτύου'!AE67,0)</f>
        <v>1.187956204379562</v>
      </c>
      <c r="V195" s="160">
        <f t="shared" si="168"/>
        <v>0.12826660107409915</v>
      </c>
      <c r="W195" s="156">
        <f>IFERROR('Διανεμόμενες ποσότητες αερίου'!AP35/'Ανάπτυξη δικτύου'!AH67,0)</f>
        <v>1.3459746672391584</v>
      </c>
      <c r="X195" s="160">
        <f t="shared" si="169"/>
        <v>0.13301707779886152</v>
      </c>
      <c r="Y195" s="187">
        <f t="shared" si="170"/>
        <v>0.83144921478207334</v>
      </c>
    </row>
    <row r="196" spans="2:33" outlineLevel="1" x14ac:dyDescent="0.35">
      <c r="B196" s="229" t="s">
        <v>96</v>
      </c>
      <c r="C196" s="63" t="s">
        <v>201</v>
      </c>
      <c r="D196" s="179">
        <f>IFERROR('Διανεμόμενες ποσότητες αερίου'!D36/'Ανάπτυξη δικτύου'!E68,0)</f>
        <v>0</v>
      </c>
      <c r="E196" s="170">
        <f>IFERROR('Διανεμόμενες ποσότητες αερίου'!E36/'Ανάπτυξη δικτύου'!G68,0)</f>
        <v>0</v>
      </c>
      <c r="F196" s="160">
        <f t="shared" ref="F196:F199" si="171">IFERROR((E196-D196)/D196,0)</f>
        <v>0</v>
      </c>
      <c r="G196" s="156">
        <f>IFERROR('Διανεμόμενες ποσότητες αερίου'!G36/'Ανάπτυξη δικτύου'!J68,0)</f>
        <v>0</v>
      </c>
      <c r="H196" s="160">
        <f t="shared" ref="H196:H199" si="172">IFERROR((G196-E196)/E196,0)</f>
        <v>0</v>
      </c>
      <c r="I196" s="167">
        <f>IFERROR('Διανεμόμενες ποσότητες αερίου'!I36/'Ανάπτυξη δικτύου'!M68,0)</f>
        <v>0</v>
      </c>
      <c r="J196" s="160">
        <f t="shared" ref="J196:J199" si="173">IFERROR((I196-G196)/G196,0)</f>
        <v>0</v>
      </c>
      <c r="K196" s="156">
        <f>IFERROR('Διανεμόμενες ποσότητες αερίου'!K36/'Ανάπτυξη δικτύου'!P68,0)</f>
        <v>0</v>
      </c>
      <c r="L196" s="160">
        <f t="shared" ref="L196:L199" si="174">IFERROR((K196-I196)/I196,0)</f>
        <v>0</v>
      </c>
      <c r="M196" s="187">
        <f t="shared" ref="M196:M199" si="175">IFERROR((K196/D196)^(1/4)-1,0)</f>
        <v>0</v>
      </c>
      <c r="O196" s="157">
        <f>IFERROR('Διανεμόμενες ποσότητες αερίου'!R36/'Ανάπτυξη δικτύου'!V68,0)</f>
        <v>0</v>
      </c>
      <c r="P196" s="160">
        <f t="shared" ref="P196:P199" si="176">IFERROR((O196-K196)/K196,0)</f>
        <v>0</v>
      </c>
      <c r="Q196" s="156">
        <f>IFERROR('Διανεμόμενες ποσότητες αερίου'!X36/'Ανάπτυξη δικτύου'!Y68,0)</f>
        <v>0</v>
      </c>
      <c r="R196" s="160">
        <f t="shared" ref="R196:R199" si="177">IFERROR((Q196-O196)/O196,0)</f>
        <v>0</v>
      </c>
      <c r="S196" s="156">
        <f>IFERROR('Διανεμόμενες ποσότητες αερίου'!AD36/'Ανάπτυξη δικτύου'!AB68,0)</f>
        <v>0</v>
      </c>
      <c r="T196" s="160">
        <f t="shared" ref="T196:T199" si="178">IFERROR((S196-Q196)/Q196,0)</f>
        <v>0</v>
      </c>
      <c r="U196" s="156">
        <f>IFERROR('Διανεμόμενες ποσότητες αερίου'!AJ36/'Ανάπτυξη δικτύου'!AE68,0)</f>
        <v>0</v>
      </c>
      <c r="V196" s="160">
        <f t="shared" ref="V196:V199" si="179">IFERROR((U196-S196)/S196,0)</f>
        <v>0</v>
      </c>
      <c r="W196" s="156">
        <f>IFERROR('Διανεμόμενες ποσότητες αερίου'!AP36/'Ανάπτυξη δικτύου'!AH68,0)</f>
        <v>0</v>
      </c>
      <c r="X196" s="160">
        <f t="shared" ref="X196:X199" si="180">IFERROR((W196-U196)/U196,0)</f>
        <v>0</v>
      </c>
      <c r="Y196" s="187">
        <f t="shared" ref="Y196:Y199" si="181">IFERROR((W196/O196)^(1/4)-1,0)</f>
        <v>0</v>
      </c>
    </row>
    <row r="197" spans="2:33" outlineLevel="1" x14ac:dyDescent="0.35">
      <c r="B197" s="230" t="s">
        <v>97</v>
      </c>
      <c r="C197" s="63" t="s">
        <v>201</v>
      </c>
      <c r="D197" s="179">
        <f>IFERROR('Διανεμόμενες ποσότητες αερίου'!D37/'Ανάπτυξη δικτύου'!E69,0)</f>
        <v>0</v>
      </c>
      <c r="E197" s="170">
        <f>IFERROR('Διανεμόμενες ποσότητες αερίου'!E37/'Ανάπτυξη δικτύου'!G69,0)</f>
        <v>0</v>
      </c>
      <c r="F197" s="160">
        <f t="shared" si="171"/>
        <v>0</v>
      </c>
      <c r="G197" s="156">
        <f>IFERROR('Διανεμόμενες ποσότητες αερίου'!G37/'Ανάπτυξη δικτύου'!J69,0)</f>
        <v>0</v>
      </c>
      <c r="H197" s="160">
        <f t="shared" si="172"/>
        <v>0</v>
      </c>
      <c r="I197" s="167">
        <f>IFERROR('Διανεμόμενες ποσότητες αερίου'!I37/'Ανάπτυξη δικτύου'!M69,0)</f>
        <v>0</v>
      </c>
      <c r="J197" s="160">
        <f t="shared" si="173"/>
        <v>0</v>
      </c>
      <c r="K197" s="156">
        <f>IFERROR('Διανεμόμενες ποσότητες αερίου'!K37/'Ανάπτυξη δικτύου'!P69,0)</f>
        <v>0</v>
      </c>
      <c r="L197" s="160">
        <f t="shared" si="174"/>
        <v>0</v>
      </c>
      <c r="M197" s="187">
        <f t="shared" si="175"/>
        <v>0</v>
      </c>
      <c r="O197" s="157">
        <f>IFERROR('Διανεμόμενες ποσότητες αερίου'!R37/'Ανάπτυξη δικτύου'!V69,0)</f>
        <v>0</v>
      </c>
      <c r="P197" s="160">
        <f t="shared" si="176"/>
        <v>0</v>
      </c>
      <c r="Q197" s="287">
        <f>IFERROR('Διανεμόμενες ποσότητες αερίου'!X37/'Ανάπτυξη δικτύου'!Y69,0)</f>
        <v>7.6280000000000001E-2</v>
      </c>
      <c r="R197" s="160">
        <f t="shared" si="177"/>
        <v>0</v>
      </c>
      <c r="S197" s="287">
        <f>IFERROR('Διανεμόμενες ποσότητες αερίου'!AD37/'Ανάπτυξη δικτύου'!AB69,0)</f>
        <v>0.4138</v>
      </c>
      <c r="T197" s="160">
        <f t="shared" si="178"/>
        <v>4.4247509176717355</v>
      </c>
      <c r="U197" s="287">
        <f>IFERROR('Διανεμόμενες ποσότητες αερίου'!AJ37/'Ανάπτυξη δικτύου'!AE69,0)</f>
        <v>0.54339999999999999</v>
      </c>
      <c r="V197" s="160">
        <f t="shared" si="179"/>
        <v>0.31319478008699853</v>
      </c>
      <c r="W197" s="287">
        <f>IFERROR('Διανεμόμενες ποσότητες αερίου'!AP37/'Ανάπτυξη δικτύου'!AH69,0)</f>
        <v>0.54339999999999999</v>
      </c>
      <c r="X197" s="160">
        <f t="shared" si="180"/>
        <v>0</v>
      </c>
      <c r="Y197" s="187">
        <f t="shared" si="181"/>
        <v>0</v>
      </c>
    </row>
    <row r="198" spans="2:33" outlineLevel="1" x14ac:dyDescent="0.35">
      <c r="B198" s="230" t="s">
        <v>98</v>
      </c>
      <c r="C198" s="63" t="s">
        <v>201</v>
      </c>
      <c r="D198" s="179">
        <f>IFERROR('Διανεμόμενες ποσότητες αερίου'!D38/'Ανάπτυξη δικτύου'!E70,0)</f>
        <v>0</v>
      </c>
      <c r="E198" s="170">
        <f>IFERROR('Διανεμόμενες ποσότητες αερίου'!E38/'Ανάπτυξη δικτύου'!G70,0)</f>
        <v>0</v>
      </c>
      <c r="F198" s="160">
        <f t="shared" si="171"/>
        <v>0</v>
      </c>
      <c r="G198" s="156">
        <f>IFERROR('Διανεμόμενες ποσότητες αερίου'!G38/'Ανάπτυξη δικτύου'!J70,0)</f>
        <v>0</v>
      </c>
      <c r="H198" s="160">
        <f t="shared" si="172"/>
        <v>0</v>
      </c>
      <c r="I198" s="167">
        <f>IFERROR('Διανεμόμενες ποσότητες αερίου'!I38/'Ανάπτυξη δικτύου'!M70,0)</f>
        <v>0</v>
      </c>
      <c r="J198" s="160">
        <f t="shared" si="173"/>
        <v>0</v>
      </c>
      <c r="K198" s="156">
        <f>IFERROR('Διανεμόμενες ποσότητες αερίου'!K38/'Ανάπτυξη δικτύου'!P70,0)</f>
        <v>0</v>
      </c>
      <c r="L198" s="160">
        <f t="shared" si="174"/>
        <v>0</v>
      </c>
      <c r="M198" s="187">
        <f t="shared" si="175"/>
        <v>0</v>
      </c>
      <c r="O198" s="157">
        <f>IFERROR('Διανεμόμενες ποσότητες αερίου'!R38/'Ανάπτυξη δικτύου'!V70,0)</f>
        <v>0</v>
      </c>
      <c r="P198" s="160">
        <f t="shared" si="176"/>
        <v>0</v>
      </c>
      <c r="Q198" s="156">
        <f>IFERROR('Διανεμόμενες ποσότητες αερίου'!X38/'Ανάπτυξη δικτύου'!Y70,0)</f>
        <v>0</v>
      </c>
      <c r="R198" s="160">
        <f t="shared" si="177"/>
        <v>0</v>
      </c>
      <c r="S198" s="156">
        <f>IFERROR('Διανεμόμενες ποσότητες αερίου'!AD38/'Ανάπτυξη δικτύου'!AB70,0)</f>
        <v>0</v>
      </c>
      <c r="T198" s="160">
        <f t="shared" si="178"/>
        <v>0</v>
      </c>
      <c r="U198" s="156">
        <f>IFERROR('Διανεμόμενες ποσότητες αερίου'!AJ38/'Ανάπτυξη δικτύου'!AE70,0)</f>
        <v>0</v>
      </c>
      <c r="V198" s="160">
        <f t="shared" si="179"/>
        <v>0</v>
      </c>
      <c r="W198" s="156">
        <f>IFERROR('Διανεμόμενες ποσότητες αερίου'!AP38/'Ανάπτυξη δικτύου'!AH70,0)</f>
        <v>0</v>
      </c>
      <c r="X198" s="160">
        <f t="shared" si="180"/>
        <v>0</v>
      </c>
      <c r="Y198" s="187">
        <f t="shared" si="181"/>
        <v>0</v>
      </c>
    </row>
    <row r="199" spans="2:33" outlineLevel="1" x14ac:dyDescent="0.35">
      <c r="B199" s="230" t="s">
        <v>99</v>
      </c>
      <c r="C199" s="63" t="s">
        <v>201</v>
      </c>
      <c r="D199" s="179">
        <f>IFERROR('Διανεμόμενες ποσότητες αερίου'!D39/'Ανάπτυξη δικτύου'!E71,0)</f>
        <v>0</v>
      </c>
      <c r="E199" s="170">
        <f>IFERROR('Διανεμόμενες ποσότητες αερίου'!E39/'Ανάπτυξη δικτύου'!G71,0)</f>
        <v>0</v>
      </c>
      <c r="F199" s="160">
        <f t="shared" si="171"/>
        <v>0</v>
      </c>
      <c r="G199" s="156">
        <f>IFERROR('Διανεμόμενες ποσότητες αερίου'!G39/'Ανάπτυξη δικτύου'!J71,0)</f>
        <v>0</v>
      </c>
      <c r="H199" s="160">
        <f t="shared" si="172"/>
        <v>0</v>
      </c>
      <c r="I199" s="167">
        <f>IFERROR('Διανεμόμενες ποσότητες αερίου'!I39/'Ανάπτυξη δικτύου'!M71,0)</f>
        <v>0</v>
      </c>
      <c r="J199" s="160">
        <f t="shared" si="173"/>
        <v>0</v>
      </c>
      <c r="K199" s="156">
        <f>IFERROR('Διανεμόμενες ποσότητες αερίου'!K39/'Ανάπτυξη δικτύου'!P71,0)</f>
        <v>0</v>
      </c>
      <c r="L199" s="160">
        <f t="shared" si="174"/>
        <v>0</v>
      </c>
      <c r="M199" s="187">
        <f t="shared" si="175"/>
        <v>0</v>
      </c>
      <c r="O199" s="157">
        <f>IFERROR('Διανεμόμενες ποσότητες αερίου'!R39/'Ανάπτυξη δικτύου'!V71,0)</f>
        <v>0</v>
      </c>
      <c r="P199" s="160">
        <f t="shared" si="176"/>
        <v>0</v>
      </c>
      <c r="Q199" s="156">
        <f>IFERROR('Διανεμόμενες ποσότητες αερίου'!X39/'Ανάπτυξη δικτύου'!Y71,0)</f>
        <v>0</v>
      </c>
      <c r="R199" s="160">
        <f t="shared" si="177"/>
        <v>0</v>
      </c>
      <c r="S199" s="156">
        <f>IFERROR('Διανεμόμενες ποσότητες αερίου'!AD39/'Ανάπτυξη δικτύου'!AB71,0)</f>
        <v>0</v>
      </c>
      <c r="T199" s="160">
        <f t="shared" si="178"/>
        <v>0</v>
      </c>
      <c r="U199" s="156">
        <f>IFERROR('Διανεμόμενες ποσότητες αερίου'!AJ39/'Ανάπτυξη δικτύου'!AE71,0)</f>
        <v>0</v>
      </c>
      <c r="V199" s="160">
        <f t="shared" si="179"/>
        <v>0</v>
      </c>
      <c r="W199" s="156">
        <f>IFERROR('Διανεμόμενες ποσότητες αερίου'!AP39/'Ανάπτυξη δικτύου'!AH71,0)</f>
        <v>0</v>
      </c>
      <c r="X199" s="160">
        <f t="shared" si="180"/>
        <v>0</v>
      </c>
      <c r="Y199" s="187">
        <f t="shared" si="181"/>
        <v>0</v>
      </c>
    </row>
    <row r="200" spans="2:33" ht="15" customHeight="1" outlineLevel="1" x14ac:dyDescent="0.35">
      <c r="B200" s="50" t="s">
        <v>138</v>
      </c>
      <c r="C200" s="47" t="s">
        <v>201</v>
      </c>
      <c r="D200" s="184">
        <f>IFERROR('Διανεμόμενες ποσότητες αερίου'!D40/'Ανάπτυξη δικτύου'!E72,0)</f>
        <v>13.930495767918259</v>
      </c>
      <c r="E200" s="178">
        <f>IFERROR('Διανεμόμενες ποσότητες αερίου'!E40/'Ανάπτυξη δικτύου'!G72,0)</f>
        <v>13.746376788098418</v>
      </c>
      <c r="F200" s="160">
        <f t="shared" ref="F200" si="182">IFERROR((E200-D200)/D200,0)</f>
        <v>-1.3216972524686775E-2</v>
      </c>
      <c r="G200" s="142">
        <f>IFERROR('Διανεμόμενες ποσότητες αερίου'!G40/'Ανάπτυξη δικτύου'!J72,0)</f>
        <v>14.622371718565466</v>
      </c>
      <c r="H200" s="160">
        <f t="shared" ref="H200" si="183">IFERROR((G200-E200)/E200,0)</f>
        <v>6.3725514291553695E-2</v>
      </c>
      <c r="I200" s="156">
        <f>IFERROR('Διανεμόμενες ποσότητες αερίου'!I40/'Ανάπτυξη δικτύου'!M72,0)</f>
        <v>7.735943730819292</v>
      </c>
      <c r="J200" s="160">
        <f t="shared" ref="J200" si="184">IFERROR((I200-G200)/G200,0)</f>
        <v>-0.4709515063826985</v>
      </c>
      <c r="K200" s="142">
        <f>IFERROR('Διανεμόμενες ποσότητες αερίου'!K40/'Ανάπτυξη δικτύου'!P72,0)</f>
        <v>5.8522868675832349</v>
      </c>
      <c r="L200" s="160">
        <f t="shared" ref="L200" si="185">IFERROR((K200-I200)/I200,0)</f>
        <v>-0.24349412673876369</v>
      </c>
      <c r="M200" s="187">
        <f>IFERROR((K200/D200)^(1/4)-1,0)</f>
        <v>-0.19491866441825323</v>
      </c>
      <c r="N200" s="102"/>
      <c r="O200" s="169">
        <f>IFERROR('Διανεμόμενες ποσότητες αερίου'!R40/'Ανάπτυξη δικτύου'!V72,0)</f>
        <v>4.1317312852559906</v>
      </c>
      <c r="P200" s="160">
        <f t="shared" ref="P200" si="186">IFERROR((O200-K200)/K200,0)</f>
        <v>-0.29399713671892613</v>
      </c>
      <c r="Q200" s="142">
        <f>IFERROR('Διανεμόμενες ποσότητες αερίου'!X40/'Ανάπτυξη δικτύου'!Y72,0)</f>
        <v>3.937480644549006</v>
      </c>
      <c r="R200" s="160">
        <f t="shared" ref="R200" si="187">IFERROR((Q200-O200)/O200,0)</f>
        <v>-4.7014345148767192E-2</v>
      </c>
      <c r="S200" s="142">
        <f>IFERROR('Διανεμόμενες ποσότητες αερίου'!AD40/'Ανάπτυξη δικτύου'!AB72,0)</f>
        <v>4.3970259206065405</v>
      </c>
      <c r="T200" s="160">
        <f t="shared" ref="T200" si="188">IFERROR((S200-Q200)/Q200,0)</f>
        <v>0.11671048508993248</v>
      </c>
      <c r="U200" s="142">
        <f>IFERROR('Διανεμόμενες ποσότητες αερίου'!AJ40/'Ανάπτυξη δικτύου'!AE72,0)</f>
        <v>4.7470519015187183</v>
      </c>
      <c r="V200" s="160">
        <f t="shared" ref="V200" si="189">IFERROR((U200-S200)/S200,0)</f>
        <v>7.9605166590397083E-2</v>
      </c>
      <c r="W200" s="142">
        <f>IFERROR('Διανεμόμενες ποσότητες αερίου'!AP40/'Ανάπτυξη δικτύου'!AH72,0)</f>
        <v>5.0183814547210721</v>
      </c>
      <c r="X200" s="160">
        <f t="shared" ref="X200" si="190">IFERROR((W200-U200)/U200,0)</f>
        <v>5.7157486126399364E-2</v>
      </c>
      <c r="Y200" s="187">
        <f>IFERROR((W200/O200)^(1/4)-1,0)</f>
        <v>4.9803219337365645E-2</v>
      </c>
    </row>
    <row r="201" spans="2:33" ht="15" customHeight="1" x14ac:dyDescent="0.35"/>
    <row r="202" spans="2:33" ht="15.5" x14ac:dyDescent="0.35">
      <c r="B202" s="296" t="s">
        <v>202</v>
      </c>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row>
    <row r="203" spans="2:33"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row>
    <row r="204" spans="2:33" ht="14.25" customHeight="1" outlineLevel="1" x14ac:dyDescent="0.35">
      <c r="B204" s="338"/>
      <c r="C204" s="338" t="s">
        <v>105</v>
      </c>
      <c r="D204" s="307" t="s">
        <v>130</v>
      </c>
      <c r="E204" s="308"/>
      <c r="F204" s="308"/>
      <c r="G204" s="308"/>
      <c r="H204" s="308"/>
      <c r="I204" s="308"/>
      <c r="J204" s="308"/>
      <c r="K204" s="308"/>
      <c r="L204" s="309"/>
      <c r="M204" s="369" t="str">
        <f>"Ετήσιος ρυθμός ανάπτυξης (CAGR) "&amp;($C$3-5)&amp;" - "&amp;(($C$3-1))</f>
        <v>Ετήσιος ρυθμός ανάπτυξης (CAGR) 2019 - 2023</v>
      </c>
      <c r="N204" s="102"/>
      <c r="O204" s="372" t="s">
        <v>131</v>
      </c>
      <c r="P204" s="373"/>
      <c r="Q204" s="373"/>
      <c r="R204" s="373"/>
      <c r="S204" s="373"/>
      <c r="T204" s="373"/>
      <c r="U204" s="373"/>
      <c r="V204" s="373"/>
      <c r="W204" s="373"/>
      <c r="X204" s="374"/>
      <c r="Y204" s="369" t="str">
        <f>"Ετήσιος ρυθμός ανάπτυξης (CAGR) "&amp;$C$3&amp;" - "&amp;$E$3</f>
        <v>Ετήσιος ρυθμός ανάπτυξης (CAGR) 2024 - 2028</v>
      </c>
    </row>
    <row r="205" spans="2:33" ht="15.75" customHeight="1" outlineLevel="1" x14ac:dyDescent="0.35">
      <c r="B205" s="339"/>
      <c r="C205" s="339"/>
      <c r="D205" s="67">
        <f>$C$3-5</f>
        <v>2019</v>
      </c>
      <c r="E205" s="307">
        <f>$C$3-4</f>
        <v>2020</v>
      </c>
      <c r="F205" s="309"/>
      <c r="G205" s="307">
        <f>$C$3-3</f>
        <v>2021</v>
      </c>
      <c r="H205" s="309"/>
      <c r="I205" s="307">
        <f>$C$3+-2</f>
        <v>2022</v>
      </c>
      <c r="J205" s="309"/>
      <c r="K205" s="307">
        <f>$C$3-1</f>
        <v>2023</v>
      </c>
      <c r="L205" s="309"/>
      <c r="M205" s="370"/>
      <c r="N205" s="102"/>
      <c r="O205" s="307">
        <f>$C$3</f>
        <v>2024</v>
      </c>
      <c r="P205" s="309"/>
      <c r="Q205" s="307">
        <f>$C$3+1</f>
        <v>2025</v>
      </c>
      <c r="R205" s="309"/>
      <c r="S205" s="307">
        <f>$C$3+2</f>
        <v>2026</v>
      </c>
      <c r="T205" s="309"/>
      <c r="U205" s="307">
        <f>$C$3+3</f>
        <v>2027</v>
      </c>
      <c r="V205" s="309"/>
      <c r="W205" s="307">
        <f>$C$3+4</f>
        <v>2028</v>
      </c>
      <c r="X205" s="309"/>
      <c r="Y205" s="370"/>
    </row>
    <row r="206" spans="2:33" ht="15" customHeight="1" outlineLevel="1" x14ac:dyDescent="0.35">
      <c r="B206" s="340"/>
      <c r="C206" s="340"/>
      <c r="D206" s="81" t="s">
        <v>194</v>
      </c>
      <c r="E206" s="67" t="s">
        <v>194</v>
      </c>
      <c r="F206" s="66" t="s">
        <v>134</v>
      </c>
      <c r="G206" s="67" t="s">
        <v>194</v>
      </c>
      <c r="H206" s="66" t="s">
        <v>134</v>
      </c>
      <c r="I206" s="67" t="s">
        <v>194</v>
      </c>
      <c r="J206" s="66" t="s">
        <v>134</v>
      </c>
      <c r="K206" s="67" t="s">
        <v>194</v>
      </c>
      <c r="L206" s="66" t="s">
        <v>134</v>
      </c>
      <c r="M206" s="371"/>
      <c r="O206" s="188" t="s">
        <v>194</v>
      </c>
      <c r="P206" s="189" t="s">
        <v>134</v>
      </c>
      <c r="Q206" s="188" t="s">
        <v>194</v>
      </c>
      <c r="R206" s="189" t="s">
        <v>134</v>
      </c>
      <c r="S206" s="188" t="s">
        <v>194</v>
      </c>
      <c r="T206" s="189" t="s">
        <v>134</v>
      </c>
      <c r="U206" s="188" t="s">
        <v>194</v>
      </c>
      <c r="V206" s="189" t="s">
        <v>134</v>
      </c>
      <c r="W206" s="188" t="s">
        <v>194</v>
      </c>
      <c r="X206" s="189" t="s">
        <v>134</v>
      </c>
      <c r="Y206" s="371"/>
    </row>
    <row r="207" spans="2:33" outlineLevel="1" x14ac:dyDescent="0.35">
      <c r="B207" s="229" t="s">
        <v>75</v>
      </c>
      <c r="C207" s="51" t="s">
        <v>203</v>
      </c>
      <c r="D207" s="179">
        <f>IFERROR(Συνδέσεις!E14/'Ανάπτυξη δικτύου'!E47,0)</f>
        <v>0</v>
      </c>
      <c r="E207" s="156">
        <f>IFERROR(Συνδέσεις!G14/'Ανάπτυξη δικτύου'!G47,0)</f>
        <v>0</v>
      </c>
      <c r="F207" s="160">
        <f>IFERROR((E207-D207)/D207,0)</f>
        <v>0</v>
      </c>
      <c r="G207" s="156">
        <f>IFERROR(Συνδέσεις!J14/'Ανάπτυξη δικτύου'!J47,0)</f>
        <v>0</v>
      </c>
      <c r="H207" s="160">
        <f>IFERROR((G207-E207)/E207,0)</f>
        <v>0</v>
      </c>
      <c r="I207" s="156">
        <f>IFERROR(Συνδέσεις!M14/'Ανάπτυξη δικτύου'!M47,0)</f>
        <v>0</v>
      </c>
      <c r="J207" s="160">
        <f>IFERROR((I207-G207)/G207,0)</f>
        <v>0</v>
      </c>
      <c r="K207" s="156">
        <f>IFERROR(Συνδέσεις!P14/'Ανάπτυξη δικτύου'!P47,0)</f>
        <v>0</v>
      </c>
      <c r="L207" s="160">
        <f>IFERROR((K207-I207)/I207,0)</f>
        <v>0</v>
      </c>
      <c r="M207" s="187">
        <f t="shared" ref="M207" si="191">IFERROR((K207/D207)^(1/4)-1,0)</f>
        <v>0</v>
      </c>
      <c r="N207" s="54"/>
      <c r="O207" s="157">
        <f>IFERROR(Συνδέσεις!X14/'Ανάπτυξη δικτύου'!V47,0)</f>
        <v>0</v>
      </c>
      <c r="P207" s="160">
        <f>IFERROR((O207-K207)/K207,0)</f>
        <v>0</v>
      </c>
      <c r="Q207" s="156">
        <f>IFERROR(Συνδέσεις!AC14/'Ανάπτυξη δικτύου'!Y47,0)</f>
        <v>0</v>
      </c>
      <c r="R207" s="160">
        <f>IFERROR((Q207-O207)/O207,0)</f>
        <v>0</v>
      </c>
      <c r="S207" s="156">
        <f>IFERROR(Συνδέσεις!AH14/'Ανάπτυξη δικτύου'!AB47,0)</f>
        <v>0</v>
      </c>
      <c r="T207" s="160">
        <f>IFERROR((S207-Q207)/Q207,0)</f>
        <v>0</v>
      </c>
      <c r="U207" s="156">
        <f>IFERROR(Συνδέσεις!AM14/'Ανάπτυξη δικτύου'!AE47,0)</f>
        <v>0</v>
      </c>
      <c r="V207" s="160">
        <f>IFERROR((U207-S207)/S207,0)</f>
        <v>0</v>
      </c>
      <c r="W207" s="156">
        <f>IFERROR(Συνδέσεις!AR14/'Ανάπτυξη δικτύου'!AH47,0)</f>
        <v>0</v>
      </c>
      <c r="X207" s="160">
        <f>IFERROR((W207-U207)/U207,0)</f>
        <v>0</v>
      </c>
      <c r="Y207" s="187">
        <f>IFERROR((W207/O207)^(1/4)-1,0)</f>
        <v>0</v>
      </c>
    </row>
    <row r="208" spans="2:33" outlineLevel="1" x14ac:dyDescent="0.35">
      <c r="B208" s="230" t="s">
        <v>76</v>
      </c>
      <c r="C208" s="51" t="s">
        <v>203</v>
      </c>
      <c r="D208" s="179">
        <f>IFERROR(Συνδέσεις!E15/'Ανάπτυξη δικτύου'!E48,0)</f>
        <v>2.0610057708161583E-4</v>
      </c>
      <c r="E208" s="156">
        <f>IFERROR(Συνδέσεις!G15/'Ανάπτυξη δικτύου'!G48,0)</f>
        <v>2.0610057708161583E-4</v>
      </c>
      <c r="F208" s="160">
        <f t="shared" ref="F208:F227" si="192">IFERROR((E208-D208)/D208,0)</f>
        <v>0</v>
      </c>
      <c r="G208" s="156">
        <f>IFERROR(Συνδέσεις!J15/'Ανάπτυξη δικτύου'!J48,0)</f>
        <v>2.0610057708161583E-4</v>
      </c>
      <c r="H208" s="160">
        <f t="shared" ref="H208:H227" si="193">IFERROR((G208-E208)/E208,0)</f>
        <v>0</v>
      </c>
      <c r="I208" s="156">
        <f>IFERROR(Συνδέσεις!M15/'Ανάπτυξη δικτύου'!M48,0)</f>
        <v>4.1220115416323167E-4</v>
      </c>
      <c r="J208" s="160">
        <f t="shared" ref="J208:J227" si="194">IFERROR((I208-G208)/G208,0)</f>
        <v>1</v>
      </c>
      <c r="K208" s="156">
        <f>IFERROR(Συνδέσεις!P15/'Ανάπτυξη δικτύου'!P48,0)</f>
        <v>4.1220115416323167E-4</v>
      </c>
      <c r="L208" s="160">
        <f t="shared" ref="L208:L227" si="195">IFERROR((K208-I208)/I208,0)</f>
        <v>0</v>
      </c>
      <c r="M208" s="187">
        <f t="shared" ref="M208:M227" si="196">IFERROR((K208/D208)^(1/4)-1,0)</f>
        <v>0.18920711500272103</v>
      </c>
      <c r="N208" s="54"/>
      <c r="O208" s="157">
        <f>IFERROR(Συνδέσεις!X15/'Ανάπτυξη δικτύου'!V48,0)</f>
        <v>4.1220115416323167E-4</v>
      </c>
      <c r="P208" s="160">
        <f t="shared" ref="P208:P227" si="197">IFERROR((O208-K208)/K208,0)</f>
        <v>0</v>
      </c>
      <c r="Q208" s="156">
        <f>IFERROR(Συνδέσεις!AC15/'Ανάπτυξη δικτύου'!Y48,0)</f>
        <v>4.1220115416323167E-4</v>
      </c>
      <c r="R208" s="160">
        <f t="shared" ref="R208:R227" si="198">IFERROR((Q208-O208)/O208,0)</f>
        <v>0</v>
      </c>
      <c r="S208" s="156">
        <f>IFERROR(Συνδέσεις!AH15/'Ανάπτυξη δικτύου'!AB48,0)</f>
        <v>4.1220115416323167E-4</v>
      </c>
      <c r="T208" s="160">
        <f t="shared" ref="T208:T227" si="199">IFERROR((S208-Q208)/Q208,0)</f>
        <v>0</v>
      </c>
      <c r="U208" s="156">
        <f>IFERROR(Συνδέσεις!AM15/'Ανάπτυξη δικτύου'!AE48,0)</f>
        <v>4.1220115416323167E-4</v>
      </c>
      <c r="V208" s="160">
        <f t="shared" ref="V208:V227" si="200">IFERROR((U208-S208)/S208,0)</f>
        <v>0</v>
      </c>
      <c r="W208" s="156">
        <f>IFERROR(Συνδέσεις!AR15/'Ανάπτυξη δικτύου'!AH48,0)</f>
        <v>4.1220115416323167E-4</v>
      </c>
      <c r="X208" s="160">
        <f t="shared" ref="X208:X227" si="201">IFERROR((W208-U208)/U208,0)</f>
        <v>0</v>
      </c>
      <c r="Y208" s="187">
        <f t="shared" ref="Y208:Y227" si="202">IFERROR((W208/O208)^(1/4)-1,0)</f>
        <v>0</v>
      </c>
    </row>
    <row r="209" spans="2:25" outlineLevel="1" x14ac:dyDescent="0.35">
      <c r="B209" s="229" t="s">
        <v>77</v>
      </c>
      <c r="C209" s="51" t="s">
        <v>203</v>
      </c>
      <c r="D209" s="179">
        <f>IFERROR(Συνδέσεις!E16/'Ανάπτυξη δικτύου'!E49,0)</f>
        <v>0</v>
      </c>
      <c r="E209" s="156">
        <f>IFERROR(Συνδέσεις!G16/'Ανάπτυξη δικτύου'!G49,0)</f>
        <v>0</v>
      </c>
      <c r="F209" s="160">
        <f t="shared" si="192"/>
        <v>0</v>
      </c>
      <c r="G209" s="156">
        <f>IFERROR(Συνδέσεις!J16/'Ανάπτυξη δικτύου'!J49,0)</f>
        <v>0</v>
      </c>
      <c r="H209" s="160">
        <f t="shared" si="193"/>
        <v>0</v>
      </c>
      <c r="I209" s="156">
        <f>IFERROR(Συνδέσεις!M16/'Ανάπτυξη δικτύου'!M49,0)</f>
        <v>0</v>
      </c>
      <c r="J209" s="160">
        <f t="shared" si="194"/>
        <v>0</v>
      </c>
      <c r="K209" s="156">
        <f>IFERROR(Συνδέσεις!P16/'Ανάπτυξη δικτύου'!P49,0)</f>
        <v>0</v>
      </c>
      <c r="L209" s="160">
        <f t="shared" si="195"/>
        <v>0</v>
      </c>
      <c r="M209" s="187">
        <f t="shared" si="196"/>
        <v>0</v>
      </c>
      <c r="N209" s="54"/>
      <c r="O209" s="157">
        <f>IFERROR(Συνδέσεις!X16/'Ανάπτυξη δικτύου'!V49,0)</f>
        <v>0</v>
      </c>
      <c r="P209" s="160">
        <f t="shared" si="197"/>
        <v>0</v>
      </c>
      <c r="Q209" s="156">
        <f>IFERROR(Συνδέσεις!AC16/'Ανάπτυξη δικτύου'!Y49,0)</f>
        <v>0</v>
      </c>
      <c r="R209" s="160">
        <f t="shared" si="198"/>
        <v>0</v>
      </c>
      <c r="S209" s="156">
        <f>IFERROR(Συνδέσεις!AH16/'Ανάπτυξη δικτύου'!AB49,0)</f>
        <v>0</v>
      </c>
      <c r="T209" s="160">
        <f t="shared" si="199"/>
        <v>0</v>
      </c>
      <c r="U209" s="156">
        <f>IFERROR(Συνδέσεις!AM16/'Ανάπτυξη δικτύου'!AE49,0)</f>
        <v>0</v>
      </c>
      <c r="V209" s="160">
        <f t="shared" si="200"/>
        <v>0</v>
      </c>
      <c r="W209" s="156">
        <f>IFERROR(Συνδέσεις!AR16/'Ανάπτυξη δικτύου'!AH49,0)</f>
        <v>0</v>
      </c>
      <c r="X209" s="160">
        <f t="shared" si="201"/>
        <v>0</v>
      </c>
      <c r="Y209" s="187">
        <f t="shared" si="202"/>
        <v>0</v>
      </c>
    </row>
    <row r="210" spans="2:25" outlineLevel="1" x14ac:dyDescent="0.35">
      <c r="B210" s="230" t="s">
        <v>78</v>
      </c>
      <c r="C210" s="51" t="s">
        <v>203</v>
      </c>
      <c r="D210" s="179">
        <f>IFERROR(Συνδέσεις!E17/'Ανάπτυξη δικτύου'!E50,0)</f>
        <v>4.5489992201715624E-4</v>
      </c>
      <c r="E210" s="156">
        <f>IFERROR(Συνδέσεις!G17/'Ανάπτυξη δικτύου'!G50,0)</f>
        <v>4.5489992201715624E-4</v>
      </c>
      <c r="F210" s="160">
        <f t="shared" si="192"/>
        <v>0</v>
      </c>
      <c r="G210" s="156">
        <f>IFERROR(Συνδέσεις!J17/'Ανάπτυξη δικτύου'!J50,0)</f>
        <v>4.5489992201715624E-4</v>
      </c>
      <c r="H210" s="160">
        <f t="shared" si="193"/>
        <v>0</v>
      </c>
      <c r="I210" s="156">
        <f>IFERROR(Συνδέσεις!M17/'Ανάπτυξη δικτύου'!M50,0)</f>
        <v>1.8274329941235488E-3</v>
      </c>
      <c r="J210" s="160">
        <f t="shared" si="194"/>
        <v>3.0172198447961667</v>
      </c>
      <c r="K210" s="156">
        <f>IFERROR(Συνδέσεις!P17/'Ανάπτυξη δικτύου'!P50,0)</f>
        <v>1.8330965583612116E-3</v>
      </c>
      <c r="L210" s="160">
        <f t="shared" si="195"/>
        <v>3.0991911910724316E-3</v>
      </c>
      <c r="M210" s="187">
        <f t="shared" si="196"/>
        <v>0.41682877944386254</v>
      </c>
      <c r="N210" s="54"/>
      <c r="O210" s="157">
        <f>IFERROR(Συνδέσεις!X17/'Ανάπτυξη δικτύου'!V50,0)</f>
        <v>5.2243392747387827E-3</v>
      </c>
      <c r="P210" s="160">
        <f t="shared" si="197"/>
        <v>1.8500076828518746</v>
      </c>
      <c r="Q210" s="156">
        <f>IFERROR(Συνδέσεις!AC17/'Ανάπτυξη δικτύου'!Y50,0)</f>
        <v>1.612224870321043E-2</v>
      </c>
      <c r="R210" s="160">
        <f t="shared" si="198"/>
        <v>2.0859880753086322</v>
      </c>
      <c r="S210" s="156">
        <f>IFERROR(Συνδέσεις!AH17/'Ανάπτυξη δικτύου'!AB50,0)</f>
        <v>2.0943383448462683E-2</v>
      </c>
      <c r="T210" s="160">
        <f t="shared" si="199"/>
        <v>0.29903612293812459</v>
      </c>
      <c r="U210" s="156">
        <f>IFERROR(Συνδέσεις!AM17/'Ανάπτυξη δικτύου'!AE50,0)</f>
        <v>2.5256393180607351E-2</v>
      </c>
      <c r="V210" s="160">
        <f t="shared" si="200"/>
        <v>0.20593662636975962</v>
      </c>
      <c r="W210" s="156">
        <f>IFERROR(Συνδέσεις!AR17/'Ανάπτυξη δικτύου'!AH50,0)</f>
        <v>3.091838071531508E-2</v>
      </c>
      <c r="X210" s="160">
        <f t="shared" si="201"/>
        <v>0.22418036867810487</v>
      </c>
      <c r="Y210" s="187">
        <f t="shared" si="202"/>
        <v>0.5597189257670363</v>
      </c>
    </row>
    <row r="211" spans="2:25" outlineLevel="1" x14ac:dyDescent="0.35">
      <c r="B211" s="229" t="s">
        <v>79</v>
      </c>
      <c r="C211" s="51" t="s">
        <v>203</v>
      </c>
      <c r="D211" s="179">
        <f>IFERROR(Συνδέσεις!E18/'Ανάπτυξη δικτύου'!E51,0)</f>
        <v>0</v>
      </c>
      <c r="E211" s="156">
        <f>IFERROR(Συνδέσεις!G18/'Ανάπτυξη δικτύου'!G51,0)</f>
        <v>0</v>
      </c>
      <c r="F211" s="160">
        <f t="shared" si="192"/>
        <v>0</v>
      </c>
      <c r="G211" s="156">
        <f>IFERROR(Συνδέσεις!J18/'Ανάπτυξη δικτύου'!J51,0)</f>
        <v>0</v>
      </c>
      <c r="H211" s="160">
        <f t="shared" si="193"/>
        <v>0</v>
      </c>
      <c r="I211" s="156">
        <f>IFERROR(Συνδέσεις!M18/'Ανάπτυξη δικτύου'!M51,0)</f>
        <v>0</v>
      </c>
      <c r="J211" s="160">
        <f t="shared" si="194"/>
        <v>0</v>
      </c>
      <c r="K211" s="156">
        <f>IFERROR(Συνδέσεις!P18/'Ανάπτυξη δικτύου'!P51,0)</f>
        <v>0</v>
      </c>
      <c r="L211" s="160">
        <f t="shared" si="195"/>
        <v>0</v>
      </c>
      <c r="M211" s="187">
        <f t="shared" si="196"/>
        <v>0</v>
      </c>
      <c r="N211" s="54"/>
      <c r="O211" s="157">
        <f>IFERROR(Συνδέσεις!X18/'Ανάπτυξη δικτύου'!V51,0)</f>
        <v>0</v>
      </c>
      <c r="P211" s="160">
        <f t="shared" si="197"/>
        <v>0</v>
      </c>
      <c r="Q211" s="156">
        <f>IFERROR(Συνδέσεις!AC18/'Ανάπτυξη δικτύου'!Y51,0)</f>
        <v>0</v>
      </c>
      <c r="R211" s="160">
        <f t="shared" si="198"/>
        <v>0</v>
      </c>
      <c r="S211" s="156">
        <f>IFERROR(Συνδέσεις!AH18/'Ανάπτυξη δικτύου'!AB51,0)</f>
        <v>0</v>
      </c>
      <c r="T211" s="160">
        <f t="shared" si="199"/>
        <v>0</v>
      </c>
      <c r="U211" s="156">
        <f>IFERROR(Συνδέσεις!AM18/'Ανάπτυξη δικτύου'!AE51,0)</f>
        <v>0</v>
      </c>
      <c r="V211" s="160">
        <f t="shared" si="200"/>
        <v>0</v>
      </c>
      <c r="W211" s="156">
        <f>IFERROR(Συνδέσεις!AR18/'Ανάπτυξη δικτύου'!AH51,0)</f>
        <v>0</v>
      </c>
      <c r="X211" s="160">
        <f t="shared" si="201"/>
        <v>0</v>
      </c>
      <c r="Y211" s="187">
        <f t="shared" si="202"/>
        <v>0</v>
      </c>
    </row>
    <row r="212" spans="2:25" outlineLevel="1" x14ac:dyDescent="0.35">
      <c r="B212" s="230" t="s">
        <v>80</v>
      </c>
      <c r="C212" s="51" t="s">
        <v>203</v>
      </c>
      <c r="D212" s="179">
        <f>IFERROR(Συνδέσεις!E19/'Ανάπτυξη δικτύου'!E52,0)</f>
        <v>4.8074490157380698E-3</v>
      </c>
      <c r="E212" s="156">
        <f>IFERROR(Συνδέσεις!G19/'Ανάπτυξη δικτύου'!G52,0)</f>
        <v>7.5907089722180056E-3</v>
      </c>
      <c r="F212" s="160">
        <f t="shared" si="192"/>
        <v>0.57894736842105277</v>
      </c>
      <c r="G212" s="156">
        <f>IFERROR(Συνδέσεις!J19/'Ανάπτυξη δικτύου'!J52,0)</f>
        <v>1.6376071669396013E-2</v>
      </c>
      <c r="H212" s="160">
        <f t="shared" si="193"/>
        <v>1.1573836817262306</v>
      </c>
      <c r="I212" s="156">
        <f>IFERROR(Συνδέσεις!M19/'Ανάπτυξη δικτύου'!M52,0)</f>
        <v>1.1792248330876614E-2</v>
      </c>
      <c r="J212" s="160">
        <f t="shared" si="194"/>
        <v>-0.27990982398335224</v>
      </c>
      <c r="K212" s="156">
        <f>IFERROR(Συνδέσεις!P19/'Ανάπτυξη δικτύου'!P52,0)</f>
        <v>1.1499134812018247E-2</v>
      </c>
      <c r="L212" s="160">
        <f t="shared" si="195"/>
        <v>-2.4856457448481969E-2</v>
      </c>
      <c r="M212" s="187">
        <f t="shared" si="196"/>
        <v>0.24361977610758623</v>
      </c>
      <c r="N212" s="54"/>
      <c r="O212" s="157">
        <f>IFERROR(Συνδέσεις!X19/'Ανάπτυξη δικτύου'!V52,0)</f>
        <v>1.4779460171165239E-2</v>
      </c>
      <c r="P212" s="160">
        <f t="shared" si="197"/>
        <v>0.28526714511761192</v>
      </c>
      <c r="Q212" s="156">
        <f>IFERROR(Συνδέσεις!AC19/'Ανάπτυξη δικτύου'!Y52,0)</f>
        <v>1.9983804210905166E-2</v>
      </c>
      <c r="R212" s="160">
        <f t="shared" si="198"/>
        <v>0.35213356776681287</v>
      </c>
      <c r="S212" s="156">
        <f>IFERROR(Συνδέσεις!AH19/'Ανάπτυξη δικτύου'!AB52,0)</f>
        <v>2.7308568424741546E-2</v>
      </c>
      <c r="T212" s="160">
        <f t="shared" si="199"/>
        <v>0.36653502689138912</v>
      </c>
      <c r="U212" s="156">
        <f>IFERROR(Συνδέσεις!AM19/'Ανάπτυξη δικτύου'!AE52,0)</f>
        <v>3.277275055489158E-2</v>
      </c>
      <c r="V212" s="160">
        <f t="shared" si="200"/>
        <v>0.20009039086792588</v>
      </c>
      <c r="W212" s="156">
        <f>IFERROR(Συνδέσεις!AR19/'Ανάπτυξη δικτύου'!AH52,0)</f>
        <v>3.9112701847844183E-2</v>
      </c>
      <c r="X212" s="160">
        <f t="shared" si="201"/>
        <v>0.19345191311707943</v>
      </c>
      <c r="Y212" s="187">
        <f t="shared" si="202"/>
        <v>0.27545403330932428</v>
      </c>
    </row>
    <row r="213" spans="2:25" outlineLevel="1" x14ac:dyDescent="0.35">
      <c r="B213" s="229" t="s">
        <v>81</v>
      </c>
      <c r="C213" s="51" t="s">
        <v>203</v>
      </c>
      <c r="D213" s="179">
        <f>IFERROR(Συνδέσεις!E20/'Ανάπτυξη δικτύου'!E53,0)</f>
        <v>0</v>
      </c>
      <c r="E213" s="156">
        <f>IFERROR(Συνδέσεις!G20/'Ανάπτυξη δικτύου'!G53,0)</f>
        <v>0</v>
      </c>
      <c r="F213" s="160">
        <f t="shared" si="192"/>
        <v>0</v>
      </c>
      <c r="G213" s="156">
        <f>IFERROR(Συνδέσεις!J20/'Ανάπτυξη δικτύου'!J53,0)</f>
        <v>0</v>
      </c>
      <c r="H213" s="160">
        <f t="shared" si="193"/>
        <v>0</v>
      </c>
      <c r="I213" s="156">
        <f>IFERROR(Συνδέσεις!M20/'Ανάπτυξη δικτύου'!M53,0)</f>
        <v>0</v>
      </c>
      <c r="J213" s="160">
        <f t="shared" si="194"/>
        <v>0</v>
      </c>
      <c r="K213" s="156">
        <f>IFERROR(Συνδέσεις!P20/'Ανάπτυξη δικτύου'!P53,0)</f>
        <v>0</v>
      </c>
      <c r="L213" s="160">
        <f t="shared" si="195"/>
        <v>0</v>
      </c>
      <c r="M213" s="187">
        <f t="shared" si="196"/>
        <v>0</v>
      </c>
      <c r="N213" s="54"/>
      <c r="O213" s="157">
        <f>IFERROR(Συνδέσεις!X20/'Ανάπτυξη δικτύου'!V53,0)</f>
        <v>0</v>
      </c>
      <c r="P213" s="160">
        <f t="shared" si="197"/>
        <v>0</v>
      </c>
      <c r="Q213" s="156">
        <f>IFERROR(Συνδέσεις!AC20/'Ανάπτυξη δικτύου'!Y53,0)</f>
        <v>0</v>
      </c>
      <c r="R213" s="160">
        <f t="shared" si="198"/>
        <v>0</v>
      </c>
      <c r="S213" s="156">
        <f>IFERROR(Συνδέσεις!AH20/'Ανάπτυξη δικτύου'!AB53,0)</f>
        <v>0</v>
      </c>
      <c r="T213" s="160">
        <f t="shared" si="199"/>
        <v>0</v>
      </c>
      <c r="U213" s="156">
        <f>IFERROR(Συνδέσεις!AM20/'Ανάπτυξη δικτύου'!AE53,0)</f>
        <v>0</v>
      </c>
      <c r="V213" s="160">
        <f t="shared" si="200"/>
        <v>0</v>
      </c>
      <c r="W213" s="156">
        <f>IFERROR(Συνδέσεις!AR20/'Ανάπτυξη δικτύου'!AH53,0)</f>
        <v>0</v>
      </c>
      <c r="X213" s="160">
        <f t="shared" si="201"/>
        <v>0</v>
      </c>
      <c r="Y213" s="187">
        <f t="shared" si="202"/>
        <v>0</v>
      </c>
    </row>
    <row r="214" spans="2:25" outlineLevel="1" x14ac:dyDescent="0.35">
      <c r="B214" s="230" t="s">
        <v>82</v>
      </c>
      <c r="C214" s="51" t="s">
        <v>203</v>
      </c>
      <c r="D214" s="179">
        <f>IFERROR(Συνδέσεις!E21/'Ανάπτυξη δικτύου'!E54,0)</f>
        <v>2.913849029633295E-3</v>
      </c>
      <c r="E214" s="156">
        <f>IFERROR(Συνδέσεις!G21/'Ανάπτυξη δικτύου'!G54,0)</f>
        <v>2.5076028383930003E-3</v>
      </c>
      <c r="F214" s="160">
        <f t="shared" si="192"/>
        <v>-0.13941909382018342</v>
      </c>
      <c r="G214" s="156">
        <f>IFERROR(Συνδέσεις!J21/'Ανάπτυξη δικτύου'!J54,0)</f>
        <v>2.5809115779693386E-3</v>
      </c>
      <c r="H214" s="160">
        <f t="shared" si="193"/>
        <v>2.9234589486793815E-2</v>
      </c>
      <c r="I214" s="156">
        <f>IFERROR(Συνδέσεις!M21/'Ανάπτυξη δικτύου'!M54,0)</f>
        <v>2.5818862957525438E-3</v>
      </c>
      <c r="J214" s="160">
        <f t="shared" si="194"/>
        <v>3.7766415228069028E-4</v>
      </c>
      <c r="K214" s="156">
        <f>IFERROR(Συνδέσεις!P21/'Ανάπτυξη δικτύου'!P54,0)</f>
        <v>2.5818862957525438E-3</v>
      </c>
      <c r="L214" s="160">
        <f t="shared" si="195"/>
        <v>0</v>
      </c>
      <c r="M214" s="187">
        <f t="shared" si="196"/>
        <v>-2.9786046224182572E-2</v>
      </c>
      <c r="N214" s="54"/>
      <c r="O214" s="157">
        <f>IFERROR(Συνδέσεις!X21/'Ανάπτυξη δικτύου'!V54,0)</f>
        <v>3.1387637320913278E-3</v>
      </c>
      <c r="P214" s="160">
        <f t="shared" si="197"/>
        <v>0.21568627450980393</v>
      </c>
      <c r="Q214" s="156">
        <f>IFERROR(Συνδέσεις!AC21/'Ανάπτυξη δικτύου'!Y54,0)</f>
        <v>3.341264618032704E-3</v>
      </c>
      <c r="R214" s="160">
        <f t="shared" si="198"/>
        <v>6.4516129032258146E-2</v>
      </c>
      <c r="S214" s="156">
        <f>IFERROR(Συνδέσεις!AH21/'Ανάπτυξη δικτύου'!AB54,0)</f>
        <v>3.493140282488736E-3</v>
      </c>
      <c r="T214" s="160">
        <f t="shared" si="199"/>
        <v>4.5454545454545442E-2</v>
      </c>
      <c r="U214" s="156">
        <f>IFERROR(Συνδέσεις!AM21/'Ανάπτυξη δικτύου'!AE54,0)</f>
        <v>3.645015946944768E-3</v>
      </c>
      <c r="V214" s="160">
        <f t="shared" si="200"/>
        <v>4.3478260869565209E-2</v>
      </c>
      <c r="W214" s="156">
        <f>IFERROR(Συνδέσεις!AR21/'Ανάπτυξη δικτύου'!AH54,0)</f>
        <v>3.7968916114007999E-3</v>
      </c>
      <c r="X214" s="160">
        <f t="shared" si="201"/>
        <v>4.1666666666666657E-2</v>
      </c>
      <c r="Y214" s="187">
        <f t="shared" si="202"/>
        <v>4.8738939231375067E-2</v>
      </c>
    </row>
    <row r="215" spans="2:25" outlineLevel="1" x14ac:dyDescent="0.35">
      <c r="B215" s="230" t="s">
        <v>83</v>
      </c>
      <c r="C215" s="51" t="s">
        <v>203</v>
      </c>
      <c r="D215" s="179">
        <f>IFERROR(Συνδέσεις!E22/'Ανάπτυξη δικτύου'!E55,0)</f>
        <v>3.3444816053511704E-2</v>
      </c>
      <c r="E215" s="156">
        <f>IFERROR(Συνδέσεις!G22/'Ανάπτυξη δικτύου'!G55,0)</f>
        <v>1.6722408026755852E-2</v>
      </c>
      <c r="F215" s="160">
        <f t="shared" si="192"/>
        <v>-0.5</v>
      </c>
      <c r="G215" s="156">
        <f>IFERROR(Συνδέσεις!J22/'Ανάπτυξη δικτύου'!J55,0)</f>
        <v>2.0066889632107024E-2</v>
      </c>
      <c r="H215" s="160">
        <f t="shared" si="193"/>
        <v>0.20000000000000009</v>
      </c>
      <c r="I215" s="156">
        <f>IFERROR(Συνδέσεις!M22/'Ανάπτυξη δικτύου'!M55,0)</f>
        <v>2.6755852842809364E-2</v>
      </c>
      <c r="J215" s="160">
        <f t="shared" si="194"/>
        <v>0.33333333333333326</v>
      </c>
      <c r="K215" s="156">
        <f>IFERROR(Συνδέσεις!P22/'Ανάπτυξη δικτύου'!P55,0)</f>
        <v>2.6755852842809364E-2</v>
      </c>
      <c r="L215" s="160">
        <f t="shared" si="195"/>
        <v>0</v>
      </c>
      <c r="M215" s="187">
        <f t="shared" si="196"/>
        <v>-5.4258390996824168E-2</v>
      </c>
      <c r="N215" s="54"/>
      <c r="O215" s="157">
        <f>IFERROR(Συνδέσεις!X22/'Ανάπτυξη δικτύου'!V55,0)</f>
        <v>2.6755852842809364E-2</v>
      </c>
      <c r="P215" s="160">
        <f t="shared" si="197"/>
        <v>0</v>
      </c>
      <c r="Q215" s="156">
        <f>IFERROR(Συνδέσεις!AC22/'Ανάπτυξη δικτύου'!Y55,0)</f>
        <v>2.6755852842809364E-2</v>
      </c>
      <c r="R215" s="160">
        <f t="shared" si="198"/>
        <v>0</v>
      </c>
      <c r="S215" s="156">
        <f>IFERROR(Συνδέσεις!AH22/'Ανάπτυξη δικτύου'!AB55,0)</f>
        <v>2.6755852842809364E-2</v>
      </c>
      <c r="T215" s="160">
        <f t="shared" si="199"/>
        <v>0</v>
      </c>
      <c r="U215" s="156">
        <f>IFERROR(Συνδέσεις!AM22/'Ανάπτυξη δικτύου'!AE55,0)</f>
        <v>2.6755852842809364E-2</v>
      </c>
      <c r="V215" s="160">
        <f t="shared" si="200"/>
        <v>0</v>
      </c>
      <c r="W215" s="156">
        <f>IFERROR(Συνδέσεις!AR22/'Ανάπτυξη δικτύου'!AH55,0)</f>
        <v>2.6755852842809364E-2</v>
      </c>
      <c r="X215" s="160">
        <f t="shared" si="201"/>
        <v>0</v>
      </c>
      <c r="Y215" s="187">
        <f t="shared" si="202"/>
        <v>0</v>
      </c>
    </row>
    <row r="216" spans="2:25" outlineLevel="1" x14ac:dyDescent="0.35">
      <c r="B216" s="230" t="s">
        <v>84</v>
      </c>
      <c r="C216" s="51" t="s">
        <v>203</v>
      </c>
      <c r="D216" s="179">
        <f>IFERROR(Συνδέσεις!E23/'Ανάπτυξη δικτύου'!E56,0)</f>
        <v>1.8975332068311196E-3</v>
      </c>
      <c r="E216" s="156">
        <f>IFERROR(Συνδέσεις!G23/'Ανάπτυξη δικτύου'!G56,0)</f>
        <v>1.8975332068311196E-3</v>
      </c>
      <c r="F216" s="160">
        <f t="shared" si="192"/>
        <v>0</v>
      </c>
      <c r="G216" s="156">
        <f>IFERROR(Συνδέσεις!J23/'Ανάπτυξη δικτύου'!J56,0)</f>
        <v>2.5300442757748261E-3</v>
      </c>
      <c r="H216" s="160">
        <f t="shared" si="193"/>
        <v>0.33333333333333331</v>
      </c>
      <c r="I216" s="156">
        <f>IFERROR(Συνδέσεις!M23/'Ανάπτυξη δικτύου'!M56,0)</f>
        <v>2.5300442757748261E-3</v>
      </c>
      <c r="J216" s="160">
        <f t="shared" si="194"/>
        <v>0</v>
      </c>
      <c r="K216" s="156">
        <f>IFERROR(Συνδέσεις!P23/'Ανάπτυξη δικτύου'!P56,0)</f>
        <v>6.3251106894370648E-3</v>
      </c>
      <c r="L216" s="160">
        <f t="shared" si="195"/>
        <v>1.4999999999999998</v>
      </c>
      <c r="M216" s="187">
        <f t="shared" si="196"/>
        <v>0.35120015480703426</v>
      </c>
      <c r="N216" s="54"/>
      <c r="O216" s="157">
        <f>IFERROR(Συνδέσεις!X23/'Ανάπτυξη δικτύου'!V56,0)</f>
        <v>4.0426313855200296E-3</v>
      </c>
      <c r="P216" s="160">
        <f t="shared" si="197"/>
        <v>-0.36085997794928326</v>
      </c>
      <c r="Q216" s="156">
        <f>IFERROR(Συνδέσεις!AC23/'Ανάπτυξη δικτύου'!Y56,0)</f>
        <v>4.0426313855200296E-3</v>
      </c>
      <c r="R216" s="160">
        <f t="shared" si="198"/>
        <v>0</v>
      </c>
      <c r="S216" s="156">
        <f>IFERROR(Συνδέσεις!AH23/'Ανάπτυξη δικτύου'!AB56,0)</f>
        <v>2.9561945713517872E-3</v>
      </c>
      <c r="T216" s="160">
        <f t="shared" si="199"/>
        <v>-0.2687449610319807</v>
      </c>
      <c r="U216" s="156">
        <f>IFERROR(Συνδέσεις!AM23/'Ανάπτυξη δικτύου'!AE56,0)</f>
        <v>2.3300148273670833E-3</v>
      </c>
      <c r="V216" s="160">
        <f t="shared" si="200"/>
        <v>-0.21181952976064392</v>
      </c>
      <c r="W216" s="156">
        <f>IFERROR(Συνδέσεις!AR23/'Ανάπτυξη δικτύου'!AH56,0)</f>
        <v>1.9227407795839888E-3</v>
      </c>
      <c r="X216" s="160">
        <f t="shared" si="201"/>
        <v>-0.17479461632581722</v>
      </c>
      <c r="Y216" s="187">
        <f t="shared" si="202"/>
        <v>-0.16954873973651796</v>
      </c>
    </row>
    <row r="217" spans="2:25" outlineLevel="1" x14ac:dyDescent="0.35">
      <c r="B217" s="229" t="s">
        <v>85</v>
      </c>
      <c r="C217" s="51" t="s">
        <v>203</v>
      </c>
      <c r="D217" s="179">
        <f>IFERROR(Συνδέσεις!E24/'Ανάπτυξη δικτύου'!E57,0)</f>
        <v>0</v>
      </c>
      <c r="E217" s="156">
        <f>IFERROR(Συνδέσεις!G24/'Ανάπτυξη δικτύου'!G57,0)</f>
        <v>0</v>
      </c>
      <c r="F217" s="160">
        <f t="shared" si="192"/>
        <v>0</v>
      </c>
      <c r="G217" s="156">
        <f>IFERROR(Συνδέσεις!J24/'Ανάπτυξη δικτύου'!J57,0)</f>
        <v>0</v>
      </c>
      <c r="H217" s="160">
        <f t="shared" si="193"/>
        <v>0</v>
      </c>
      <c r="I217" s="156">
        <f>IFERROR(Συνδέσεις!M24/'Ανάπτυξη δικτύου'!M57,0)</f>
        <v>0</v>
      </c>
      <c r="J217" s="160">
        <f t="shared" si="194"/>
        <v>0</v>
      </c>
      <c r="K217" s="156">
        <f>IFERROR(Συνδέσεις!P24/'Ανάπτυξη δικτύου'!P57,0)</f>
        <v>0</v>
      </c>
      <c r="L217" s="160">
        <f t="shared" si="195"/>
        <v>0</v>
      </c>
      <c r="M217" s="187">
        <f t="shared" si="196"/>
        <v>0</v>
      </c>
      <c r="N217" s="54"/>
      <c r="O217" s="157">
        <f>IFERROR(Συνδέσεις!X24/'Ανάπτυξη δικτύου'!V57,0)</f>
        <v>0</v>
      </c>
      <c r="P217" s="160">
        <f t="shared" si="197"/>
        <v>0</v>
      </c>
      <c r="Q217" s="156">
        <f>IFERROR(Συνδέσεις!AC24/'Ανάπτυξη δικτύου'!Y57,0)</f>
        <v>0</v>
      </c>
      <c r="R217" s="160">
        <f t="shared" si="198"/>
        <v>0</v>
      </c>
      <c r="S217" s="156">
        <f>IFERROR(Συνδέσεις!AH24/'Ανάπτυξη δικτύου'!AB57,0)</f>
        <v>0</v>
      </c>
      <c r="T217" s="160">
        <f t="shared" si="199"/>
        <v>0</v>
      </c>
      <c r="U217" s="156">
        <f>IFERROR(Συνδέσεις!AM24/'Ανάπτυξη δικτύου'!AE57,0)</f>
        <v>0</v>
      </c>
      <c r="V217" s="160">
        <f t="shared" si="200"/>
        <v>0</v>
      </c>
      <c r="W217" s="156">
        <f>IFERROR(Συνδέσεις!AR24/'Ανάπτυξη δικτύου'!AH57,0)</f>
        <v>0</v>
      </c>
      <c r="X217" s="160">
        <f t="shared" si="201"/>
        <v>0</v>
      </c>
      <c r="Y217" s="187">
        <f t="shared" si="202"/>
        <v>0</v>
      </c>
    </row>
    <row r="218" spans="2:25" outlineLevel="1" x14ac:dyDescent="0.35">
      <c r="B218" s="230" t="s">
        <v>86</v>
      </c>
      <c r="C218" s="51" t="s">
        <v>203</v>
      </c>
      <c r="D218" s="179">
        <f>IFERROR(Συνδέσεις!E25/'Ανάπτυξη δικτύου'!E58,0)</f>
        <v>7.5424261470773103E-4</v>
      </c>
      <c r="E218" s="156">
        <f>IFERROR(Συνδέσεις!G25/'Ανάπτυξη δικτύου'!G58,0)</f>
        <v>6.285355122564425E-4</v>
      </c>
      <c r="F218" s="160">
        <f t="shared" si="192"/>
        <v>-0.16666666666666669</v>
      </c>
      <c r="G218" s="156">
        <f>IFERROR(Συνδέσεις!J25/'Ανάπτυξη δικτύου'!J58,0)</f>
        <v>6.285355122564425E-4</v>
      </c>
      <c r="H218" s="160">
        <f t="shared" si="193"/>
        <v>0</v>
      </c>
      <c r="I218" s="156">
        <f>IFERROR(Συνδέσεις!M25/'Ανάπτυξη δικτύου'!M58,0)</f>
        <v>7.5424261470773103E-4</v>
      </c>
      <c r="J218" s="160">
        <f t="shared" si="194"/>
        <v>0.20000000000000004</v>
      </c>
      <c r="K218" s="156">
        <f>IFERROR(Συνδέσεις!P25/'Ανάπτυξη δικτύου'!P58,0)</f>
        <v>7.5424261470773103E-4</v>
      </c>
      <c r="L218" s="160">
        <f t="shared" si="195"/>
        <v>0</v>
      </c>
      <c r="M218" s="187">
        <f t="shared" si="196"/>
        <v>0</v>
      </c>
      <c r="N218" s="54"/>
      <c r="O218" s="157">
        <f>IFERROR(Συνδέσεις!X25/'Ανάπτυξη δικτύου'!V58,0)</f>
        <v>7.5424261470773103E-4</v>
      </c>
      <c r="P218" s="160">
        <f t="shared" si="197"/>
        <v>0</v>
      </c>
      <c r="Q218" s="156">
        <f>IFERROR(Συνδέσεις!AC25/'Ανάπτυξη δικτύου'!Y58,0)</f>
        <v>7.5424261470773103E-4</v>
      </c>
      <c r="R218" s="160">
        <f t="shared" si="198"/>
        <v>0</v>
      </c>
      <c r="S218" s="156">
        <f>IFERROR(Συνδέσεις!AH25/'Ανάπτυξη δικτύου'!AB58,0)</f>
        <v>7.5424261470773103E-4</v>
      </c>
      <c r="T218" s="160">
        <f t="shared" si="199"/>
        <v>0</v>
      </c>
      <c r="U218" s="156">
        <f>IFERROR(Συνδέσεις!AM25/'Ανάπτυξη δικτύου'!AE58,0)</f>
        <v>7.5424261470773103E-4</v>
      </c>
      <c r="V218" s="160">
        <f t="shared" si="200"/>
        <v>0</v>
      </c>
      <c r="W218" s="156">
        <f>IFERROR(Συνδέσεις!AR25/'Ανάπτυξη δικτύου'!AH58,0)</f>
        <v>7.5424261470773103E-4</v>
      </c>
      <c r="X218" s="160">
        <f t="shared" si="201"/>
        <v>0</v>
      </c>
      <c r="Y218" s="187">
        <f t="shared" si="202"/>
        <v>0</v>
      </c>
    </row>
    <row r="219" spans="2:25" outlineLevel="1" x14ac:dyDescent="0.35">
      <c r="B219" s="230" t="s">
        <v>87</v>
      </c>
      <c r="C219" s="51" t="s">
        <v>203</v>
      </c>
      <c r="D219" s="179">
        <f>IFERROR(Συνδέσεις!E26/'Ανάπτυξη δικτύου'!E59,0)</f>
        <v>7.0621468926553672E-4</v>
      </c>
      <c r="E219" s="156">
        <f>IFERROR(Συνδέσεις!G26/'Ανάπτυξη δικτύου'!G59,0)</f>
        <v>7.0621468926553672E-4</v>
      </c>
      <c r="F219" s="160">
        <f t="shared" si="192"/>
        <v>0</v>
      </c>
      <c r="G219" s="156">
        <f>IFERROR(Συνδέσεις!J26/'Ανάπτυξη δικτύου'!J59,0)</f>
        <v>7.0621468926553672E-4</v>
      </c>
      <c r="H219" s="160">
        <f t="shared" si="193"/>
        <v>0</v>
      </c>
      <c r="I219" s="156">
        <f>IFERROR(Συνδέσεις!M26/'Ανάπτυξη δικτύου'!M59,0)</f>
        <v>7.0621468926553672E-4</v>
      </c>
      <c r="J219" s="160">
        <f t="shared" si="194"/>
        <v>0</v>
      </c>
      <c r="K219" s="156">
        <f>IFERROR(Συνδέσεις!P26/'Ανάπτυξη δικτύου'!P59,0)</f>
        <v>7.0621468926553672E-4</v>
      </c>
      <c r="L219" s="160">
        <f t="shared" si="195"/>
        <v>0</v>
      </c>
      <c r="M219" s="187">
        <f t="shared" si="196"/>
        <v>0</v>
      </c>
      <c r="N219" s="54"/>
      <c r="O219" s="157">
        <f>IFERROR(Συνδέσεις!X26/'Ανάπτυξη δικτύου'!V59,0)</f>
        <v>7.0621468926553672E-4</v>
      </c>
      <c r="P219" s="160">
        <f t="shared" si="197"/>
        <v>0</v>
      </c>
      <c r="Q219" s="156">
        <f>IFERROR(Συνδέσεις!AC26/'Ανάπτυξη δικτύου'!Y59,0)</f>
        <v>7.0621468926553672E-4</v>
      </c>
      <c r="R219" s="160">
        <f t="shared" si="198"/>
        <v>0</v>
      </c>
      <c r="S219" s="156">
        <f>IFERROR(Συνδέσεις!AH26/'Ανάπτυξη δικτύου'!AB59,0)</f>
        <v>7.0621468926553672E-4</v>
      </c>
      <c r="T219" s="160">
        <f t="shared" si="199"/>
        <v>0</v>
      </c>
      <c r="U219" s="156">
        <f>IFERROR(Συνδέσεις!AM26/'Ανάπτυξη δικτύου'!AE59,0)</f>
        <v>7.0621468926553672E-4</v>
      </c>
      <c r="V219" s="160">
        <f t="shared" si="200"/>
        <v>0</v>
      </c>
      <c r="W219" s="156">
        <f>IFERROR(Συνδέσεις!AR26/'Ανάπτυξη δικτύου'!AH59,0)</f>
        <v>7.0621468926553672E-4</v>
      </c>
      <c r="X219" s="160">
        <f t="shared" si="201"/>
        <v>0</v>
      </c>
      <c r="Y219" s="187">
        <f t="shared" si="202"/>
        <v>0</v>
      </c>
    </row>
    <row r="220" spans="2:25" outlineLevel="1" x14ac:dyDescent="0.35">
      <c r="B220" s="230" t="s">
        <v>88</v>
      </c>
      <c r="C220" s="51" t="s">
        <v>203</v>
      </c>
      <c r="D220" s="179">
        <f>IFERROR(Συνδέσεις!E27/'Ανάπτυξη δικτύου'!E60,0)</f>
        <v>0</v>
      </c>
      <c r="E220" s="156">
        <f>IFERROR(Συνδέσεις!G27/'Ανάπτυξη δικτύου'!G60,0)</f>
        <v>0</v>
      </c>
      <c r="F220" s="160">
        <f t="shared" si="192"/>
        <v>0</v>
      </c>
      <c r="G220" s="156">
        <f>IFERROR(Συνδέσεις!J27/'Ανάπτυξη δικτύου'!J60,0)</f>
        <v>0</v>
      </c>
      <c r="H220" s="160">
        <f t="shared" si="193"/>
        <v>0</v>
      </c>
      <c r="I220" s="156">
        <f>IFERROR(Συνδέσεις!M27/'Ανάπτυξη δικτύου'!M60,0)</f>
        <v>0</v>
      </c>
      <c r="J220" s="160">
        <f t="shared" si="194"/>
        <v>0</v>
      </c>
      <c r="K220" s="156">
        <f>IFERROR(Συνδέσεις!P27/'Ανάπτυξη δικτύου'!P60,0)</f>
        <v>0</v>
      </c>
      <c r="L220" s="160">
        <f t="shared" si="195"/>
        <v>0</v>
      </c>
      <c r="M220" s="187">
        <f t="shared" si="196"/>
        <v>0</v>
      </c>
      <c r="N220" s="54"/>
      <c r="O220" s="157">
        <f>IFERROR(Συνδέσεις!X27/'Ανάπτυξη δικτύου'!V60,0)</f>
        <v>0</v>
      </c>
      <c r="P220" s="160">
        <f t="shared" si="197"/>
        <v>0</v>
      </c>
      <c r="Q220" s="156">
        <f>IFERROR(Συνδέσεις!AC27/'Ανάπτυξη δικτύου'!Y60,0)</f>
        <v>0</v>
      </c>
      <c r="R220" s="160">
        <f t="shared" si="198"/>
        <v>0</v>
      </c>
      <c r="S220" s="156">
        <f>IFERROR(Συνδέσεις!AH27/'Ανάπτυξη δικτύου'!AB60,0)</f>
        <v>0</v>
      </c>
      <c r="T220" s="160">
        <f t="shared" si="199"/>
        <v>0</v>
      </c>
      <c r="U220" s="156">
        <f>IFERROR(Συνδέσεις!AM27/'Ανάπτυξη δικτύου'!AE60,0)</f>
        <v>0</v>
      </c>
      <c r="V220" s="160">
        <f t="shared" si="200"/>
        <v>0</v>
      </c>
      <c r="W220" s="156">
        <f>IFERROR(Συνδέσεις!AR27/'Ανάπτυξη δικτύου'!AH60,0)</f>
        <v>0</v>
      </c>
      <c r="X220" s="160">
        <f t="shared" si="201"/>
        <v>0</v>
      </c>
      <c r="Y220" s="187">
        <f t="shared" si="202"/>
        <v>0</v>
      </c>
    </row>
    <row r="221" spans="2:25" outlineLevel="1" x14ac:dyDescent="0.35">
      <c r="B221" s="230" t="s">
        <v>89</v>
      </c>
      <c r="C221" s="51" t="s">
        <v>203</v>
      </c>
      <c r="D221" s="179">
        <f>IFERROR(Συνδέσεις!E28/'Ανάπτυξη δικτύου'!E61,0)</f>
        <v>9.2215476830861444E-4</v>
      </c>
      <c r="E221" s="156">
        <f>IFERROR(Συνδέσεις!G28/'Ανάπτυξη δικτύου'!G61,0)</f>
        <v>1.2295396910781526E-3</v>
      </c>
      <c r="F221" s="160">
        <f t="shared" si="192"/>
        <v>0.33333333333333331</v>
      </c>
      <c r="G221" s="156">
        <f>IFERROR(Συνδέσεις!J28/'Ανάπτυξη δικτύου'!J61,0)</f>
        <v>4.4570813801583032E-3</v>
      </c>
      <c r="H221" s="160">
        <f t="shared" si="193"/>
        <v>2.625</v>
      </c>
      <c r="I221" s="156">
        <f>IFERROR(Συνδέσεις!M28/'Ανάπτυξη δικτύου'!M61,0)</f>
        <v>2.9453310491990505E-3</v>
      </c>
      <c r="J221" s="160">
        <f t="shared" si="194"/>
        <v>-0.3391794320133234</v>
      </c>
      <c r="K221" s="156">
        <f>IFERROR(Συνδέσεις!P28/'Ανάπτυξη δικτύου'!P61,0)</f>
        <v>2.2619939170704121E-3</v>
      </c>
      <c r="L221" s="160">
        <f t="shared" si="195"/>
        <v>-0.23200690201343044</v>
      </c>
      <c r="M221" s="187">
        <f t="shared" si="196"/>
        <v>0.251474209652915</v>
      </c>
      <c r="N221" s="54"/>
      <c r="O221" s="157">
        <f>IFERROR(Συνδέσεις!X28/'Ανάπτυξη δικτύου'!V61,0)</f>
        <v>5.5699916698785292E-3</v>
      </c>
      <c r="P221" s="160">
        <f t="shared" si="197"/>
        <v>1.462425574111367</v>
      </c>
      <c r="Q221" s="156">
        <f>IFERROR(Συνδέσεις!AC28/'Ανάπτυξη δικτύου'!Y61,0)</f>
        <v>2.2717984721945698E-2</v>
      </c>
      <c r="R221" s="160">
        <f t="shared" si="198"/>
        <v>3.0786389043991398</v>
      </c>
      <c r="S221" s="156">
        <f>IFERROR(Συνδέσεις!AH28/'Ανάπτυξη δικτύου'!AB61,0)</f>
        <v>4.0510945080738964E-2</v>
      </c>
      <c r="T221" s="160">
        <f t="shared" si="199"/>
        <v>0.78321033210332114</v>
      </c>
      <c r="U221" s="156">
        <f>IFERROR(Συνδέσεις!AM28/'Ανάπτυξη δικτύου'!AE61,0)</f>
        <v>5.4908782261529274E-2</v>
      </c>
      <c r="V221" s="160">
        <f t="shared" si="200"/>
        <v>0.35540610450077603</v>
      </c>
      <c r="W221" s="156">
        <f>IFERROR(Συνδέσεις!AR28/'Ανάπτυξη δικτύου'!AH61,0)</f>
        <v>7.1360459389506553E-2</v>
      </c>
      <c r="X221" s="160">
        <f t="shared" si="201"/>
        <v>0.29961832061068699</v>
      </c>
      <c r="Y221" s="187">
        <f t="shared" si="202"/>
        <v>0.89191130746542435</v>
      </c>
    </row>
    <row r="222" spans="2:25" outlineLevel="1" x14ac:dyDescent="0.35">
      <c r="B222" s="229" t="s">
        <v>90</v>
      </c>
      <c r="C222" s="51" t="s">
        <v>203</v>
      </c>
      <c r="D222" s="179">
        <f>IFERROR(Συνδέσεις!E29/'Ανάπτυξη δικτύου'!E62,0)</f>
        <v>0</v>
      </c>
      <c r="E222" s="156">
        <f>IFERROR(Συνδέσεις!G29/'Ανάπτυξη δικτύου'!G62,0)</f>
        <v>0</v>
      </c>
      <c r="F222" s="160">
        <f t="shared" si="192"/>
        <v>0</v>
      </c>
      <c r="G222" s="156">
        <f>IFERROR(Συνδέσεις!J29/'Ανάπτυξη δικτύου'!J62,0)</f>
        <v>0</v>
      </c>
      <c r="H222" s="160">
        <f t="shared" si="193"/>
        <v>0</v>
      </c>
      <c r="I222" s="156">
        <f>IFERROR(Συνδέσεις!M29/'Ανάπτυξη δικτύου'!M62,0)</f>
        <v>0</v>
      </c>
      <c r="J222" s="160">
        <f t="shared" si="194"/>
        <v>0</v>
      </c>
      <c r="K222" s="156">
        <f>IFERROR(Συνδέσεις!P29/'Ανάπτυξη δικτύου'!P62,0)</f>
        <v>0</v>
      </c>
      <c r="L222" s="160">
        <f t="shared" si="195"/>
        <v>0</v>
      </c>
      <c r="M222" s="187">
        <f t="shared" si="196"/>
        <v>0</v>
      </c>
      <c r="N222" s="54"/>
      <c r="O222" s="157">
        <f>IFERROR(Συνδέσεις!X29/'Ανάπτυξη δικτύου'!V62,0)</f>
        <v>0</v>
      </c>
      <c r="P222" s="160">
        <f t="shared" si="197"/>
        <v>0</v>
      </c>
      <c r="Q222" s="156">
        <f>IFERROR(Συνδέσεις!AC29/'Ανάπτυξη δικτύου'!Y62,0)</f>
        <v>0</v>
      </c>
      <c r="R222" s="160">
        <f t="shared" si="198"/>
        <v>0</v>
      </c>
      <c r="S222" s="156">
        <f>IFERROR(Συνδέσεις!AH29/'Ανάπτυξη δικτύου'!AB62,0)</f>
        <v>0</v>
      </c>
      <c r="T222" s="160">
        <f t="shared" si="199"/>
        <v>0</v>
      </c>
      <c r="U222" s="156">
        <f>IFERROR(Συνδέσεις!AM29/'Ανάπτυξη δικτύου'!AE62,0)</f>
        <v>0</v>
      </c>
      <c r="V222" s="160">
        <f t="shared" si="200"/>
        <v>0</v>
      </c>
      <c r="W222" s="156">
        <f>IFERROR(Συνδέσεις!AR29/'Ανάπτυξη δικτύου'!AH62,0)</f>
        <v>0</v>
      </c>
      <c r="X222" s="160">
        <f t="shared" si="201"/>
        <v>0</v>
      </c>
      <c r="Y222" s="187">
        <f t="shared" si="202"/>
        <v>0</v>
      </c>
    </row>
    <row r="223" spans="2:25" outlineLevel="1" x14ac:dyDescent="0.35">
      <c r="B223" s="230" t="s">
        <v>91</v>
      </c>
      <c r="C223" s="51" t="s">
        <v>203</v>
      </c>
      <c r="D223" s="179">
        <f>IFERROR(Συνδέσεις!E30/'Ανάπτυξη δικτύου'!E63,0)</f>
        <v>0</v>
      </c>
      <c r="E223" s="156">
        <f>IFERROR(Συνδέσεις!G30/'Ανάπτυξη δικτύου'!G63,0)</f>
        <v>0</v>
      </c>
      <c r="F223" s="160">
        <f t="shared" si="192"/>
        <v>0</v>
      </c>
      <c r="G223" s="156">
        <f>IFERROR(Συνδέσεις!J30/'Ανάπτυξη δικτύου'!J63,0)</f>
        <v>0</v>
      </c>
      <c r="H223" s="160">
        <f t="shared" si="193"/>
        <v>0</v>
      </c>
      <c r="I223" s="156">
        <f>IFERROR(Συνδέσεις!M30/'Ανάπτυξη δικτύου'!M63,0)</f>
        <v>0</v>
      </c>
      <c r="J223" s="160">
        <f t="shared" si="194"/>
        <v>0</v>
      </c>
      <c r="K223" s="156">
        <f>IFERROR(Συνδέσεις!P30/'Ανάπτυξη δικτύου'!P63,0)</f>
        <v>0</v>
      </c>
      <c r="L223" s="160">
        <f t="shared" si="195"/>
        <v>0</v>
      </c>
      <c r="M223" s="187">
        <f t="shared" si="196"/>
        <v>0</v>
      </c>
      <c r="N223" s="54"/>
      <c r="O223" s="157">
        <f>IFERROR(Συνδέσεις!X30/'Ανάπτυξη δικτύου'!V63,0)</f>
        <v>5.4594855387115615E-3</v>
      </c>
      <c r="P223" s="160">
        <f t="shared" si="197"/>
        <v>0</v>
      </c>
      <c r="Q223" s="156">
        <f>IFERROR(Συνδέσεις!AC30/'Ανάπτυξη δικτύου'!Y63,0)</f>
        <v>1.1664405338085498E-2</v>
      </c>
      <c r="R223" s="160">
        <f t="shared" si="198"/>
        <v>1.1365392866006743</v>
      </c>
      <c r="S223" s="156">
        <f>IFERROR(Συνδέσεις!AH30/'Ανάπτυξη δικτύου'!AB63,0)</f>
        <v>1.5414258188824663E-2</v>
      </c>
      <c r="T223" s="160">
        <f t="shared" si="199"/>
        <v>0.32147827017769215</v>
      </c>
      <c r="U223" s="156">
        <f>IFERROR(Συνδέσεις!AM30/'Ανάπτυξη δικτύου'!AE63,0)</f>
        <v>1.6895439185964378E-2</v>
      </c>
      <c r="V223" s="160">
        <f t="shared" si="200"/>
        <v>9.609161718943901E-2</v>
      </c>
      <c r="W223" s="156">
        <f>IFERROR(Συνδέσεις!AR30/'Ανάπτυξη δικτύου'!AH63,0)</f>
        <v>1.798392686536408E-2</v>
      </c>
      <c r="X223" s="160">
        <f t="shared" si="201"/>
        <v>6.4424941395068699E-2</v>
      </c>
      <c r="Y223" s="187">
        <f t="shared" si="202"/>
        <v>0.34720349847779719</v>
      </c>
    </row>
    <row r="224" spans="2:25" outlineLevel="1" x14ac:dyDescent="0.35">
      <c r="B224" s="229" t="s">
        <v>92</v>
      </c>
      <c r="C224" s="51" t="s">
        <v>203</v>
      </c>
      <c r="D224" s="179">
        <f>IFERROR(Συνδέσεις!E31/'Ανάπτυξη δικτύου'!E64,0)</f>
        <v>0</v>
      </c>
      <c r="E224" s="156">
        <f>IFERROR(Συνδέσεις!G31/'Ανάπτυξη δικτύου'!G64,0)</f>
        <v>0</v>
      </c>
      <c r="F224" s="160">
        <f t="shared" si="192"/>
        <v>0</v>
      </c>
      <c r="G224" s="156">
        <f>IFERROR(Συνδέσεις!J31/'Ανάπτυξη δικτύου'!J64,0)</f>
        <v>0</v>
      </c>
      <c r="H224" s="160">
        <f t="shared" si="193"/>
        <v>0</v>
      </c>
      <c r="I224" s="156">
        <f>IFERROR(Συνδέσεις!M31/'Ανάπτυξη δικτύου'!M64,0)</f>
        <v>0</v>
      </c>
      <c r="J224" s="160">
        <f t="shared" si="194"/>
        <v>0</v>
      </c>
      <c r="K224" s="156">
        <f>IFERROR(Συνδέσεις!P31/'Ανάπτυξη δικτύου'!P64,0)</f>
        <v>0</v>
      </c>
      <c r="L224" s="160">
        <f t="shared" si="195"/>
        <v>0</v>
      </c>
      <c r="M224" s="187">
        <f t="shared" si="196"/>
        <v>0</v>
      </c>
      <c r="N224" s="54"/>
      <c r="O224" s="157">
        <f>IFERROR(Συνδέσεις!X31/'Ανάπτυξη δικτύου'!V64,0)</f>
        <v>0</v>
      </c>
      <c r="P224" s="160">
        <f t="shared" si="197"/>
        <v>0</v>
      </c>
      <c r="Q224" s="156">
        <f>IFERROR(Συνδέσεις!AC31/'Ανάπτυξη δικτύου'!Y64,0)</f>
        <v>0</v>
      </c>
      <c r="R224" s="160">
        <f t="shared" si="198"/>
        <v>0</v>
      </c>
      <c r="S224" s="156">
        <f>IFERROR(Συνδέσεις!AH31/'Ανάπτυξη δικτύου'!AB64,0)</f>
        <v>0</v>
      </c>
      <c r="T224" s="160">
        <f t="shared" si="199"/>
        <v>0</v>
      </c>
      <c r="U224" s="156">
        <f>IFERROR(Συνδέσεις!AM31/'Ανάπτυξη δικτύου'!AE64,0)</f>
        <v>0</v>
      </c>
      <c r="V224" s="160">
        <f t="shared" si="200"/>
        <v>0</v>
      </c>
      <c r="W224" s="156">
        <f>IFERROR(Συνδέσεις!AR31/'Ανάπτυξη δικτύου'!AH64,0)</f>
        <v>0</v>
      </c>
      <c r="X224" s="160">
        <f t="shared" si="201"/>
        <v>0</v>
      </c>
      <c r="Y224" s="187">
        <f t="shared" si="202"/>
        <v>0</v>
      </c>
    </row>
    <row r="225" spans="2:25" outlineLevel="1" x14ac:dyDescent="0.35">
      <c r="B225" s="230" t="s">
        <v>93</v>
      </c>
      <c r="C225" s="51" t="s">
        <v>203</v>
      </c>
      <c r="D225" s="179">
        <f>IFERROR(Συνδέσεις!E32/'Ανάπτυξη δικτύου'!E65,0)</f>
        <v>0</v>
      </c>
      <c r="E225" s="156">
        <f>IFERROR(Συνδέσεις!G32/'Ανάπτυξη δικτύου'!G65,0)</f>
        <v>0</v>
      </c>
      <c r="F225" s="160">
        <f t="shared" si="192"/>
        <v>0</v>
      </c>
      <c r="G225" s="156">
        <f>IFERROR(Συνδέσεις!J32/'Ανάπτυξη δικτύου'!J65,0)</f>
        <v>0</v>
      </c>
      <c r="H225" s="160">
        <f t="shared" si="193"/>
        <v>0</v>
      </c>
      <c r="I225" s="156">
        <f>IFERROR(Συνδέσεις!M32/'Ανάπτυξη δικτύου'!M65,0)</f>
        <v>0</v>
      </c>
      <c r="J225" s="160">
        <f t="shared" si="194"/>
        <v>0</v>
      </c>
      <c r="K225" s="156">
        <f>IFERROR(Συνδέσεις!P32/'Ανάπτυξη δικτύου'!P65,0)</f>
        <v>0</v>
      </c>
      <c r="L225" s="160">
        <f t="shared" si="195"/>
        <v>0</v>
      </c>
      <c r="M225" s="187">
        <f t="shared" si="196"/>
        <v>0</v>
      </c>
      <c r="N225" s="54"/>
      <c r="O225" s="157">
        <f>IFERROR(Συνδέσεις!X32/'Ανάπτυξη δικτύου'!V65,0)</f>
        <v>8.1161137440758299E-3</v>
      </c>
      <c r="P225" s="160">
        <f t="shared" si="197"/>
        <v>0</v>
      </c>
      <c r="Q225" s="156">
        <f>IFERROR(Συνδέσεις!AC32/'Ανάπτυξη δικτύου'!Y65,0)</f>
        <v>1.20260663507109E-2</v>
      </c>
      <c r="R225" s="160">
        <f t="shared" si="198"/>
        <v>0.48175182481751805</v>
      </c>
      <c r="S225" s="156">
        <f>IFERROR(Συνδέσεις!AH32/'Ανάπτυξη δικτύου'!AB65,0)</f>
        <v>1.2863534675615212E-2</v>
      </c>
      <c r="T225" s="160">
        <f t="shared" si="199"/>
        <v>6.9637760218644332E-2</v>
      </c>
      <c r="U225" s="156">
        <f>IFERROR(Συνδέσεις!AM32/'Ανάπτυξη δικτύου'!AE65,0)</f>
        <v>1.3702460850111857E-2</v>
      </c>
      <c r="V225" s="160">
        <f t="shared" si="200"/>
        <v>6.5217391304347866E-2</v>
      </c>
      <c r="W225" s="156">
        <f>IFERROR(Συνδέσεις!AR32/'Ανάπτυξη δικτύου'!AH65,0)</f>
        <v>1.465324384787472E-2</v>
      </c>
      <c r="X225" s="160">
        <f t="shared" si="201"/>
        <v>6.9387755102040746E-2</v>
      </c>
      <c r="Y225" s="187">
        <f t="shared" si="202"/>
        <v>0.15916807875451</v>
      </c>
    </row>
    <row r="226" spans="2:25" outlineLevel="1" x14ac:dyDescent="0.35">
      <c r="B226" s="229" t="s">
        <v>94</v>
      </c>
      <c r="C226" s="51" t="s">
        <v>203</v>
      </c>
      <c r="D226" s="179">
        <f>IFERROR(Συνδέσεις!E33/'Ανάπτυξη δικτύου'!E66,0)</f>
        <v>0</v>
      </c>
      <c r="E226" s="156">
        <f>IFERROR(Συνδέσεις!G33/'Ανάπτυξη δικτύου'!G66,0)</f>
        <v>0</v>
      </c>
      <c r="F226" s="160">
        <f t="shared" si="192"/>
        <v>0</v>
      </c>
      <c r="G226" s="156">
        <f>IFERROR(Συνδέσεις!J33/'Ανάπτυξη δικτύου'!J66,0)</f>
        <v>0</v>
      </c>
      <c r="H226" s="160">
        <f t="shared" si="193"/>
        <v>0</v>
      </c>
      <c r="I226" s="156">
        <f>IFERROR(Συνδέσεις!M33/'Ανάπτυξη δικτύου'!M66,0)</f>
        <v>0</v>
      </c>
      <c r="J226" s="160">
        <f t="shared" si="194"/>
        <v>0</v>
      </c>
      <c r="K226" s="156">
        <f>IFERROR(Συνδέσεις!P33/'Ανάπτυξη δικτύου'!P66,0)</f>
        <v>0</v>
      </c>
      <c r="L226" s="160">
        <f t="shared" si="195"/>
        <v>0</v>
      </c>
      <c r="M226" s="187">
        <f t="shared" si="196"/>
        <v>0</v>
      </c>
      <c r="N226" s="54"/>
      <c r="O226" s="157">
        <f>IFERROR(Συνδέσεις!X33/'Ανάπτυξη δικτύου'!V66,0)</f>
        <v>0</v>
      </c>
      <c r="P226" s="160">
        <f t="shared" si="197"/>
        <v>0</v>
      </c>
      <c r="Q226" s="156">
        <f>IFERROR(Συνδέσεις!AC33/'Ανάπτυξη δικτύου'!Y66,0)</f>
        <v>0</v>
      </c>
      <c r="R226" s="160">
        <f t="shared" si="198"/>
        <v>0</v>
      </c>
      <c r="S226" s="156">
        <f>IFERROR(Συνδέσεις!AH33/'Ανάπτυξη δικτύου'!AB66,0)</f>
        <v>0</v>
      </c>
      <c r="T226" s="160">
        <f t="shared" si="199"/>
        <v>0</v>
      </c>
      <c r="U226" s="156">
        <f>IFERROR(Συνδέσεις!AM33/'Ανάπτυξη δικτύου'!AE66,0)</f>
        <v>0</v>
      </c>
      <c r="V226" s="160">
        <f t="shared" si="200"/>
        <v>0</v>
      </c>
      <c r="W226" s="156">
        <f>IFERROR(Συνδέσεις!AR33/'Ανάπτυξη δικτύου'!AH66,0)</f>
        <v>0</v>
      </c>
      <c r="X226" s="160">
        <f t="shared" si="201"/>
        <v>0</v>
      </c>
      <c r="Y226" s="187">
        <f t="shared" si="202"/>
        <v>0</v>
      </c>
    </row>
    <row r="227" spans="2:25" outlineLevel="1" x14ac:dyDescent="0.35">
      <c r="B227" s="230" t="s">
        <v>95</v>
      </c>
      <c r="C227" s="51" t="s">
        <v>203</v>
      </c>
      <c r="D227" s="179">
        <f>IFERROR(Συνδέσεις!E34/'Ανάπτυξη δικτύου'!E67,0)</f>
        <v>0</v>
      </c>
      <c r="E227" s="156">
        <f>IFERROR(Συνδέσεις!G34/'Ανάπτυξη δικτύου'!G67,0)</f>
        <v>0</v>
      </c>
      <c r="F227" s="160">
        <f t="shared" si="192"/>
        <v>0</v>
      </c>
      <c r="G227" s="156">
        <f>IFERROR(Συνδέσεις!J34/'Ανάπτυξη δικτύου'!J67,0)</f>
        <v>0</v>
      </c>
      <c r="H227" s="160">
        <f t="shared" si="193"/>
        <v>0</v>
      </c>
      <c r="I227" s="156">
        <f>IFERROR(Συνδέσεις!M34/'Ανάπτυξη δικτύου'!M67,0)</f>
        <v>0</v>
      </c>
      <c r="J227" s="160">
        <f t="shared" si="194"/>
        <v>0</v>
      </c>
      <c r="K227" s="156">
        <f>IFERROR(Συνδέσεις!P34/'Ανάπτυξη δικτύου'!P67,0)</f>
        <v>0</v>
      </c>
      <c r="L227" s="160">
        <f t="shared" si="195"/>
        <v>0</v>
      </c>
      <c r="M227" s="187">
        <f t="shared" si="196"/>
        <v>0</v>
      </c>
      <c r="N227" s="54"/>
      <c r="O227" s="157">
        <f>IFERROR(Συνδέσεις!X34/'Ανάπτυξη δικτύου'!V67,0)</f>
        <v>7.7132486388384758E-3</v>
      </c>
      <c r="P227" s="160">
        <f t="shared" si="197"/>
        <v>0</v>
      </c>
      <c r="Q227" s="156">
        <f>IFERROR(Συνδέσεις!AC34/'Ανάπτυξη δικτύου'!Y67,0)</f>
        <v>1.5256352087114337E-2</v>
      </c>
      <c r="R227" s="160">
        <f t="shared" si="198"/>
        <v>0.97794117647058809</v>
      </c>
      <c r="S227" s="156">
        <f>IFERROR(Συνδέσεις!AH34/'Ανάπτυξη δικτύου'!AB67,0)</f>
        <v>1.9566696914700546E-2</v>
      </c>
      <c r="T227" s="160">
        <f t="shared" si="199"/>
        <v>0.28252788104089233</v>
      </c>
      <c r="U227" s="156">
        <f>IFERROR(Συνδέσεις!AM34/'Ανάπτυξη δικτύου'!AE67,0)</f>
        <v>2.2595534564190639E-2</v>
      </c>
      <c r="V227" s="160">
        <f t="shared" si="200"/>
        <v>0.15479555198785311</v>
      </c>
      <c r="W227" s="156">
        <f>IFERROR(Συνδέσεις!AR34/'Ανάπτυξη δικτύου'!AH67,0)</f>
        <v>2.5279089738085014E-2</v>
      </c>
      <c r="X227" s="160">
        <f t="shared" si="201"/>
        <v>0.11876484560570072</v>
      </c>
      <c r="Y227" s="187">
        <f t="shared" si="202"/>
        <v>0.34549170633985882</v>
      </c>
    </row>
    <row r="228" spans="2:25" outlineLevel="1" x14ac:dyDescent="0.35">
      <c r="B228" s="229" t="s">
        <v>96</v>
      </c>
      <c r="C228" s="51" t="s">
        <v>203</v>
      </c>
      <c r="D228" s="179">
        <f>IFERROR(Συνδέσεις!E35/'Ανάπτυξη δικτύου'!E68,0)</f>
        <v>0</v>
      </c>
      <c r="E228" s="156">
        <f>IFERROR(Συνδέσεις!G35/'Ανάπτυξη δικτύου'!G68,0)</f>
        <v>0</v>
      </c>
      <c r="F228" s="160">
        <f t="shared" ref="F228:F231" si="203">IFERROR((E228-D228)/D228,0)</f>
        <v>0</v>
      </c>
      <c r="G228" s="156">
        <f>IFERROR(Συνδέσεις!J35/'Ανάπτυξη δικτύου'!J68,0)</f>
        <v>0</v>
      </c>
      <c r="H228" s="160">
        <f t="shared" ref="H228:H231" si="204">IFERROR((G228-E228)/E228,0)</f>
        <v>0</v>
      </c>
      <c r="I228" s="156">
        <f>IFERROR(Συνδέσεις!M35/'Ανάπτυξη δικτύου'!M68,0)</f>
        <v>0</v>
      </c>
      <c r="J228" s="160">
        <f t="shared" ref="J228:J231" si="205">IFERROR((I228-G228)/G228,0)</f>
        <v>0</v>
      </c>
      <c r="K228" s="156">
        <f>IFERROR(Συνδέσεις!P35/'Ανάπτυξη δικτύου'!P68,0)</f>
        <v>0</v>
      </c>
      <c r="L228" s="160">
        <f t="shared" ref="L228:L231" si="206">IFERROR((K228-I228)/I228,0)</f>
        <v>0</v>
      </c>
      <c r="M228" s="187">
        <f t="shared" ref="M228:M231" si="207">IFERROR((K228/D228)^(1/4)-1,0)</f>
        <v>0</v>
      </c>
      <c r="N228" s="54"/>
      <c r="O228" s="157">
        <f>IFERROR(Συνδέσεις!X35/'Ανάπτυξη δικτύου'!V68,0)</f>
        <v>0</v>
      </c>
      <c r="P228" s="160">
        <f t="shared" ref="P228:P231" si="208">IFERROR((O228-K228)/K228,0)</f>
        <v>0</v>
      </c>
      <c r="Q228" s="156">
        <f>IFERROR(Συνδέσεις!AC35/'Ανάπτυξη δικτύου'!Y68,0)</f>
        <v>0</v>
      </c>
      <c r="R228" s="160">
        <f t="shared" ref="R228:R231" si="209">IFERROR((Q228-O228)/O228,0)</f>
        <v>0</v>
      </c>
      <c r="S228" s="156">
        <f>IFERROR(Συνδέσεις!AH35/'Ανάπτυξη δικτύου'!AB68,0)</f>
        <v>0</v>
      </c>
      <c r="T228" s="160">
        <f t="shared" ref="T228:T231" si="210">IFERROR((S228-Q228)/Q228,0)</f>
        <v>0</v>
      </c>
      <c r="U228" s="156">
        <f>IFERROR(Συνδέσεις!AM35/'Ανάπτυξη δικτύου'!AE68,0)</f>
        <v>0</v>
      </c>
      <c r="V228" s="160">
        <f t="shared" ref="V228:V231" si="211">IFERROR((U228-S228)/S228,0)</f>
        <v>0</v>
      </c>
      <c r="W228" s="156">
        <f>IFERROR(Συνδέσεις!AR35/'Ανάπτυξη δικτύου'!AH68,0)</f>
        <v>0</v>
      </c>
      <c r="X228" s="160">
        <f t="shared" ref="X228:X231" si="212">IFERROR((W228-U228)/U228,0)</f>
        <v>0</v>
      </c>
      <c r="Y228" s="187">
        <f t="shared" ref="Y228:Y231" si="213">IFERROR((W228/O228)^(1/4)-1,0)</f>
        <v>0</v>
      </c>
    </row>
    <row r="229" spans="2:25" outlineLevel="1" x14ac:dyDescent="0.35">
      <c r="B229" s="230" t="s">
        <v>97</v>
      </c>
      <c r="C229" s="51" t="s">
        <v>203</v>
      </c>
      <c r="D229" s="179">
        <f>IFERROR(Συνδέσεις!E36/'Ανάπτυξη δικτύου'!E69,0)</f>
        <v>0</v>
      </c>
      <c r="E229" s="156">
        <f>IFERROR(Συνδέσεις!G36/'Ανάπτυξη δικτύου'!G69,0)</f>
        <v>0</v>
      </c>
      <c r="F229" s="160">
        <f t="shared" si="203"/>
        <v>0</v>
      </c>
      <c r="G229" s="156">
        <f>IFERROR(Συνδέσεις!J36/'Ανάπτυξη δικτύου'!J69,0)</f>
        <v>0</v>
      </c>
      <c r="H229" s="160">
        <f t="shared" si="204"/>
        <v>0</v>
      </c>
      <c r="I229" s="156">
        <f>IFERROR(Συνδέσεις!M36/'Ανάπτυξη δικτύου'!M69,0)</f>
        <v>0</v>
      </c>
      <c r="J229" s="160">
        <f t="shared" si="205"/>
        <v>0</v>
      </c>
      <c r="K229" s="156">
        <f>IFERROR(Συνδέσεις!P36/'Ανάπτυξη δικτύου'!P69,0)</f>
        <v>0</v>
      </c>
      <c r="L229" s="160">
        <f t="shared" si="206"/>
        <v>0</v>
      </c>
      <c r="M229" s="187">
        <f t="shared" si="207"/>
        <v>0</v>
      </c>
      <c r="N229" s="54"/>
      <c r="O229" s="157">
        <f>IFERROR(Συνδέσεις!X36/'Ανάπτυξη δικτύου'!V69,0)</f>
        <v>0</v>
      </c>
      <c r="P229" s="160">
        <f t="shared" si="208"/>
        <v>0</v>
      </c>
      <c r="Q229" s="156">
        <f>IFERROR(Συνδέσεις!AC36/'Ανάπτυξη δικτύου'!Y69,0)</f>
        <v>3.5999999999999999E-3</v>
      </c>
      <c r="R229" s="160">
        <f t="shared" si="209"/>
        <v>0</v>
      </c>
      <c r="S229" s="156">
        <f>IFERROR(Συνδέσεις!AH36/'Ανάπτυξη δικτύου'!AB69,0)</f>
        <v>1.06E-2</v>
      </c>
      <c r="T229" s="160">
        <f t="shared" si="210"/>
        <v>1.9444444444444446</v>
      </c>
      <c r="U229" s="156">
        <f>IFERROR(Συνδέσεις!AM36/'Ανάπτυξη δικτύου'!AE69,0)</f>
        <v>1.06E-2</v>
      </c>
      <c r="V229" s="160">
        <f t="shared" si="211"/>
        <v>0</v>
      </c>
      <c r="W229" s="156">
        <f>IFERROR(Συνδέσεις!AR36/'Ανάπτυξη δικτύου'!AH69,0)</f>
        <v>1.06E-2</v>
      </c>
      <c r="X229" s="160">
        <f t="shared" si="212"/>
        <v>0</v>
      </c>
      <c r="Y229" s="187">
        <f t="shared" si="213"/>
        <v>0</v>
      </c>
    </row>
    <row r="230" spans="2:25" outlineLevel="1" x14ac:dyDescent="0.35">
      <c r="B230" s="230" t="s">
        <v>98</v>
      </c>
      <c r="C230" s="51" t="s">
        <v>203</v>
      </c>
      <c r="D230" s="179">
        <f>IFERROR(Συνδέσεις!E37/'Ανάπτυξη δικτύου'!E70,0)</f>
        <v>0</v>
      </c>
      <c r="E230" s="156">
        <f>IFERROR(Συνδέσεις!G37/'Ανάπτυξη δικτύου'!G70,0)</f>
        <v>0</v>
      </c>
      <c r="F230" s="160">
        <f t="shared" si="203"/>
        <v>0</v>
      </c>
      <c r="G230" s="156">
        <f>IFERROR(Συνδέσεις!J37/'Ανάπτυξη δικτύου'!J70,0)</f>
        <v>0</v>
      </c>
      <c r="H230" s="160">
        <f t="shared" si="204"/>
        <v>0</v>
      </c>
      <c r="I230" s="156">
        <f>IFERROR(Συνδέσεις!M37/'Ανάπτυξη δικτύου'!M70,0)</f>
        <v>0</v>
      </c>
      <c r="J230" s="160">
        <f t="shared" si="205"/>
        <v>0</v>
      </c>
      <c r="K230" s="156">
        <f>IFERROR(Συνδέσεις!P37/'Ανάπτυξη δικτύου'!P70,0)</f>
        <v>0</v>
      </c>
      <c r="L230" s="160">
        <f t="shared" si="206"/>
        <v>0</v>
      </c>
      <c r="M230" s="187">
        <f t="shared" si="207"/>
        <v>0</v>
      </c>
      <c r="N230" s="54"/>
      <c r="O230" s="157">
        <f>IFERROR(Συνδέσεις!X37/'Ανάπτυξη δικτύου'!V70,0)</f>
        <v>0</v>
      </c>
      <c r="P230" s="160">
        <f t="shared" si="208"/>
        <v>0</v>
      </c>
      <c r="Q230" s="156">
        <f>IFERROR(Συνδέσεις!AC37/'Ανάπτυξη δικτύου'!Y70,0)</f>
        <v>0</v>
      </c>
      <c r="R230" s="160">
        <f t="shared" si="209"/>
        <v>0</v>
      </c>
      <c r="S230" s="156">
        <f>IFERROR(Συνδέσεις!AH37/'Ανάπτυξη δικτύου'!AB70,0)</f>
        <v>0</v>
      </c>
      <c r="T230" s="160">
        <f t="shared" si="210"/>
        <v>0</v>
      </c>
      <c r="U230" s="156">
        <f>IFERROR(Συνδέσεις!AM37/'Ανάπτυξη δικτύου'!AE70,0)</f>
        <v>0</v>
      </c>
      <c r="V230" s="160">
        <f t="shared" si="211"/>
        <v>0</v>
      </c>
      <c r="W230" s="156">
        <f>IFERROR(Συνδέσεις!AR37/'Ανάπτυξη δικτύου'!AH70,0)</f>
        <v>0</v>
      </c>
      <c r="X230" s="160">
        <f t="shared" si="212"/>
        <v>0</v>
      </c>
      <c r="Y230" s="187">
        <f t="shared" si="213"/>
        <v>0</v>
      </c>
    </row>
    <row r="231" spans="2:25" outlineLevel="1" x14ac:dyDescent="0.35">
      <c r="B231" s="230" t="s">
        <v>99</v>
      </c>
      <c r="C231" s="51" t="s">
        <v>203</v>
      </c>
      <c r="D231" s="179">
        <f>IFERROR(Συνδέσεις!E38/'Ανάπτυξη δικτύου'!E71,0)</f>
        <v>0</v>
      </c>
      <c r="E231" s="156">
        <f>IFERROR(Συνδέσεις!G38/'Ανάπτυξη δικτύου'!G71,0)</f>
        <v>0</v>
      </c>
      <c r="F231" s="160">
        <f t="shared" si="203"/>
        <v>0</v>
      </c>
      <c r="G231" s="156">
        <f>IFERROR(Συνδέσεις!J38/'Ανάπτυξη δικτύου'!J71,0)</f>
        <v>0</v>
      </c>
      <c r="H231" s="160">
        <f t="shared" si="204"/>
        <v>0</v>
      </c>
      <c r="I231" s="156">
        <f>IFERROR(Συνδέσεις!M38/'Ανάπτυξη δικτύου'!M71,0)</f>
        <v>0</v>
      </c>
      <c r="J231" s="160">
        <f t="shared" si="205"/>
        <v>0</v>
      </c>
      <c r="K231" s="156">
        <f>IFERROR(Συνδέσεις!P38/'Ανάπτυξη δικτύου'!P71,0)</f>
        <v>0</v>
      </c>
      <c r="L231" s="160">
        <f t="shared" si="206"/>
        <v>0</v>
      </c>
      <c r="M231" s="187">
        <f t="shared" si="207"/>
        <v>0</v>
      </c>
      <c r="N231" s="54"/>
      <c r="O231" s="157">
        <f>IFERROR(Συνδέσεις!X38/'Ανάπτυξη δικτύου'!V71,0)</f>
        <v>0</v>
      </c>
      <c r="P231" s="160">
        <f t="shared" si="208"/>
        <v>0</v>
      </c>
      <c r="Q231" s="156">
        <f>IFERROR(Συνδέσεις!AC38/'Ανάπτυξη δικτύου'!Y71,0)</f>
        <v>0</v>
      </c>
      <c r="R231" s="160">
        <f t="shared" si="209"/>
        <v>0</v>
      </c>
      <c r="S231" s="156">
        <f>IFERROR(Συνδέσεις!AH38/'Ανάπτυξη δικτύου'!AB71,0)</f>
        <v>0</v>
      </c>
      <c r="T231" s="160">
        <f t="shared" si="210"/>
        <v>0</v>
      </c>
      <c r="U231" s="156">
        <f>IFERROR(Συνδέσεις!AM38/'Ανάπτυξη δικτύου'!AE71,0)</f>
        <v>0</v>
      </c>
      <c r="V231" s="160">
        <f t="shared" si="211"/>
        <v>0</v>
      </c>
      <c r="W231" s="156">
        <f>IFERROR(Συνδέσεις!AR38/'Ανάπτυξη δικτύου'!AH71,0)</f>
        <v>0</v>
      </c>
      <c r="X231" s="160">
        <f t="shared" si="212"/>
        <v>0</v>
      </c>
      <c r="Y231" s="187">
        <f t="shared" si="213"/>
        <v>0</v>
      </c>
    </row>
    <row r="232" spans="2:25" ht="15" customHeight="1" outlineLevel="1" x14ac:dyDescent="0.35">
      <c r="B232" s="50" t="s">
        <v>138</v>
      </c>
      <c r="C232" s="55" t="s">
        <v>203</v>
      </c>
      <c r="D232" s="184">
        <f>IFERROR(Συνδέσεις!E39/'Ανάπτυξη δικτύου'!E72,0)</f>
        <v>2.2559819521443827E-3</v>
      </c>
      <c r="E232" s="142">
        <f>IFERROR(Συνδέσεις!G39/'Ανάπτυξη δικτύου'!G72,0)</f>
        <v>2.8013541865344271E-3</v>
      </c>
      <c r="F232" s="160">
        <f t="shared" ref="F232" si="214">IFERROR((E232-D232)/D232,0)</f>
        <v>0.24174494564180832</v>
      </c>
      <c r="G232" s="142">
        <f>IFERROR(Συνδέσεις!J39/'Ανάπτυξη δικτύου'!J72,0)</f>
        <v>5.5192413381821587E-3</v>
      </c>
      <c r="H232" s="160">
        <f t="shared" ref="H232" si="215">IFERROR((G232-E232)/E232,0)</f>
        <v>0.97020475479755275</v>
      </c>
      <c r="I232" s="142">
        <f>IFERROR(Συνδέσεις!M39/'Ανάπτυξη δικτύου'!M72,0)</f>
        <v>4.976966909017666E-3</v>
      </c>
      <c r="J232" s="160">
        <f t="shared" ref="J232" si="216">IFERROR((I232-G232)/G232,0)</f>
        <v>-9.8251624804487819E-2</v>
      </c>
      <c r="K232" s="142">
        <f>IFERROR(Συνδέσεις!P39/'Ανάπτυξη δικτύου'!P72,0)</f>
        <v>4.5004617525786607E-3</v>
      </c>
      <c r="L232" s="160">
        <f t="shared" ref="L232" si="217">IFERROR((K232-I232)/I232,0)</f>
        <v>-9.5742078488734825E-2</v>
      </c>
      <c r="M232" s="187">
        <f>IFERROR((K232/D232)^(1/4)-1,0)</f>
        <v>0.18844849100801642</v>
      </c>
      <c r="O232" s="169">
        <f>IFERROR(Συνδέσεις!X39/'Ανάπτυξη δικτύου'!V72,0)</f>
        <v>7.8889935719311643E-3</v>
      </c>
      <c r="P232" s="160">
        <f t="shared" ref="P232" si="218">IFERROR((O232-K232)/K232,0)</f>
        <v>0.7529298115712133</v>
      </c>
      <c r="Q232" s="142">
        <f>IFERROR(Συνδέσεις!AC39/'Ανάπτυξη δικτύου'!Y72,0)</f>
        <v>1.6203634329327379E-2</v>
      </c>
      <c r="R232" s="160">
        <f t="shared" ref="R232" si="219">IFERROR((Q232-O232)/O232,0)</f>
        <v>1.0539545610709449</v>
      </c>
      <c r="S232" s="142">
        <f>IFERROR(Συνδέσεις!AH39/'Ανάπτυξη δικτύου'!AB72,0)</f>
        <v>2.3915252415706734E-2</v>
      </c>
      <c r="T232" s="160">
        <f t="shared" ref="T232" si="220">IFERROR((S232-Q232)/Q232,0)</f>
        <v>0.47591903949732417</v>
      </c>
      <c r="U232" s="142">
        <f>IFERROR(Συνδέσεις!AM39/'Ανάπτυξη δικτύου'!AE72,0)</f>
        <v>2.9668302898146991E-2</v>
      </c>
      <c r="V232" s="160">
        <f t="shared" ref="V232" si="221">IFERROR((U232-S232)/S232,0)</f>
        <v>0.24055988966530192</v>
      </c>
      <c r="W232" s="142">
        <f>IFERROR(Συνδέσεις!AR39/'Ανάπτυξη δικτύου'!AH72,0)</f>
        <v>3.6221247904849388E-2</v>
      </c>
      <c r="X232" s="160">
        <f t="shared" ref="X232" si="222">IFERROR((W232-U232)/U232,0)</f>
        <v>0.22087360470866965</v>
      </c>
      <c r="Y232" s="187">
        <f t="shared" ref="Y232" si="223">IFERROR((W232/O232)^(1/4)-1,0)</f>
        <v>0.46381250064844837</v>
      </c>
    </row>
    <row r="233" spans="2:25" x14ac:dyDescent="0.35">
      <c r="B233" s="31"/>
    </row>
    <row r="234" spans="2:25" ht="15.5" x14ac:dyDescent="0.35">
      <c r="N234" s="102"/>
    </row>
    <row r="239" spans="2:25" x14ac:dyDescent="0.35">
      <c r="N239" s="54"/>
    </row>
    <row r="240" spans="2:25" x14ac:dyDescent="0.35">
      <c r="N240" s="54"/>
    </row>
    <row r="242" spans="14:14" x14ac:dyDescent="0.35">
      <c r="N242" s="60"/>
    </row>
  </sheetData>
  <mergeCells count="117">
    <mergeCell ref="O204:X204"/>
    <mergeCell ref="E205:F205"/>
    <mergeCell ref="G205:H205"/>
    <mergeCell ref="I205:J205"/>
    <mergeCell ref="O205:P205"/>
    <mergeCell ref="Q205:R205"/>
    <mergeCell ref="S205:T205"/>
    <mergeCell ref="U205:V205"/>
    <mergeCell ref="W205:X205"/>
    <mergeCell ref="K205:L205"/>
    <mergeCell ref="D204:L204"/>
    <mergeCell ref="O172:X172"/>
    <mergeCell ref="D172:L172"/>
    <mergeCell ref="E173:F173"/>
    <mergeCell ref="G173:H173"/>
    <mergeCell ref="I173:J173"/>
    <mergeCell ref="O173:P173"/>
    <mergeCell ref="Q173:R173"/>
    <mergeCell ref="S173:T173"/>
    <mergeCell ref="U173:V173"/>
    <mergeCell ref="W173:X173"/>
    <mergeCell ref="K173:L173"/>
    <mergeCell ref="B76:B78"/>
    <mergeCell ref="O140:X140"/>
    <mergeCell ref="D76:L76"/>
    <mergeCell ref="D108:L108"/>
    <mergeCell ref="D140:L140"/>
    <mergeCell ref="E141:F141"/>
    <mergeCell ref="G141:H141"/>
    <mergeCell ref="I141:J141"/>
    <mergeCell ref="O141:P141"/>
    <mergeCell ref="Q141:R141"/>
    <mergeCell ref="S141:T141"/>
    <mergeCell ref="U141:V141"/>
    <mergeCell ref="W141:X141"/>
    <mergeCell ref="O108:X108"/>
    <mergeCell ref="E109:F109"/>
    <mergeCell ref="G109:H109"/>
    <mergeCell ref="I109:J109"/>
    <mergeCell ref="O109:P109"/>
    <mergeCell ref="Q109:R109"/>
    <mergeCell ref="S109:T109"/>
    <mergeCell ref="U109:V109"/>
    <mergeCell ref="W109:X109"/>
    <mergeCell ref="K109:L109"/>
    <mergeCell ref="O76:X76"/>
    <mergeCell ref="B11:B13"/>
    <mergeCell ref="M11:M13"/>
    <mergeCell ref="Y11:Y13"/>
    <mergeCell ref="O44:X44"/>
    <mergeCell ref="O45:P45"/>
    <mergeCell ref="Q45:R45"/>
    <mergeCell ref="S45:T45"/>
    <mergeCell ref="U45:V45"/>
    <mergeCell ref="W45:X45"/>
    <mergeCell ref="C44:C46"/>
    <mergeCell ref="K45:L45"/>
    <mergeCell ref="D11:L11"/>
    <mergeCell ref="D44:L44"/>
    <mergeCell ref="B44:B46"/>
    <mergeCell ref="E77:F77"/>
    <mergeCell ref="G77:H77"/>
    <mergeCell ref="I77:J77"/>
    <mergeCell ref="O77:P77"/>
    <mergeCell ref="Q77:R77"/>
    <mergeCell ref="S77:T77"/>
    <mergeCell ref="U77:V77"/>
    <mergeCell ref="W77:X77"/>
    <mergeCell ref="K77:L77"/>
    <mergeCell ref="C2:G2"/>
    <mergeCell ref="M204:M206"/>
    <mergeCell ref="M44:M46"/>
    <mergeCell ref="M76:M78"/>
    <mergeCell ref="M108:M110"/>
    <mergeCell ref="M140:M142"/>
    <mergeCell ref="M172:M174"/>
    <mergeCell ref="C204:C206"/>
    <mergeCell ref="E12:F12"/>
    <mergeCell ref="G12:H12"/>
    <mergeCell ref="I12:J12"/>
    <mergeCell ref="K12:L12"/>
    <mergeCell ref="K141:L141"/>
    <mergeCell ref="E45:F45"/>
    <mergeCell ref="G45:H45"/>
    <mergeCell ref="I45:J45"/>
    <mergeCell ref="B5:I5"/>
    <mergeCell ref="J2:L2"/>
    <mergeCell ref="B202:Y202"/>
    <mergeCell ref="B170:Y170"/>
    <mergeCell ref="B138:Y138"/>
    <mergeCell ref="B106:Y106"/>
    <mergeCell ref="B74:Y74"/>
    <mergeCell ref="B108:B110"/>
    <mergeCell ref="AB61:AE64"/>
    <mergeCell ref="AB82:AE87"/>
    <mergeCell ref="Y204:Y206"/>
    <mergeCell ref="B9:Y9"/>
    <mergeCell ref="Y76:Y78"/>
    <mergeCell ref="Y44:Y46"/>
    <mergeCell ref="Y108:Y110"/>
    <mergeCell ref="Y140:Y142"/>
    <mergeCell ref="Y172:Y174"/>
    <mergeCell ref="B204:B206"/>
    <mergeCell ref="B42:Y42"/>
    <mergeCell ref="O12:P12"/>
    <mergeCell ref="U12:V12"/>
    <mergeCell ref="S12:T12"/>
    <mergeCell ref="Q12:R12"/>
    <mergeCell ref="W12:X12"/>
    <mergeCell ref="O11:X11"/>
    <mergeCell ref="C11:C13"/>
    <mergeCell ref="C76:C78"/>
    <mergeCell ref="C108:C110"/>
    <mergeCell ref="C140:C142"/>
    <mergeCell ref="C172:C174"/>
    <mergeCell ref="B140:B142"/>
    <mergeCell ref="B172:B174"/>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87"/>
  <sheetViews>
    <sheetView showGridLines="0" topLeftCell="A178" zoomScale="85" zoomScaleNormal="85" workbookViewId="0">
      <selection activeCell="J183" sqref="J183:J186"/>
    </sheetView>
  </sheetViews>
  <sheetFormatPr defaultColWidth="8.81640625" defaultRowHeight="14.5" outlineLevelRow="1" x14ac:dyDescent="0.35"/>
  <cols>
    <col min="1" max="1" width="2.81640625" customWidth="1"/>
    <col min="2" max="2" width="28.453125" customWidth="1"/>
    <col min="3" max="8" width="13.54296875" customWidth="1"/>
    <col min="9" max="9" width="24.54296875" customWidth="1"/>
    <col min="10" max="10" width="10.81640625" bestFit="1" customWidth="1"/>
    <col min="12" max="13" width="11.453125" customWidth="1"/>
    <col min="14" max="14" width="10" customWidth="1"/>
    <col min="15" max="15" width="7.54296875" customWidth="1"/>
    <col min="16" max="16" width="11.453125" customWidth="1"/>
    <col min="25" max="25" width="14.54296875" customWidth="1"/>
    <col min="26" max="26" width="14.453125" customWidth="1"/>
  </cols>
  <sheetData>
    <row r="2" spans="2:33" ht="18.5" x14ac:dyDescent="0.45">
      <c r="B2" s="1" t="s">
        <v>0</v>
      </c>
      <c r="C2" s="297" t="str">
        <f>'Αρχική σελίδα'!C3</f>
        <v>Στερεάς Ελλάδας</v>
      </c>
      <c r="D2" s="297"/>
      <c r="E2" s="297"/>
      <c r="F2" s="297"/>
      <c r="G2" s="297"/>
      <c r="H2" s="97"/>
      <c r="J2" s="298" t="s">
        <v>59</v>
      </c>
      <c r="K2" s="298"/>
      <c r="L2" s="298"/>
    </row>
    <row r="3" spans="2:33" ht="18.5" x14ac:dyDescent="0.45">
      <c r="B3" s="2" t="s">
        <v>2</v>
      </c>
      <c r="C3" s="98">
        <f>'Αρχική σελίδα'!C4</f>
        <v>2024</v>
      </c>
      <c r="D3" s="46" t="s">
        <v>3</v>
      </c>
      <c r="E3" s="46">
        <f>C3+4</f>
        <v>2028</v>
      </c>
    </row>
    <row r="4" spans="2:33" ht="14.5" customHeight="1" x14ac:dyDescent="0.45">
      <c r="C4" s="2"/>
      <c r="D4" s="46"/>
      <c r="E4" s="46"/>
    </row>
    <row r="5" spans="2:33" ht="44.5" customHeight="1" x14ac:dyDescent="0.35">
      <c r="B5" s="299" t="s">
        <v>192</v>
      </c>
      <c r="C5" s="299"/>
      <c r="D5" s="299"/>
      <c r="E5" s="299"/>
      <c r="F5" s="299"/>
      <c r="G5" s="299"/>
      <c r="H5" s="299"/>
      <c r="I5" s="299"/>
    </row>
    <row r="6" spans="2:33" x14ac:dyDescent="0.35">
      <c r="B6" s="220"/>
      <c r="C6" s="220"/>
      <c r="D6" s="220"/>
      <c r="E6" s="220"/>
      <c r="F6" s="220"/>
      <c r="G6" s="220"/>
      <c r="H6" s="220"/>
    </row>
    <row r="7" spans="2:33" ht="18.5" x14ac:dyDescent="0.45">
      <c r="B7" s="99" t="s">
        <v>204</v>
      </c>
      <c r="C7" s="100"/>
      <c r="D7" s="100"/>
      <c r="E7" s="100"/>
      <c r="F7" s="100"/>
      <c r="G7" s="100"/>
      <c r="H7" s="100"/>
      <c r="I7" s="100"/>
      <c r="J7" s="23"/>
    </row>
    <row r="8" spans="2:33" ht="18.5" x14ac:dyDescent="0.45">
      <c r="C8" s="2"/>
      <c r="D8" s="46"/>
      <c r="E8" s="46"/>
    </row>
    <row r="9" spans="2:33" ht="15.5" outlineLevel="1" x14ac:dyDescent="0.35">
      <c r="B9" s="296" t="s">
        <v>205</v>
      </c>
      <c r="C9" s="296"/>
      <c r="D9" s="296"/>
      <c r="E9" s="296"/>
      <c r="F9" s="296"/>
      <c r="G9" s="296"/>
      <c r="H9" s="296"/>
      <c r="I9" s="296"/>
    </row>
    <row r="10" spans="2:33"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2:33" ht="29" outlineLevel="1" x14ac:dyDescent="0.35">
      <c r="B11" s="61"/>
      <c r="C11" s="62" t="s">
        <v>105</v>
      </c>
      <c r="D11" s="89">
        <f>$C$3</f>
        <v>2024</v>
      </c>
      <c r="E11" s="89">
        <f>$C$3+1</f>
        <v>2025</v>
      </c>
      <c r="F11" s="89">
        <f>$C$3+2</f>
        <v>2026</v>
      </c>
      <c r="G11" s="89">
        <f>$C$3+3</f>
        <v>2027</v>
      </c>
      <c r="H11" s="89">
        <f>$C$3+4</f>
        <v>2028</v>
      </c>
      <c r="I11" s="225" t="str">
        <f>"Ετήσιος ρυθμός ανάπτυξης (CAGR) "&amp;$C$3&amp;" - "&amp;$E$3</f>
        <v>Ετήσιος ρυθμός ανάπτυξης (CAGR) 2024 - 2028</v>
      </c>
    </row>
    <row r="12" spans="2:33" outlineLevel="1" x14ac:dyDescent="0.35">
      <c r="B12" s="229" t="s">
        <v>75</v>
      </c>
      <c r="C12" s="63" t="s">
        <v>206</v>
      </c>
      <c r="D12" s="179">
        <f>IFERROR(Επενδύσεις!D12/Πελάτες!U14,0)</f>
        <v>0</v>
      </c>
      <c r="E12" s="179">
        <f>IFERROR(Επενδύσεις!E12/Πελάτες!X14,0)</f>
        <v>0</v>
      </c>
      <c r="F12" s="179">
        <f>IFERROR(Επενδύσεις!F12/Πελάτες!AA14,0)</f>
        <v>0</v>
      </c>
      <c r="G12" s="179">
        <f>IFERROR(Επενδύσεις!G12/Πελάτες!AD14,0)</f>
        <v>0</v>
      </c>
      <c r="H12" s="179">
        <f>IFERROR(Επενδύσεις!H12/Πελάτες!AG14,0)</f>
        <v>0</v>
      </c>
      <c r="I12" s="187">
        <f>IFERROR((H12/D12)^(1/4)-1,0)</f>
        <v>0</v>
      </c>
      <c r="J12" s="275">
        <f>IFERROR(Επενδύσεις!I12/Πελάτες!AJ14,0)</f>
        <v>0</v>
      </c>
    </row>
    <row r="13" spans="2:33" outlineLevel="1" x14ac:dyDescent="0.35">
      <c r="B13" s="230" t="s">
        <v>76</v>
      </c>
      <c r="C13" s="63" t="s">
        <v>206</v>
      </c>
      <c r="D13" s="179">
        <f>IFERROR(Επενδύσεις!D21/Πελάτες!U23,0)</f>
        <v>96553.655459879374</v>
      </c>
      <c r="E13" s="179">
        <f>IFERROR(Επενδύσεις!E21/Πελάτες!X23,0)</f>
        <v>0</v>
      </c>
      <c r="F13" s="179">
        <f>IFERROR(Επενδύσεις!F21/Πελάτες!AA23,0)</f>
        <v>0</v>
      </c>
      <c r="G13" s="179">
        <f>IFERROR(Επενδύσεις!G21/Πελάτες!AD23,0)</f>
        <v>0</v>
      </c>
      <c r="H13" s="179">
        <f>IFERROR(Επενδύσεις!H21/Πελάτες!AG23,0)</f>
        <v>0</v>
      </c>
      <c r="I13" s="187">
        <f t="shared" ref="I13:I32" si="0">IFERROR((H13/D13)^(1/4)-1,0)</f>
        <v>-1</v>
      </c>
      <c r="J13" s="275">
        <f>IFERROR(Επενδύσεις!I13/Πελάτες!AJ15,0)</f>
        <v>0</v>
      </c>
    </row>
    <row r="14" spans="2:33" outlineLevel="1" x14ac:dyDescent="0.35">
      <c r="B14" s="229" t="s">
        <v>77</v>
      </c>
      <c r="C14" s="63" t="s">
        <v>206</v>
      </c>
      <c r="D14" s="179">
        <f>IFERROR(Επενδύσεις!D22/Πελάτες!U24,0)</f>
        <v>0</v>
      </c>
      <c r="E14" s="179">
        <f>IFERROR(Επενδύσεις!E22/Πελάτες!X24,0)</f>
        <v>0</v>
      </c>
      <c r="F14" s="179">
        <f>IFERROR(Επενδύσεις!F22/Πελάτες!AA24,0)</f>
        <v>0</v>
      </c>
      <c r="G14" s="179">
        <f>IFERROR(Επενδύσεις!G22/Πελάτες!AD24,0)</f>
        <v>0</v>
      </c>
      <c r="H14" s="179">
        <f>IFERROR(Επενδύσεις!H22/Πελάτες!AG24,0)</f>
        <v>0</v>
      </c>
      <c r="I14" s="187">
        <f t="shared" si="0"/>
        <v>0</v>
      </c>
      <c r="J14" s="275">
        <f>IFERROR(Επενδύσεις!I14/Πελάτες!AJ16,0)</f>
        <v>0</v>
      </c>
    </row>
    <row r="15" spans="2:33" outlineLevel="1" x14ac:dyDescent="0.35">
      <c r="B15" s="230" t="s">
        <v>78</v>
      </c>
      <c r="C15" s="63" t="s">
        <v>206</v>
      </c>
      <c r="D15" s="179">
        <f>IFERROR(Επενδύσεις!D23/Πελάτες!U25,0)</f>
        <v>0</v>
      </c>
      <c r="E15" s="179">
        <f>IFERROR(Επενδύσεις!E23/Πελάτες!X25,0)</f>
        <v>0</v>
      </c>
      <c r="F15" s="179">
        <f>IFERROR(Επενδύσεις!F23/Πελάτες!AA25,0)</f>
        <v>0</v>
      </c>
      <c r="G15" s="179">
        <f>IFERROR(Επενδύσεις!G23/Πελάτες!AD25,0)</f>
        <v>0</v>
      </c>
      <c r="H15" s="179">
        <f>IFERROR(Επενδύσεις!H23/Πελάτες!AG25,0)</f>
        <v>0</v>
      </c>
      <c r="I15" s="187">
        <f t="shared" si="0"/>
        <v>0</v>
      </c>
      <c r="J15" s="275">
        <f>IFERROR(Επενδύσεις!I15/Πελάτες!AJ17,0)</f>
        <v>1710.4554822148841</v>
      </c>
    </row>
    <row r="16" spans="2:33" outlineLevel="1" x14ac:dyDescent="0.35">
      <c r="B16" s="229" t="s">
        <v>79</v>
      </c>
      <c r="C16" s="63" t="s">
        <v>206</v>
      </c>
      <c r="D16" s="179">
        <f>IFERROR(Επενδύσεις!D24/Πελάτες!U26,0)</f>
        <v>0</v>
      </c>
      <c r="E16" s="179">
        <f>IFERROR(Επενδύσεις!E24/Πελάτες!X26,0)</f>
        <v>0</v>
      </c>
      <c r="F16" s="179">
        <f>IFERROR(Επενδύσεις!F24/Πελάτες!AA26,0)</f>
        <v>0</v>
      </c>
      <c r="G16" s="179">
        <f>IFERROR(Επενδύσεις!G24/Πελάτες!AD26,0)</f>
        <v>0</v>
      </c>
      <c r="H16" s="179">
        <f>IFERROR(Επενδύσεις!H24/Πελάτες!AG26,0)</f>
        <v>0</v>
      </c>
      <c r="I16" s="187">
        <f t="shared" si="0"/>
        <v>0</v>
      </c>
      <c r="J16" s="275">
        <f>IFERROR(Επενδύσεις!I16/Πελάτες!AJ18,0)</f>
        <v>0</v>
      </c>
    </row>
    <row r="17" spans="2:10" outlineLevel="1" x14ac:dyDescent="0.35">
      <c r="B17" s="230" t="s">
        <v>80</v>
      </c>
      <c r="C17" s="63" t="s">
        <v>206</v>
      </c>
      <c r="D17" s="179">
        <f>IFERROR(Επενδύσεις!D25/Πελάτες!U27,0)</f>
        <v>0</v>
      </c>
      <c r="E17" s="179">
        <f>IFERROR(Επενδύσεις!E25/Πελάτες!X27,0)</f>
        <v>0</v>
      </c>
      <c r="F17" s="179">
        <f>IFERROR(Επενδύσεις!F25/Πελάτες!AA27,0)</f>
        <v>0</v>
      </c>
      <c r="G17" s="179">
        <f>IFERROR(Επενδύσεις!G25/Πελάτες!AD27,0)</f>
        <v>0</v>
      </c>
      <c r="H17" s="179">
        <f>IFERROR(Επενδύσεις!H25/Πελάτες!AG27,0)</f>
        <v>0</v>
      </c>
      <c r="I17" s="187">
        <f t="shared" si="0"/>
        <v>0</v>
      </c>
      <c r="J17" s="275">
        <f>IFERROR(Επενδύσεις!I17/Πελάτες!AJ19,0)</f>
        <v>2018.2709283179436</v>
      </c>
    </row>
    <row r="18" spans="2:10" outlineLevel="1" x14ac:dyDescent="0.35">
      <c r="B18" s="229" t="s">
        <v>81</v>
      </c>
      <c r="C18" s="63" t="s">
        <v>206</v>
      </c>
      <c r="D18" s="179">
        <f>IFERROR(Επενδύσεις!D26/Πελάτες!U28,0)</f>
        <v>3224.6832072979596</v>
      </c>
      <c r="E18" s="179">
        <f>IFERROR(Επενδύσεις!E26/Πελάτες!X28,0)</f>
        <v>1376.6712162979629</v>
      </c>
      <c r="F18" s="179">
        <f>IFERROR(Επενδύσεις!F26/Πελάτες!AA28,0)</f>
        <v>1175.5409904742883</v>
      </c>
      <c r="G18" s="179">
        <f>IFERROR(Επενδύσεις!G26/Πελάτες!AD28,0)</f>
        <v>1260.9660708170186</v>
      </c>
      <c r="H18" s="179">
        <f>IFERROR(Επενδύσεις!H26/Πελάτες!AG28,0)</f>
        <v>1530.2001182274294</v>
      </c>
      <c r="I18" s="187">
        <f t="shared" si="0"/>
        <v>-0.17002445959087376</v>
      </c>
      <c r="J18" s="275">
        <f>IFERROR(Επενδύσεις!I18/Πελάτες!AJ20,0)</f>
        <v>0</v>
      </c>
    </row>
    <row r="19" spans="2:10" outlineLevel="1" x14ac:dyDescent="0.35">
      <c r="B19" s="230" t="s">
        <v>82</v>
      </c>
      <c r="C19" s="63" t="s">
        <v>206</v>
      </c>
      <c r="D19" s="179">
        <f>IFERROR(Επενδύσεις!D27/Πελάτες!U29,0)</f>
        <v>0</v>
      </c>
      <c r="E19" s="179">
        <f>IFERROR(Επενδύσεις!E27/Πελάτες!X29,0)</f>
        <v>0</v>
      </c>
      <c r="F19" s="179">
        <f>IFERROR(Επενδύσεις!F27/Πελάτες!AA29,0)</f>
        <v>0</v>
      </c>
      <c r="G19" s="179">
        <f>IFERROR(Επενδύσεις!G27/Πελάτες!AD29,0)</f>
        <v>0</v>
      </c>
      <c r="H19" s="179">
        <f>IFERROR(Επενδύσεις!H27/Πελάτες!AG29,0)</f>
        <v>0</v>
      </c>
      <c r="I19" s="187">
        <f t="shared" si="0"/>
        <v>0</v>
      </c>
      <c r="J19" s="275">
        <f>IFERROR(Επενδύσεις!I19/Πελάτες!AJ21,0)</f>
        <v>19858.891219595323</v>
      </c>
    </row>
    <row r="20" spans="2:10" outlineLevel="1" x14ac:dyDescent="0.35">
      <c r="B20" s="230" t="s">
        <v>83</v>
      </c>
      <c r="C20" s="63" t="s">
        <v>206</v>
      </c>
      <c r="D20" s="179">
        <f>IFERROR(Επενδύσεις!D28/Πελάτες!U30,0)</f>
        <v>6127.8530116351521</v>
      </c>
      <c r="E20" s="179">
        <f>IFERROR(Επενδύσεις!E28/Πελάτες!X30,0)</f>
        <v>2314.1366639871603</v>
      </c>
      <c r="F20" s="179">
        <f>IFERROR(Επενδύσεις!F28/Πελάτες!AA30,0)</f>
        <v>1781.7764894241805</v>
      </c>
      <c r="G20" s="179">
        <f>IFERROR(Επενδύσεις!G28/Πελάτες!AD30,0)</f>
        <v>1914.5000707667914</v>
      </c>
      <c r="H20" s="179">
        <f>IFERROR(Επενδύσεις!H28/Πελάτες!AG30,0)</f>
        <v>2641.7396325916825</v>
      </c>
      <c r="I20" s="187">
        <f t="shared" si="0"/>
        <v>-0.18970078515047772</v>
      </c>
      <c r="J20" s="275">
        <f>IFERROR(Επενδύσεις!I20/Πελάτες!AJ22,0)</f>
        <v>0</v>
      </c>
    </row>
    <row r="21" spans="2:10" outlineLevel="1" x14ac:dyDescent="0.35">
      <c r="B21" s="230" t="s">
        <v>84</v>
      </c>
      <c r="C21" s="63" t="s">
        <v>206</v>
      </c>
      <c r="D21" s="179">
        <f>IFERROR(Επενδύσεις!D29/Πελάτες!U31,0)</f>
        <v>0</v>
      </c>
      <c r="E21" s="179">
        <f>IFERROR(Επενδύσεις!E29/Πελάτες!X31,0)</f>
        <v>0</v>
      </c>
      <c r="F21" s="179">
        <f>IFERROR(Επενδύσεις!F29/Πελάτες!AA31,0)</f>
        <v>0</v>
      </c>
      <c r="G21" s="179">
        <f>IFERROR(Επενδύσεις!G29/Πελάτες!AD31,0)</f>
        <v>0</v>
      </c>
      <c r="H21" s="179">
        <f>IFERROR(Επενδύσεις!H29/Πελάτες!AG31,0)</f>
        <v>0</v>
      </c>
      <c r="I21" s="187">
        <f t="shared" si="0"/>
        <v>0</v>
      </c>
      <c r="J21" s="275">
        <f>IFERROR(Επενδύσεις!I21/Πελάτες!AJ23,0)</f>
        <v>534248.94433866057</v>
      </c>
    </row>
    <row r="22" spans="2:10" outlineLevel="1" x14ac:dyDescent="0.35">
      <c r="B22" s="229" t="s">
        <v>85</v>
      </c>
      <c r="C22" s="63" t="s">
        <v>206</v>
      </c>
      <c r="D22" s="179">
        <f>IFERROR(Επενδύσεις!D30/Πελάτες!U32,0)</f>
        <v>6963.2209617633744</v>
      </c>
      <c r="E22" s="179">
        <f>IFERROR(Επενδύσεις!E30/Πελάτες!X32,0)</f>
        <v>1021.3250319391996</v>
      </c>
      <c r="F22" s="179">
        <f>IFERROR(Επενδύσεις!F30/Πελάτες!AA32,0)</f>
        <v>3683.5206137919067</v>
      </c>
      <c r="G22" s="179">
        <f>IFERROR(Επενδύσεις!G30/Πελάτες!AD32,0)</f>
        <v>1295.5305910648169</v>
      </c>
      <c r="H22" s="179">
        <f>IFERROR(Επενδύσεις!H30/Πελάτες!AG32,0)</f>
        <v>1572.5264246736017</v>
      </c>
      <c r="I22" s="187">
        <f t="shared" si="0"/>
        <v>-0.31063862873417947</v>
      </c>
      <c r="J22" s="275">
        <f>IFERROR(Επενδύσεις!I22/Πελάτες!AJ24,0)</f>
        <v>0</v>
      </c>
    </row>
    <row r="23" spans="2:10" outlineLevel="1" x14ac:dyDescent="0.35">
      <c r="B23" s="230" t="s">
        <v>86</v>
      </c>
      <c r="C23" s="63" t="s">
        <v>206</v>
      </c>
      <c r="D23" s="179">
        <f>IFERROR(Επενδύσεις!D31/Πελάτες!U33,0)</f>
        <v>0</v>
      </c>
      <c r="E23" s="179">
        <f>IFERROR(Επενδύσεις!E31/Πελάτες!X33,0)</f>
        <v>0</v>
      </c>
      <c r="F23" s="179">
        <f>IFERROR(Επενδύσεις!F31/Πελάτες!AA33,0)</f>
        <v>0</v>
      </c>
      <c r="G23" s="179">
        <f>IFERROR(Επενδύσεις!G31/Πελάτες!AD33,0)</f>
        <v>0</v>
      </c>
      <c r="H23" s="179">
        <f>IFERROR(Επενδύσεις!H31/Πελάτες!AG33,0)</f>
        <v>0</v>
      </c>
      <c r="I23" s="187">
        <f t="shared" si="0"/>
        <v>0</v>
      </c>
      <c r="J23" s="275">
        <f>IFERROR(Επενδύσεις!I23/Πελάτες!AJ25,0)</f>
        <v>0</v>
      </c>
    </row>
    <row r="24" spans="2:10" outlineLevel="1" x14ac:dyDescent="0.35">
      <c r="B24" s="230" t="s">
        <v>87</v>
      </c>
      <c r="C24" s="63" t="s">
        <v>206</v>
      </c>
      <c r="D24" s="179">
        <f>IFERROR(Επενδύσεις!D32/Πελάτες!U34,0)</f>
        <v>4018.3723637306971</v>
      </c>
      <c r="E24" s="179">
        <f>IFERROR(Επενδύσεις!E32/Πελάτες!X34,0)</f>
        <v>965.37623698405264</v>
      </c>
      <c r="F24" s="179">
        <f>IFERROR(Επενδύσεις!F32/Πελάτες!AA34,0)</f>
        <v>1178.0663022339554</v>
      </c>
      <c r="G24" s="179">
        <f>IFERROR(Επενδύσεις!G32/Πελάτες!AD34,0)</f>
        <v>2078.0326190749661</v>
      </c>
      <c r="H24" s="179">
        <f>IFERROR(Επενδύσεις!H32/Πελάτες!AG34,0)</f>
        <v>1549.6741934937436</v>
      </c>
      <c r="I24" s="187">
        <f t="shared" si="0"/>
        <v>-0.21196128232588463</v>
      </c>
      <c r="J24" s="275">
        <f>IFERROR(Επενδύσεις!I24/Πελάτες!AJ26,0)</f>
        <v>0</v>
      </c>
    </row>
    <row r="25" spans="2:10" outlineLevel="1" x14ac:dyDescent="0.35">
      <c r="B25" s="230" t="s">
        <v>88</v>
      </c>
      <c r="C25" s="63" t="s">
        <v>206</v>
      </c>
      <c r="D25" s="179">
        <f>IFERROR(Επενδύσεις!#REF!/Πελάτες!#REF!,0)</f>
        <v>0</v>
      </c>
      <c r="E25" s="179">
        <f>IFERROR(Επενδύσεις!#REF!/Πελάτες!#REF!,0)</f>
        <v>0</v>
      </c>
      <c r="F25" s="179">
        <f>IFERROR(Επενδύσεις!#REF!/Πελάτες!#REF!,0)</f>
        <v>0</v>
      </c>
      <c r="G25" s="179">
        <f>IFERROR(Επενδύσεις!#REF!/Πελάτες!#REF!,0)</f>
        <v>0</v>
      </c>
      <c r="H25" s="179">
        <f>IFERROR(Επενδύσεις!#REF!/Πελάτες!#REF!,0)</f>
        <v>0</v>
      </c>
      <c r="I25" s="187">
        <f t="shared" si="0"/>
        <v>0</v>
      </c>
      <c r="J25" s="275">
        <f>IFERROR(Επενδύσεις!I25/Πελάτες!AJ27,0)</f>
        <v>0</v>
      </c>
    </row>
    <row r="26" spans="2:10" outlineLevel="1" x14ac:dyDescent="0.35">
      <c r="B26" s="230" t="s">
        <v>89</v>
      </c>
      <c r="C26" s="63" t="s">
        <v>206</v>
      </c>
      <c r="D26" s="179">
        <f>IFERROR(Επενδύσεις!#REF!/Πελάτες!#REF!,0)</f>
        <v>0</v>
      </c>
      <c r="E26" s="179">
        <f>IFERROR(Επενδύσεις!#REF!/Πελάτες!#REF!,0)</f>
        <v>0</v>
      </c>
      <c r="F26" s="179">
        <f>IFERROR(Επενδύσεις!#REF!/Πελάτες!#REF!,0)</f>
        <v>0</v>
      </c>
      <c r="G26" s="179">
        <f>IFERROR(Επενδύσεις!#REF!/Πελάτες!#REF!,0)</f>
        <v>0</v>
      </c>
      <c r="H26" s="179">
        <f>IFERROR(Επενδύσεις!#REF!/Πελάτες!#REF!,0)</f>
        <v>0</v>
      </c>
      <c r="I26" s="187">
        <f t="shared" si="0"/>
        <v>0</v>
      </c>
      <c r="J26" s="275">
        <f>IFERROR(Επενδύσεις!I26/Πελάτες!AJ28,0)</f>
        <v>1458.1377941616863</v>
      </c>
    </row>
    <row r="27" spans="2:10" outlineLevel="1" x14ac:dyDescent="0.35">
      <c r="B27" s="229" t="s">
        <v>90</v>
      </c>
      <c r="C27" s="63" t="s">
        <v>206</v>
      </c>
      <c r="D27" s="179">
        <f>IFERROR(Επενδύσεις!#REF!/Πελάτες!#REF!,0)</f>
        <v>0</v>
      </c>
      <c r="E27" s="179">
        <f>IFERROR(Επενδύσεις!#REF!/Πελάτες!#REF!,0)</f>
        <v>0</v>
      </c>
      <c r="F27" s="179">
        <f>IFERROR(Επενδύσεις!#REF!/Πελάτες!#REF!,0)</f>
        <v>0</v>
      </c>
      <c r="G27" s="179">
        <f>IFERROR(Επενδύσεις!#REF!/Πελάτες!#REF!,0)</f>
        <v>0</v>
      </c>
      <c r="H27" s="179">
        <f>IFERROR(Επενδύσεις!#REF!/Πελάτες!#REF!,0)</f>
        <v>0</v>
      </c>
      <c r="I27" s="187">
        <f t="shared" si="0"/>
        <v>0</v>
      </c>
      <c r="J27" s="275">
        <f>IFERROR(Επενδύσεις!I27/Πελάτες!AJ29,0)</f>
        <v>0</v>
      </c>
    </row>
    <row r="28" spans="2:10" outlineLevel="1" x14ac:dyDescent="0.35">
      <c r="B28" s="230" t="s">
        <v>91</v>
      </c>
      <c r="C28" s="63" t="s">
        <v>206</v>
      </c>
      <c r="D28" s="179">
        <f>IFERROR(Επενδύσεις!#REF!/Πελάτες!#REF!,0)</f>
        <v>0</v>
      </c>
      <c r="E28" s="179">
        <f>IFERROR(Επενδύσεις!#REF!/Πελάτες!#REF!,0)</f>
        <v>0</v>
      </c>
      <c r="F28" s="179">
        <f>IFERROR(Επενδύσεις!#REF!/Πελάτες!#REF!,0)</f>
        <v>0</v>
      </c>
      <c r="G28" s="179">
        <f>IFERROR(Επενδύσεις!#REF!/Πελάτες!#REF!,0)</f>
        <v>0</v>
      </c>
      <c r="H28" s="179">
        <f>IFERROR(Επενδύσεις!#REF!/Πελάτες!#REF!,0)</f>
        <v>0</v>
      </c>
      <c r="I28" s="187">
        <f t="shared" si="0"/>
        <v>0</v>
      </c>
      <c r="J28" s="275">
        <f>IFERROR(Επενδύσεις!I28/Πελάτες!AJ30,0)</f>
        <v>3330.3367475981568</v>
      </c>
    </row>
    <row r="29" spans="2:10" outlineLevel="1" x14ac:dyDescent="0.35">
      <c r="B29" s="229" t="s">
        <v>92</v>
      </c>
      <c r="C29" s="63" t="s">
        <v>206</v>
      </c>
      <c r="D29" s="179">
        <f>IFERROR(Επενδύσεις!#REF!/Πελάτες!#REF!,0)</f>
        <v>0</v>
      </c>
      <c r="E29" s="179">
        <f>IFERROR(Επενδύσεις!#REF!/Πελάτες!#REF!,0)</f>
        <v>0</v>
      </c>
      <c r="F29" s="179">
        <f>IFERROR(Επενδύσεις!#REF!/Πελάτες!#REF!,0)</f>
        <v>0</v>
      </c>
      <c r="G29" s="179">
        <f>IFERROR(Επενδύσεις!#REF!/Πελάτες!#REF!,0)</f>
        <v>0</v>
      </c>
      <c r="H29" s="179">
        <f>IFERROR(Επενδύσεις!#REF!/Πελάτες!#REF!,0)</f>
        <v>0</v>
      </c>
      <c r="I29" s="187">
        <f t="shared" si="0"/>
        <v>0</v>
      </c>
      <c r="J29" s="275">
        <f>IFERROR(Επενδύσεις!I29/Πελάτες!AJ31,0)</f>
        <v>0</v>
      </c>
    </row>
    <row r="30" spans="2:10" outlineLevel="1" x14ac:dyDescent="0.35">
      <c r="B30" s="230" t="s">
        <v>93</v>
      </c>
      <c r="C30" s="63" t="s">
        <v>206</v>
      </c>
      <c r="D30" s="179">
        <f>IFERROR(Επενδύσεις!#REF!/Πελάτες!#REF!,0)</f>
        <v>0</v>
      </c>
      <c r="E30" s="179">
        <f>IFERROR(Επενδύσεις!#REF!/Πελάτες!#REF!,0)</f>
        <v>0</v>
      </c>
      <c r="F30" s="179">
        <f>IFERROR(Επενδύσεις!#REF!/Πελάτες!#REF!,0)</f>
        <v>0</v>
      </c>
      <c r="G30" s="179">
        <f>IFERROR(Επενδύσεις!#REF!/Πελάτες!#REF!,0)</f>
        <v>0</v>
      </c>
      <c r="H30" s="179">
        <f>IFERROR(Επενδύσεις!#REF!/Πελάτες!#REF!,0)</f>
        <v>0</v>
      </c>
      <c r="I30" s="187">
        <f t="shared" si="0"/>
        <v>0</v>
      </c>
      <c r="J30" s="275">
        <f>IFERROR(Επενδύσεις!I30/Πελάτες!AJ32,0)</f>
        <v>5099.0359041570046</v>
      </c>
    </row>
    <row r="31" spans="2:10" outlineLevel="1" x14ac:dyDescent="0.35">
      <c r="B31" s="229" t="s">
        <v>94</v>
      </c>
      <c r="C31" s="63" t="s">
        <v>206</v>
      </c>
      <c r="D31" s="179">
        <f>IFERROR(Επενδύσεις!#REF!/Πελάτες!#REF!,0)</f>
        <v>0</v>
      </c>
      <c r="E31" s="179">
        <f>IFERROR(Επενδύσεις!#REF!/Πελάτες!#REF!,0)</f>
        <v>0</v>
      </c>
      <c r="F31" s="179">
        <f>IFERROR(Επενδύσεις!#REF!/Πελάτες!#REF!,0)</f>
        <v>0</v>
      </c>
      <c r="G31" s="179">
        <f>IFERROR(Επενδύσεις!#REF!/Πελάτες!#REF!,0)</f>
        <v>0</v>
      </c>
      <c r="H31" s="179">
        <f>IFERROR(Επενδύσεις!#REF!/Πελάτες!#REF!,0)</f>
        <v>0</v>
      </c>
      <c r="I31" s="187">
        <f t="shared" si="0"/>
        <v>0</v>
      </c>
      <c r="J31" s="275">
        <f>IFERROR(Επενδύσεις!I31/Πελάτες!AJ33,0)</f>
        <v>0</v>
      </c>
    </row>
    <row r="32" spans="2:10" outlineLevel="1" x14ac:dyDescent="0.35">
      <c r="B32" s="230" t="s">
        <v>95</v>
      </c>
      <c r="C32" s="63" t="s">
        <v>206</v>
      </c>
      <c r="D32" s="179">
        <f>IFERROR(Επενδύσεις!#REF!/Πελάτες!#REF!,0)</f>
        <v>0</v>
      </c>
      <c r="E32" s="179">
        <f>IFERROR(Επενδύσεις!#REF!/Πελάτες!#REF!,0)</f>
        <v>0</v>
      </c>
      <c r="F32" s="179">
        <f>IFERROR(Επενδύσεις!#REF!/Πελάτες!#REF!,0)</f>
        <v>0</v>
      </c>
      <c r="G32" s="179">
        <f>IFERROR(Επενδύσεις!#REF!/Πελάτες!#REF!,0)</f>
        <v>0</v>
      </c>
      <c r="H32" s="179">
        <f>IFERROR(Επενδύσεις!#REF!/Πελάτες!#REF!,0)</f>
        <v>0</v>
      </c>
      <c r="I32" s="187">
        <f t="shared" si="0"/>
        <v>0</v>
      </c>
      <c r="J32" s="275">
        <f>IFERROR(Επενδύσεις!I32/Πελάτες!AJ34,0)</f>
        <v>2359.5886609648728</v>
      </c>
    </row>
    <row r="33" spans="2:33" outlineLevel="1" x14ac:dyDescent="0.35">
      <c r="B33" s="229" t="s">
        <v>96</v>
      </c>
      <c r="C33" s="63" t="s">
        <v>206</v>
      </c>
      <c r="D33" s="179">
        <f>IFERROR(Επενδύσεις!#REF!/Πελάτες!#REF!,0)</f>
        <v>0</v>
      </c>
      <c r="E33" s="179">
        <f>IFERROR(Επενδύσεις!#REF!/Πελάτες!#REF!,0)</f>
        <v>0</v>
      </c>
      <c r="F33" s="179">
        <f>IFERROR(Επενδύσεις!#REF!/Πελάτες!#REF!,0)</f>
        <v>0</v>
      </c>
      <c r="G33" s="179">
        <f>IFERROR(Επενδύσεις!#REF!/Πελάτες!#REF!,0)</f>
        <v>0</v>
      </c>
      <c r="H33" s="179">
        <f>IFERROR(Επενδύσεις!#REF!/Πελάτες!#REF!,0)</f>
        <v>0</v>
      </c>
      <c r="I33" s="187">
        <f t="shared" ref="I33:I36" si="1">IFERROR((H33/D33)^(1/4)-1,0)</f>
        <v>0</v>
      </c>
      <c r="J33" s="275">
        <f>IFERROR(Επενδύσεις!I33/Πελάτες!AJ35,0)</f>
        <v>0</v>
      </c>
    </row>
    <row r="34" spans="2:33" outlineLevel="1" x14ac:dyDescent="0.35">
      <c r="B34" s="230" t="s">
        <v>97</v>
      </c>
      <c r="C34" s="63" t="s">
        <v>206</v>
      </c>
      <c r="D34" s="179">
        <f>IFERROR(Επενδύσεις!#REF!/Πελάτες!#REF!,0)</f>
        <v>0</v>
      </c>
      <c r="E34" s="179">
        <f>IFERROR(Επενδύσεις!#REF!/Πελάτες!#REF!,0)</f>
        <v>0</v>
      </c>
      <c r="F34" s="179">
        <f>IFERROR(Επενδύσεις!#REF!/Πελάτες!#REF!,0)</f>
        <v>0</v>
      </c>
      <c r="G34" s="179">
        <f>IFERROR(Επενδύσεις!#REF!/Πελάτες!#REF!,0)</f>
        <v>0</v>
      </c>
      <c r="H34" s="179">
        <f>IFERROR(Επενδύσεις!#REF!/Πελάτες!#REF!,0)</f>
        <v>0</v>
      </c>
      <c r="I34" s="187">
        <f t="shared" si="1"/>
        <v>0</v>
      </c>
      <c r="J34" s="275">
        <f>IFERROR(Επενδύσεις!I34/Πελάτες!AJ36,0)</f>
        <v>17059.508748925167</v>
      </c>
    </row>
    <row r="35" spans="2:33" outlineLevel="1" x14ac:dyDescent="0.35">
      <c r="B35" s="230" t="s">
        <v>98</v>
      </c>
      <c r="C35" s="63" t="s">
        <v>206</v>
      </c>
      <c r="D35" s="179">
        <f>IFERROR(Επενδύσεις!#REF!/Πελάτες!#REF!,0)</f>
        <v>0</v>
      </c>
      <c r="E35" s="179">
        <f>IFERROR(Επενδύσεις!#REF!/Πελάτες!#REF!,0)</f>
        <v>0</v>
      </c>
      <c r="F35" s="179">
        <f>IFERROR(Επενδύσεις!#REF!/Πελάτες!#REF!,0)</f>
        <v>0</v>
      </c>
      <c r="G35" s="179">
        <f>IFERROR(Επενδύσεις!#REF!/Πελάτες!#REF!,0)</f>
        <v>0</v>
      </c>
      <c r="H35" s="179">
        <f>IFERROR(Επενδύσεις!#REF!/Πελάτες!#REF!,0)</f>
        <v>0</v>
      </c>
      <c r="I35" s="187">
        <f t="shared" si="1"/>
        <v>0</v>
      </c>
      <c r="J35" s="275">
        <f>IFERROR(Επενδύσεις!I35/Πελάτες!AJ37,0)</f>
        <v>0</v>
      </c>
    </row>
    <row r="36" spans="2:33" outlineLevel="1" x14ac:dyDescent="0.35">
      <c r="B36" s="230" t="s">
        <v>99</v>
      </c>
      <c r="C36" s="63" t="s">
        <v>206</v>
      </c>
      <c r="D36" s="179">
        <f>IFERROR(Επενδύσεις!#REF!/Πελάτες!#REF!,0)</f>
        <v>0</v>
      </c>
      <c r="E36" s="179">
        <f>IFERROR(Επενδύσεις!#REF!/Πελάτες!#REF!,0)</f>
        <v>0</v>
      </c>
      <c r="F36" s="179">
        <f>IFERROR(Επενδύσεις!#REF!/Πελάτες!#REF!,0)</f>
        <v>0</v>
      </c>
      <c r="G36" s="179">
        <f>IFERROR(Επενδύσεις!#REF!/Πελάτες!#REF!,0)</f>
        <v>0</v>
      </c>
      <c r="H36" s="179">
        <f>IFERROR(Επενδύσεις!#REF!/Πελάτες!#REF!,0)</f>
        <v>0</v>
      </c>
      <c r="I36" s="187">
        <f t="shared" si="1"/>
        <v>0</v>
      </c>
      <c r="J36" s="275">
        <f>IFERROR(Επενδύσεις!I36/Πελάτες!AJ38,0)</f>
        <v>0</v>
      </c>
    </row>
    <row r="37" spans="2:33" outlineLevel="1" x14ac:dyDescent="0.35">
      <c r="B37" s="50" t="s">
        <v>138</v>
      </c>
      <c r="C37" s="47" t="s">
        <v>206</v>
      </c>
      <c r="D37" s="179">
        <f>IFERROR(Επενδύσεις!D37/Πελάτες!U39,0)</f>
        <v>4043.0728345168986</v>
      </c>
      <c r="E37" s="179">
        <f>IFERROR(Επενδύσεις!E37/Πελάτες!X39,0)</f>
        <v>2116.2656188633418</v>
      </c>
      <c r="F37" s="179">
        <f>IFERROR(Επενδύσεις!F37/Πελάτες!AA39,0)</f>
        <v>1355.341958707756</v>
      </c>
      <c r="G37" s="179">
        <f>IFERROR(Επενδύσεις!G37/Πελάτες!AD39,0)</f>
        <v>1429.6004412340837</v>
      </c>
      <c r="H37" s="179">
        <f>IFERROR(Επενδύσεις!H37/Πελάτες!AG39,0)</f>
        <v>1699.8483475867306</v>
      </c>
      <c r="I37" s="187">
        <f>IFERROR((H37/D37)^(1/4)-1,0)</f>
        <v>-0.19476127394455689</v>
      </c>
    </row>
    <row r="39" spans="2:33" ht="15.5" x14ac:dyDescent="0.35">
      <c r="B39" s="296" t="s">
        <v>207</v>
      </c>
      <c r="C39" s="296"/>
      <c r="D39" s="296"/>
      <c r="E39" s="296"/>
      <c r="F39" s="296"/>
      <c r="G39" s="296"/>
      <c r="H39" s="296"/>
      <c r="I39" s="296"/>
    </row>
    <row r="40" spans="2:33" ht="5.5" customHeight="1" outlineLevel="1" x14ac:dyDescent="0.35">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row>
    <row r="41" spans="2:33" ht="36.75" customHeight="1" outlineLevel="1" x14ac:dyDescent="0.35">
      <c r="B41" s="61"/>
      <c r="C41" s="62" t="s">
        <v>105</v>
      </c>
      <c r="D41" s="89">
        <f>$C$3</f>
        <v>2024</v>
      </c>
      <c r="E41" s="89">
        <f>$C$3+1</f>
        <v>2025</v>
      </c>
      <c r="F41" s="89">
        <f>$C$3+2</f>
        <v>2026</v>
      </c>
      <c r="G41" s="89">
        <f>$C$3+3</f>
        <v>2027</v>
      </c>
      <c r="H41" s="89">
        <f>$C$3+4</f>
        <v>2028</v>
      </c>
      <c r="I41" s="225" t="str">
        <f>"Ετήσιος ρυθμός ανάπτυξης (CAGR) "&amp;$C$3&amp;" - "&amp;$E$3</f>
        <v>Ετήσιος ρυθμός ανάπτυξης (CAGR) 2024 - 2028</v>
      </c>
    </row>
    <row r="42" spans="2:33" outlineLevel="1" x14ac:dyDescent="0.35">
      <c r="B42" s="229" t="s">
        <v>75</v>
      </c>
      <c r="C42" s="63" t="s">
        <v>208</v>
      </c>
      <c r="D42" s="179">
        <f>IFERROR(Επενδύσεις!D12/'Διανεμόμενες ποσότητες αερίου'!P15,0)</f>
        <v>0</v>
      </c>
      <c r="E42" s="179">
        <f>IFERROR(Επενδύσεις!E12/'Διανεμόμενες ποσότητες αερίου'!V15,0)</f>
        <v>0</v>
      </c>
      <c r="F42" s="179">
        <f>IFERROR(Επενδύσεις!F12/'Διανεμόμενες ποσότητες αερίου'!AB15,0)</f>
        <v>0</v>
      </c>
      <c r="G42" s="179">
        <f>IFERROR(Επενδύσεις!G12/'Διανεμόμενες ποσότητες αερίου'!AH15,0)</f>
        <v>0</v>
      </c>
      <c r="H42" s="179">
        <f>IFERROR(Επενδύσεις!H12/'Διανεμόμενες ποσότητες αερίου'!AN15,0)</f>
        <v>0</v>
      </c>
      <c r="I42" s="187">
        <f t="shared" ref="I42:I62" si="2">IFERROR((H42/D42)^(1/4)-1,0)</f>
        <v>0</v>
      </c>
      <c r="J42" s="289">
        <f>IFERROR(Επενδύσεις!I12/'Διανεμόμενες ποσότητες αερίου'!AR15,0)</f>
        <v>0</v>
      </c>
      <c r="K42">
        <f>IFERROR(Επενδύσεις!J12/'Διανεμόμενες ποσότητες αερίου'!AS15,0)</f>
        <v>0</v>
      </c>
    </row>
    <row r="43" spans="2:33" outlineLevel="1" x14ac:dyDescent="0.35">
      <c r="B43" s="230" t="s">
        <v>76</v>
      </c>
      <c r="C43" s="63" t="s">
        <v>208</v>
      </c>
      <c r="D43" s="179">
        <f>IFERROR(Επενδύσεις!D21/'Διανεμόμενες ποσότητες αερίου'!P16,0)</f>
        <v>0</v>
      </c>
      <c r="E43" s="179">
        <f>IFERROR(Επενδύσεις!E21/'Διανεμόμενες ποσότητες αερίου'!V16,0)</f>
        <v>0</v>
      </c>
      <c r="F43" s="179">
        <f>IFERROR(Επενδύσεις!F21/'Διανεμόμενες ποσότητες αερίου'!AB16,0)</f>
        <v>0</v>
      </c>
      <c r="G43" s="179">
        <f>IFERROR(Επενδύσεις!G21/'Διανεμόμενες ποσότητες αερίου'!AH16,0)</f>
        <v>0</v>
      </c>
      <c r="H43" s="179">
        <f>IFERROR(Επενδύσεις!H21/'Διανεμόμενες ποσότητες αερίου'!AN16,0)</f>
        <v>0</v>
      </c>
      <c r="I43" s="187">
        <f t="shared" si="2"/>
        <v>0</v>
      </c>
      <c r="J43" s="289">
        <f>IFERROR(Επενδύσεις!I13/'Διανεμόμενες ποσότητες αερίου'!AR16,0)</f>
        <v>0</v>
      </c>
    </row>
    <row r="44" spans="2:33" outlineLevel="1" x14ac:dyDescent="0.35">
      <c r="B44" s="229" t="s">
        <v>77</v>
      </c>
      <c r="C44" s="63" t="s">
        <v>208</v>
      </c>
      <c r="D44" s="179">
        <f>IFERROR(Επενδύσεις!D22/'Διανεμόμενες ποσότητες αερίου'!P25,0)</f>
        <v>0</v>
      </c>
      <c r="E44" s="179">
        <f>IFERROR(Επενδύσεις!E22/'Διανεμόμενες ποσότητες αερίου'!V25,0)</f>
        <v>0</v>
      </c>
      <c r="F44" s="179">
        <f>IFERROR(Επενδύσεις!F22/'Διανεμόμενες ποσότητες αερίου'!AB25,0)</f>
        <v>0</v>
      </c>
      <c r="G44" s="179">
        <f>IFERROR(Επενδύσεις!G22/'Διανεμόμενες ποσότητες αερίου'!AH25,0)</f>
        <v>0</v>
      </c>
      <c r="H44" s="179">
        <f>IFERROR(Επενδύσεις!H22/'Διανεμόμενες ποσότητες αερίου'!AN25,0)</f>
        <v>0</v>
      </c>
      <c r="I44" s="187">
        <f t="shared" si="2"/>
        <v>0</v>
      </c>
      <c r="J44" s="289">
        <f>IFERROR(Επενδύσεις!I14/'Διανεμόμενες ποσότητες αερίου'!AR17,0)</f>
        <v>0</v>
      </c>
    </row>
    <row r="45" spans="2:33" outlineLevel="1" x14ac:dyDescent="0.35">
      <c r="B45" s="230" t="s">
        <v>78</v>
      </c>
      <c r="C45" s="63" t="s">
        <v>208</v>
      </c>
      <c r="D45" s="179">
        <f>IFERROR(Επενδύσεις!D23/'Διανεμόμενες ποσότητες αερίου'!P26,0)</f>
        <v>0</v>
      </c>
      <c r="E45" s="179">
        <f>IFERROR(Επενδύσεις!E23/'Διανεμόμενες ποσότητες αερίου'!V26,0)</f>
        <v>0</v>
      </c>
      <c r="F45" s="179">
        <f>IFERROR(Επενδύσεις!F23/'Διανεμόμενες ποσότητες αερίου'!AB26,0)</f>
        <v>0</v>
      </c>
      <c r="G45" s="179">
        <f>IFERROR(Επενδύσεις!G23/'Διανεμόμενες ποσότητες αερίου'!AH26,0)</f>
        <v>0</v>
      </c>
      <c r="H45" s="179">
        <f>IFERROR(Επενδύσεις!H23/'Διανεμόμενες ποσότητες αερίου'!AN26,0)</f>
        <v>0</v>
      </c>
      <c r="I45" s="187">
        <f t="shared" si="2"/>
        <v>0</v>
      </c>
      <c r="J45" s="289">
        <f>IFERROR(Επενδύσεις!I15/'Διανεμόμενες ποσότητες αερίου'!AR18,0)</f>
        <v>1.3938566792749556</v>
      </c>
    </row>
    <row r="46" spans="2:33" outlineLevel="1" x14ac:dyDescent="0.35">
      <c r="B46" s="229" t="s">
        <v>79</v>
      </c>
      <c r="C46" s="63" t="s">
        <v>208</v>
      </c>
      <c r="D46" s="179">
        <f>IFERROR(Επενδύσεις!D24/'Διανεμόμενες ποσότητες αερίου'!P27,0)</f>
        <v>0</v>
      </c>
      <c r="E46" s="179">
        <f>IFERROR(Επενδύσεις!E24/'Διανεμόμενες ποσότητες αερίου'!V27,0)</f>
        <v>0</v>
      </c>
      <c r="F46" s="179">
        <f>IFERROR(Επενδύσεις!F24/'Διανεμόμενες ποσότητες αερίου'!AB27,0)</f>
        <v>0</v>
      </c>
      <c r="G46" s="179">
        <f>IFERROR(Επενδύσεις!G24/'Διανεμόμενες ποσότητες αερίου'!AH27,0)</f>
        <v>0</v>
      </c>
      <c r="H46" s="179">
        <f>IFERROR(Επενδύσεις!H24/'Διανεμόμενες ποσότητες αερίου'!AN27,0)</f>
        <v>0</v>
      </c>
      <c r="I46" s="187">
        <f t="shared" si="2"/>
        <v>0</v>
      </c>
      <c r="J46" s="289">
        <f>IFERROR(Επενδύσεις!I16/'Διανεμόμενες ποσότητες αερίου'!AR19,0)</f>
        <v>0</v>
      </c>
    </row>
    <row r="47" spans="2:33" outlineLevel="1" x14ac:dyDescent="0.35">
      <c r="B47" s="230" t="s">
        <v>80</v>
      </c>
      <c r="C47" s="63" t="s">
        <v>208</v>
      </c>
      <c r="D47" s="179">
        <f>IFERROR(Επενδύσεις!D25/'Διανεμόμενες ποσότητες αερίου'!P28,0)</f>
        <v>0</v>
      </c>
      <c r="E47" s="179">
        <f>IFERROR(Επενδύσεις!E25/'Διανεμόμενες ποσότητες αερίου'!V28,0)</f>
        <v>0</v>
      </c>
      <c r="F47" s="179">
        <f>IFERROR(Επενδύσεις!F25/'Διανεμόμενες ποσότητες αερίου'!AB28,0)</f>
        <v>0</v>
      </c>
      <c r="G47" s="179">
        <f>IFERROR(Επενδύσεις!G25/'Διανεμόμενες ποσότητες αερίου'!AH28,0)</f>
        <v>0</v>
      </c>
      <c r="H47" s="179">
        <f>IFERROR(Επενδύσεις!H25/'Διανεμόμενες ποσότητες αερίου'!AN28,0)</f>
        <v>0</v>
      </c>
      <c r="I47" s="187">
        <f t="shared" si="2"/>
        <v>0</v>
      </c>
      <c r="J47" s="289">
        <f>IFERROR(Επενδύσεις!I17/'Διανεμόμενες ποσότητες αερίου'!AR20,0)</f>
        <v>14.873678290164881</v>
      </c>
    </row>
    <row r="48" spans="2:33" outlineLevel="1" x14ac:dyDescent="0.35">
      <c r="B48" s="229" t="s">
        <v>81</v>
      </c>
      <c r="C48" s="63" t="s">
        <v>208</v>
      </c>
      <c r="D48" s="179">
        <f>IFERROR(Επενδύσεις!D26/'Διανεμόμενες ποσότητες αερίου'!P29,0)</f>
        <v>400.11313193217734</v>
      </c>
      <c r="E48" s="179">
        <f>IFERROR(Επενδύσεις!E26/'Διανεμόμενες ποσότητες αερίου'!V29,0)</f>
        <v>88.05167011904183</v>
      </c>
      <c r="F48" s="179">
        <f>IFERROR(Επενδύσεις!F26/'Διανεμόμενες ποσότητες αερίου'!AB29,0)</f>
        <v>20.632786401466866</v>
      </c>
      <c r="G48" s="179">
        <f>IFERROR(Επενδύσεις!G26/'Διανεμόμενες ποσότητες αερίου'!AH29,0)</f>
        <v>11.100706840671519</v>
      </c>
      <c r="H48" s="179">
        <f>IFERROR(Επενδύσεις!H26/'Διανεμόμενες ποσότητες αερίου'!AN29,0)</f>
        <v>8.9403431990551443</v>
      </c>
      <c r="I48" s="187">
        <f t="shared" si="2"/>
        <v>-0.61337240645641855</v>
      </c>
      <c r="J48" s="289">
        <f>IFERROR(Επενδύσεις!I18/'Διανεμόμενες ποσότητες αερίου'!AR21,0)</f>
        <v>0</v>
      </c>
    </row>
    <row r="49" spans="2:10" outlineLevel="1" x14ac:dyDescent="0.35">
      <c r="B49" s="230" t="s">
        <v>82</v>
      </c>
      <c r="C49" s="63" t="s">
        <v>208</v>
      </c>
      <c r="D49" s="179">
        <f>IFERROR(Επενδύσεις!D27/'Διανεμόμενες ποσότητες αερίου'!P30,0)</f>
        <v>0</v>
      </c>
      <c r="E49" s="179">
        <f>IFERROR(Επενδύσεις!E27/'Διανεμόμενες ποσότητες αερίου'!V30,0)</f>
        <v>0</v>
      </c>
      <c r="F49" s="179">
        <f>IFERROR(Επενδύσεις!F27/'Διανεμόμενες ποσότητες αερίου'!AB30,0)</f>
        <v>0</v>
      </c>
      <c r="G49" s="179">
        <f>IFERROR(Επενδύσεις!G27/'Διανεμόμενες ποσότητες αερίου'!AH30,0)</f>
        <v>0</v>
      </c>
      <c r="H49" s="179">
        <f>IFERROR(Επενδύσεις!H27/'Διανεμόμενες ποσότητες αερίου'!AN30,0)</f>
        <v>0</v>
      </c>
      <c r="I49" s="187">
        <f t="shared" si="2"/>
        <v>0</v>
      </c>
      <c r="J49" s="289">
        <f>IFERROR(Επενδύσεις!I19/'Διανεμόμενες ποσότητες αερίου'!AR22,0)</f>
        <v>0.16624030769508039</v>
      </c>
    </row>
    <row r="50" spans="2:10" outlineLevel="1" x14ac:dyDescent="0.35">
      <c r="B50" s="230" t="s">
        <v>83</v>
      </c>
      <c r="C50" s="63" t="s">
        <v>208</v>
      </c>
      <c r="D50" s="179">
        <f>IFERROR(Επενδύσεις!D28/'Διανεμόμενες ποσότητες αερίου'!P31,0)</f>
        <v>746.49962525633691</v>
      </c>
      <c r="E50" s="179">
        <f>IFERROR(Επενδύσεις!E28/'Διανεμόμενες ποσότητες αερίου'!V31,0)</f>
        <v>60.275170141083954</v>
      </c>
      <c r="F50" s="179">
        <f>IFERROR(Επενδύσεις!F28/'Διανεμόμενες ποσότητες αερίου'!AB31,0)</f>
        <v>13.098837333677521</v>
      </c>
      <c r="G50" s="179">
        <f>IFERROR(Επενδύσεις!G28/'Διανεμόμενες ποσότητες αερίου'!AH31,0)</f>
        <v>4.9301115571716529</v>
      </c>
      <c r="H50" s="179">
        <f>IFERROR(Επενδύσεις!H28/'Διανεμόμενες ποσότητες αερίου'!AN31,0)</f>
        <v>3.8363106178633304</v>
      </c>
      <c r="I50" s="187">
        <f t="shared" si="2"/>
        <v>-0.73225520154219548</v>
      </c>
      <c r="J50" s="289">
        <f>IFERROR(Επενδύσεις!I20/'Διανεμόμενες ποσότητες αερίου'!AR23,0)</f>
        <v>0</v>
      </c>
    </row>
    <row r="51" spans="2:10" outlineLevel="1" x14ac:dyDescent="0.35">
      <c r="B51" s="230" t="s">
        <v>84</v>
      </c>
      <c r="C51" s="63" t="s">
        <v>208</v>
      </c>
      <c r="D51" s="179">
        <f>IFERROR(Επενδύσεις!D29/'Διανεμόμενες ποσότητες αερίου'!P32,0)</f>
        <v>0</v>
      </c>
      <c r="E51" s="179">
        <f>IFERROR(Επενδύσεις!E29/'Διανεμόμενες ποσότητες αερίου'!V32,0)</f>
        <v>0</v>
      </c>
      <c r="F51" s="179">
        <f>IFERROR(Επενδύσεις!F29/'Διανεμόμενες ποσότητες αερίου'!AB32,0)</f>
        <v>0</v>
      </c>
      <c r="G51" s="179">
        <f>IFERROR(Επενδύσεις!G29/'Διανεμόμενες ποσότητες αερίου'!AH32,0)</f>
        <v>0</v>
      </c>
      <c r="H51" s="179">
        <f>IFERROR(Επενδύσεις!H29/'Διανεμόμενες ποσότητες αερίου'!AN32,0)</f>
        <v>0</v>
      </c>
      <c r="I51" s="187">
        <f t="shared" si="2"/>
        <v>0</v>
      </c>
      <c r="J51" s="289">
        <f>IFERROR(Επενδύσεις!I21/'Διανεμόμενες ποσότητες αερίου'!AR24,0)</f>
        <v>14.423567611734896</v>
      </c>
    </row>
    <row r="52" spans="2:10" outlineLevel="1" x14ac:dyDescent="0.35">
      <c r="B52" s="229" t="s">
        <v>85</v>
      </c>
      <c r="C52" s="63" t="s">
        <v>208</v>
      </c>
      <c r="D52" s="179">
        <f>IFERROR(Επενδύσεις!D30/'Διανεμόμενες ποσότητες αερίου'!P33,0)</f>
        <v>836.94969095615625</v>
      </c>
      <c r="E52" s="179">
        <f>IFERROR(Επενδύσεις!E30/'Διανεμόμενες ποσότητες αερίου'!V33,0)</f>
        <v>7.208342041727863</v>
      </c>
      <c r="F52" s="179">
        <f>IFERROR(Επενδύσεις!F30/'Διανεμόμενες ποσότητες αερίου'!AB33,0)</f>
        <v>7.9014203648760457</v>
      </c>
      <c r="G52" s="179">
        <f>IFERROR(Επενδύσεις!G30/'Διανεμόμενες ποσότητες αερίου'!AH33,0)</f>
        <v>1.4677778120137011</v>
      </c>
      <c r="H52" s="179">
        <f>IFERROR(Επενδύσεις!H30/'Διανεμόμενες ποσότητες αερίου'!AN33,0)</f>
        <v>1.5137589387621042</v>
      </c>
      <c r="I52" s="187">
        <f t="shared" si="2"/>
        <v>-0.79377593566360582</v>
      </c>
      <c r="J52" s="289">
        <f>IFERROR(Επενδύσεις!I22/'Διανεμόμενες ποσότητες αερίου'!AR25,0)</f>
        <v>0</v>
      </c>
    </row>
    <row r="53" spans="2:10" outlineLevel="1" x14ac:dyDescent="0.35">
      <c r="B53" s="230" t="s">
        <v>86</v>
      </c>
      <c r="C53" s="63" t="s">
        <v>208</v>
      </c>
      <c r="D53" s="179">
        <f>IFERROR(Επενδύσεις!D31/'Διανεμόμενες ποσότητες αερίου'!P34,0)</f>
        <v>0</v>
      </c>
      <c r="E53" s="179">
        <f>IFERROR(Επενδύσεις!E31/'Διανεμόμενες ποσότητες αερίου'!V34,0)</f>
        <v>0</v>
      </c>
      <c r="F53" s="179">
        <f>IFERROR(Επενδύσεις!F31/'Διανεμόμενες ποσότητες αερίου'!AB34,0)</f>
        <v>0</v>
      </c>
      <c r="G53" s="179">
        <f>IFERROR(Επενδύσεις!G31/'Διανεμόμενες ποσότητες αερίου'!AH34,0)</f>
        <v>0</v>
      </c>
      <c r="H53" s="179">
        <f>IFERROR(Επενδύσεις!H31/'Διανεμόμενες ποσότητες αερίου'!AN34,0)</f>
        <v>0</v>
      </c>
      <c r="I53" s="187">
        <f t="shared" si="2"/>
        <v>0</v>
      </c>
      <c r="J53" s="289">
        <f>IFERROR(Επενδύσεις!I23/'Διανεμόμενες ποσότητες αερίου'!AR26,0)</f>
        <v>0</v>
      </c>
    </row>
    <row r="54" spans="2:10" outlineLevel="1" x14ac:dyDescent="0.35">
      <c r="B54" s="230" t="s">
        <v>87</v>
      </c>
      <c r="C54" s="63" t="s">
        <v>208</v>
      </c>
      <c r="D54" s="179">
        <f>IFERROR(Επενδύσεις!D32/'Διανεμόμενες ποσότητες αερίου'!P35,0)</f>
        <v>605.78477845186387</v>
      </c>
      <c r="E54" s="179">
        <f>IFERROR(Επενδύσεις!E32/'Διανεμόμενες ποσότητες αερίου'!V35,0)</f>
        <v>18.410936262812555</v>
      </c>
      <c r="F54" s="179">
        <f>IFERROR(Επενδύσεις!F32/'Διανεμόμενες ποσότητες αερίου'!AB35,0)</f>
        <v>7.1706397134597175</v>
      </c>
      <c r="G54" s="179">
        <f>IFERROR(Επενδύσεις!G32/'Διανεμόμενες ποσότητες αερίου'!AH35,0)</f>
        <v>10.327260689357834</v>
      </c>
      <c r="H54" s="179">
        <f>IFERROR(Επενδύσεις!H32/'Διανεμόμενες ποσότητες αερίου'!AN35,0)</f>
        <v>3.3368585643571769</v>
      </c>
      <c r="I54" s="187">
        <f t="shared" si="2"/>
        <v>-0.727570043770569</v>
      </c>
      <c r="J54" s="289">
        <f>IFERROR(Επενδύσεις!I24/'Διανεμόμενες ποσότητες αερίου'!AR27,0)</f>
        <v>0</v>
      </c>
    </row>
    <row r="55" spans="2:10" outlineLevel="1" x14ac:dyDescent="0.35">
      <c r="B55" s="230" t="s">
        <v>88</v>
      </c>
      <c r="C55" s="63" t="s">
        <v>208</v>
      </c>
      <c r="D55" s="179">
        <f>IFERROR(Επενδύσεις!#REF!/'Διανεμόμενες ποσότητες αερίου'!#REF!,0)</f>
        <v>0</v>
      </c>
      <c r="E55" s="179">
        <f>IFERROR(Επενδύσεις!#REF!/'Διανεμόμενες ποσότητες αερίου'!#REF!,0)</f>
        <v>0</v>
      </c>
      <c r="F55" s="179">
        <f>IFERROR(Επενδύσεις!#REF!/'Διανεμόμενες ποσότητες αερίου'!#REF!,0)</f>
        <v>0</v>
      </c>
      <c r="G55" s="179">
        <f>IFERROR(Επενδύσεις!#REF!/'Διανεμόμενες ποσότητες αερίου'!#REF!,0)</f>
        <v>0</v>
      </c>
      <c r="H55" s="179">
        <f>IFERROR(Επενδύσεις!#REF!/'Διανεμόμενες ποσότητες αερίου'!#REF!,0)</f>
        <v>0</v>
      </c>
      <c r="I55" s="187">
        <f t="shared" si="2"/>
        <v>0</v>
      </c>
      <c r="J55" s="289">
        <f>IFERROR(Επενδύσεις!I25/'Διανεμόμενες ποσότητες αερίου'!AR28,0)</f>
        <v>0</v>
      </c>
    </row>
    <row r="56" spans="2:10" outlineLevel="1" x14ac:dyDescent="0.35">
      <c r="B56" s="230" t="s">
        <v>89</v>
      </c>
      <c r="C56" s="63" t="s">
        <v>208</v>
      </c>
      <c r="D56" s="179">
        <f>IFERROR(Επενδύσεις!#REF!/'Διανεμόμενες ποσότητες αερίου'!#REF!,0)</f>
        <v>0</v>
      </c>
      <c r="E56" s="179">
        <f>IFERROR(Επενδύσεις!#REF!/'Διανεμόμενες ποσότητες αερίου'!#REF!,0)</f>
        <v>0</v>
      </c>
      <c r="F56" s="179">
        <f>IFERROR(Επενδύσεις!#REF!/'Διανεμόμενες ποσότητες αερίου'!#REF!,0)</f>
        <v>0</v>
      </c>
      <c r="G56" s="179">
        <f>IFERROR(Επενδύσεις!#REF!/'Διανεμόμενες ποσότητες αερίου'!#REF!,0)</f>
        <v>0</v>
      </c>
      <c r="H56" s="179">
        <f>IFERROR(Επενδύσεις!#REF!/'Διανεμόμενες ποσότητες αερίου'!#REF!,0)</f>
        <v>0</v>
      </c>
      <c r="I56" s="187">
        <f t="shared" si="2"/>
        <v>0</v>
      </c>
      <c r="J56" s="289">
        <f>IFERROR(Επενδύσεις!I26/'Διανεμόμενες ποσότητες αερίου'!AR29,0)</f>
        <v>14.379918579802634</v>
      </c>
    </row>
    <row r="57" spans="2:10" outlineLevel="1" x14ac:dyDescent="0.35">
      <c r="B57" s="229" t="s">
        <v>90</v>
      </c>
      <c r="C57" s="63" t="s">
        <v>208</v>
      </c>
      <c r="D57" s="179">
        <f>IFERROR(Επενδύσεις!#REF!/'Διανεμόμενες ποσότητες αερίου'!#REF!,0)</f>
        <v>0</v>
      </c>
      <c r="E57" s="179">
        <f>IFERROR(Επενδύσεις!#REF!/'Διανεμόμενες ποσότητες αερίου'!#REF!,0)</f>
        <v>0</v>
      </c>
      <c r="F57" s="179">
        <f>IFERROR(Επενδύσεις!#REF!/'Διανεμόμενες ποσότητες αερίου'!#REF!,0)</f>
        <v>0</v>
      </c>
      <c r="G57" s="179">
        <f>IFERROR(Επενδύσεις!#REF!/'Διανεμόμενες ποσότητες αερίου'!#REF!,0)</f>
        <v>0</v>
      </c>
      <c r="H57" s="179">
        <f>IFERROR(Επενδύσεις!#REF!/'Διανεμόμενες ποσότητες αερίου'!#REF!,0)</f>
        <v>0</v>
      </c>
      <c r="I57" s="187">
        <f t="shared" si="2"/>
        <v>0</v>
      </c>
      <c r="J57" s="289">
        <f>IFERROR(Επενδύσεις!I27/'Διανεμόμενες ποσότητες αερίου'!AR30,0)</f>
        <v>0</v>
      </c>
    </row>
    <row r="58" spans="2:10" outlineLevel="1" x14ac:dyDescent="0.35">
      <c r="B58" s="230" t="s">
        <v>91</v>
      </c>
      <c r="C58" s="63" t="s">
        <v>208</v>
      </c>
      <c r="D58" s="179">
        <f>IFERROR(Επενδύσεις!#REF!/'Διανεμόμενες ποσότητες αερίου'!#REF!,0)</f>
        <v>0</v>
      </c>
      <c r="E58" s="179">
        <f>IFERROR(Επενδύσεις!#REF!/'Διανεμόμενες ποσότητες αερίου'!#REF!,0)</f>
        <v>0</v>
      </c>
      <c r="F58" s="179">
        <f>IFERROR(Επενδύσεις!#REF!/'Διανεμόμενες ποσότητες αερίου'!#REF!,0)</f>
        <v>0</v>
      </c>
      <c r="G58" s="179">
        <f>IFERROR(Επενδύσεις!#REF!/'Διανεμόμενες ποσότητες αερίου'!#REF!,0)</f>
        <v>0</v>
      </c>
      <c r="H58" s="179">
        <f>IFERROR(Επενδύσεις!#REF!/'Διανεμόμενες ποσότητες αερίου'!#REF!,0)</f>
        <v>0</v>
      </c>
      <c r="I58" s="187">
        <f t="shared" si="2"/>
        <v>0</v>
      </c>
      <c r="J58" s="289">
        <f>IFERROR(Επενδύσεις!I28/'Διανεμόμενες ποσότητες αερίου'!AR31,0)</f>
        <v>30.86372297151728</v>
      </c>
    </row>
    <row r="59" spans="2:10" outlineLevel="1" x14ac:dyDescent="0.35">
      <c r="B59" s="229" t="s">
        <v>92</v>
      </c>
      <c r="C59" s="63" t="s">
        <v>208</v>
      </c>
      <c r="D59" s="179">
        <f>IFERROR(Επενδύσεις!#REF!/'Διανεμόμενες ποσότητες αερίου'!#REF!,0)</f>
        <v>0</v>
      </c>
      <c r="E59" s="179">
        <f>IFERROR(Επενδύσεις!#REF!/'Διανεμόμενες ποσότητες αερίου'!#REF!,0)</f>
        <v>0</v>
      </c>
      <c r="F59" s="179">
        <f>IFERROR(Επενδύσεις!#REF!/'Διανεμόμενες ποσότητες αερίου'!#REF!,0)</f>
        <v>0</v>
      </c>
      <c r="G59" s="179">
        <f>IFERROR(Επενδύσεις!#REF!/'Διανεμόμενες ποσότητες αερίου'!#REF!,0)</f>
        <v>0</v>
      </c>
      <c r="H59" s="179">
        <f>IFERROR(Επενδύσεις!#REF!/'Διανεμόμενες ποσότητες αερίου'!#REF!,0)</f>
        <v>0</v>
      </c>
      <c r="I59" s="187">
        <f t="shared" si="2"/>
        <v>0</v>
      </c>
      <c r="J59" s="289">
        <f>IFERROR(Επενδύσεις!I29/'Διανεμόμενες ποσότητες αερίου'!AR32,0)</f>
        <v>0</v>
      </c>
    </row>
    <row r="60" spans="2:10" outlineLevel="1" x14ac:dyDescent="0.35">
      <c r="B60" s="230" t="s">
        <v>93</v>
      </c>
      <c r="C60" s="63" t="s">
        <v>208</v>
      </c>
      <c r="D60" s="179">
        <f>IFERROR(Επενδύσεις!#REF!/'Διανεμόμενες ποσότητες αερίου'!#REF!,0)</f>
        <v>0</v>
      </c>
      <c r="E60" s="179">
        <f>IFERROR(Επενδύσεις!#REF!/'Διανεμόμενες ποσότητες αερίου'!#REF!,0)</f>
        <v>0</v>
      </c>
      <c r="F60" s="179">
        <f>IFERROR(Επενδύσεις!#REF!/'Διανεμόμενες ποσότητες αερίου'!#REF!,0)</f>
        <v>0</v>
      </c>
      <c r="G60" s="179">
        <f>IFERROR(Επενδύσεις!#REF!/'Διανεμόμενες ποσότητες αερίου'!#REF!,0)</f>
        <v>0</v>
      </c>
      <c r="H60" s="179">
        <f>IFERROR(Επενδύσεις!#REF!/'Διανεμόμενες ποσότητες αερίου'!#REF!,0)</f>
        <v>0</v>
      </c>
      <c r="I60" s="187">
        <f t="shared" si="2"/>
        <v>0</v>
      </c>
      <c r="J60" s="289">
        <f>IFERROR(Επενδύσεις!I30/'Διανεμόμενες ποσότητες αερίου'!AR33,0)</f>
        <v>36.077193774630047</v>
      </c>
    </row>
    <row r="61" spans="2:10" outlineLevel="1" x14ac:dyDescent="0.35">
      <c r="B61" s="229" t="s">
        <v>94</v>
      </c>
      <c r="C61" s="63" t="s">
        <v>208</v>
      </c>
      <c r="D61" s="179">
        <f>IFERROR(Επενδύσεις!#REF!/'Διανεμόμενες ποσότητες αερίου'!#REF!,0)</f>
        <v>0</v>
      </c>
      <c r="E61" s="179">
        <f>IFERROR(Επενδύσεις!#REF!/'Διανεμόμενες ποσότητες αερίου'!#REF!,0)</f>
        <v>0</v>
      </c>
      <c r="F61" s="179">
        <f>IFERROR(Επενδύσεις!#REF!/'Διανεμόμενες ποσότητες αερίου'!#REF!,0)</f>
        <v>0</v>
      </c>
      <c r="G61" s="179">
        <f>IFERROR(Επενδύσεις!#REF!/'Διανεμόμενες ποσότητες αερίου'!#REF!,0)</f>
        <v>0</v>
      </c>
      <c r="H61" s="179">
        <f>IFERROR(Επενδύσεις!#REF!/'Διανεμόμενες ποσότητες αερίου'!#REF!,0)</f>
        <v>0</v>
      </c>
      <c r="I61" s="187">
        <f t="shared" si="2"/>
        <v>0</v>
      </c>
      <c r="J61" s="289">
        <f>IFERROR(Επενδύσεις!I31/'Διανεμόμενες ποσότητες αερίου'!AR34,0)</f>
        <v>0</v>
      </c>
    </row>
    <row r="62" spans="2:10" outlineLevel="1" x14ac:dyDescent="0.35">
      <c r="B62" s="230" t="s">
        <v>95</v>
      </c>
      <c r="C62" s="63" t="s">
        <v>208</v>
      </c>
      <c r="D62" s="179">
        <f>IFERROR(Επενδύσεις!#REF!/'Διανεμόμενες ποσότητες αερίου'!#REF!,0)</f>
        <v>0</v>
      </c>
      <c r="E62" s="179">
        <f>IFERROR(Επενδύσεις!#REF!/'Διανεμόμενες ποσότητες αερίου'!#REF!,0)</f>
        <v>0</v>
      </c>
      <c r="F62" s="179">
        <f>IFERROR(Επενδύσεις!#REF!/'Διανεμόμενες ποσότητες αερίου'!#REF!,0)</f>
        <v>0</v>
      </c>
      <c r="G62" s="179">
        <f>IFERROR(Επενδύσεις!#REF!/'Διανεμόμενες ποσότητες αερίου'!#REF!,0)</f>
        <v>0</v>
      </c>
      <c r="H62" s="179">
        <f>IFERROR(Επενδύσεις!#REF!/'Διανεμόμενες ποσότητες αερίου'!#REF!,0)</f>
        <v>0</v>
      </c>
      <c r="I62" s="187">
        <f t="shared" si="2"/>
        <v>0</v>
      </c>
      <c r="J62" s="289">
        <f>IFERROR(Επενδύσεις!I32/'Διανεμόμενες ποσότητες αερίου'!AR35,0)</f>
        <v>24.336008419093488</v>
      </c>
    </row>
    <row r="63" spans="2:10" outlineLevel="1" x14ac:dyDescent="0.35">
      <c r="B63" s="229" t="s">
        <v>96</v>
      </c>
      <c r="C63" s="63" t="s">
        <v>208</v>
      </c>
      <c r="D63" s="179">
        <f>IFERROR(Επενδύσεις!#REF!/'Διανεμόμενες ποσότητες αερίου'!#REF!,0)</f>
        <v>0</v>
      </c>
      <c r="E63" s="179">
        <f>IFERROR(Επενδύσεις!#REF!/'Διανεμόμενες ποσότητες αερίου'!#REF!,0)</f>
        <v>0</v>
      </c>
      <c r="F63" s="179">
        <f>IFERROR(Επενδύσεις!#REF!/'Διανεμόμενες ποσότητες αερίου'!#REF!,0)</f>
        <v>0</v>
      </c>
      <c r="G63" s="179">
        <f>IFERROR(Επενδύσεις!#REF!/'Διανεμόμενες ποσότητες αερίου'!#REF!,0)</f>
        <v>0</v>
      </c>
      <c r="H63" s="179">
        <f>IFERROR(Επενδύσεις!#REF!/'Διανεμόμενες ποσότητες αερίου'!#REF!,0)</f>
        <v>0</v>
      </c>
      <c r="I63" s="187">
        <f t="shared" ref="I63:I66" si="3">IFERROR((H63/D63)^(1/4)-1,0)</f>
        <v>0</v>
      </c>
      <c r="J63" s="289">
        <f>IFERROR(Επενδύσεις!I33/'Διανεμόμενες ποσότητες αερίου'!AR36,0)</f>
        <v>0</v>
      </c>
    </row>
    <row r="64" spans="2:10" outlineLevel="1" x14ac:dyDescent="0.35">
      <c r="B64" s="230" t="s">
        <v>97</v>
      </c>
      <c r="C64" s="63" t="s">
        <v>208</v>
      </c>
      <c r="D64" s="179">
        <f>IFERROR(Επενδύσεις!#REF!/'Διανεμόμενες ποσότητες αερίου'!#REF!,0)</f>
        <v>0</v>
      </c>
      <c r="E64" s="179">
        <f>IFERROR(Επενδύσεις!#REF!/'Διανεμόμενες ποσότητες αερίου'!#REF!,0)</f>
        <v>0</v>
      </c>
      <c r="F64" s="179">
        <f>IFERROR(Επενδύσεις!#REF!/'Διανεμόμενες ποσότητες αερίου'!#REF!,0)</f>
        <v>0</v>
      </c>
      <c r="G64" s="179">
        <f>IFERROR(Επενδύσεις!#REF!/'Διανεμόμενες ποσότητες αερίου'!#REF!,0)</f>
        <v>0</v>
      </c>
      <c r="H64" s="179">
        <f>IFERROR(Επενδύσεις!#REF!/'Διανεμόμενες ποσότητες αερίου'!#REF!,0)</f>
        <v>0</v>
      </c>
      <c r="I64" s="187">
        <f t="shared" si="3"/>
        <v>0</v>
      </c>
      <c r="J64" s="289">
        <f>IFERROR(Επενδύσεις!I34/'Διανεμόμενες ποσότητες αερίου'!AR37,0)</f>
        <v>178.50558974510759</v>
      </c>
    </row>
    <row r="65" spans="2:33" outlineLevel="1" x14ac:dyDescent="0.35">
      <c r="B65" s="230" t="s">
        <v>98</v>
      </c>
      <c r="C65" s="63" t="s">
        <v>208</v>
      </c>
      <c r="D65" s="179">
        <f>IFERROR(Επενδύσεις!#REF!/'Διανεμόμενες ποσότητες αερίου'!#REF!,0)</f>
        <v>0</v>
      </c>
      <c r="E65" s="179">
        <f>IFERROR(Επενδύσεις!#REF!/'Διανεμόμενες ποσότητες αερίου'!#REF!,0)</f>
        <v>0</v>
      </c>
      <c r="F65" s="179">
        <f>IFERROR(Επενδύσεις!#REF!/'Διανεμόμενες ποσότητες αερίου'!#REF!,0)</f>
        <v>0</v>
      </c>
      <c r="G65" s="179">
        <f>IFERROR(Επενδύσεις!#REF!/'Διανεμόμενες ποσότητες αερίου'!#REF!,0)</f>
        <v>0</v>
      </c>
      <c r="H65" s="179">
        <f>IFERROR(Επενδύσεις!#REF!/'Διανεμόμενες ποσότητες αερίου'!#REF!,0)</f>
        <v>0</v>
      </c>
      <c r="I65" s="187">
        <f t="shared" si="3"/>
        <v>0</v>
      </c>
      <c r="J65" s="289">
        <f>IFERROR(Επενδύσεις!I35/'Διανεμόμενες ποσότητες αερίου'!AR38,0)</f>
        <v>0</v>
      </c>
    </row>
    <row r="66" spans="2:33" outlineLevel="1" x14ac:dyDescent="0.35">
      <c r="B66" s="230" t="s">
        <v>99</v>
      </c>
      <c r="C66" s="63" t="s">
        <v>208</v>
      </c>
      <c r="D66" s="179">
        <f>IFERROR(Επενδύσεις!#REF!/'Διανεμόμενες ποσότητες αερίου'!#REF!,0)</f>
        <v>0</v>
      </c>
      <c r="E66" s="179">
        <f>IFERROR(Επενδύσεις!#REF!/'Διανεμόμενες ποσότητες αερίου'!#REF!,0)</f>
        <v>0</v>
      </c>
      <c r="F66" s="179">
        <f>IFERROR(Επενδύσεις!#REF!/'Διανεμόμενες ποσότητες αερίου'!#REF!,0)</f>
        <v>0</v>
      </c>
      <c r="G66" s="179">
        <f>IFERROR(Επενδύσεις!#REF!/'Διανεμόμενες ποσότητες αερίου'!#REF!,0)</f>
        <v>0</v>
      </c>
      <c r="H66" s="179">
        <f>IFERROR(Επενδύσεις!#REF!/'Διανεμόμενες ποσότητες αερίου'!#REF!,0)</f>
        <v>0</v>
      </c>
      <c r="I66" s="187">
        <f t="shared" si="3"/>
        <v>0</v>
      </c>
      <c r="J66" s="289">
        <f>IFERROR(Επενδύσεις!I36/'Διανεμόμενες ποσότητες αερίου'!AR39,0)</f>
        <v>0</v>
      </c>
    </row>
    <row r="67" spans="2:33" outlineLevel="1" x14ac:dyDescent="0.35">
      <c r="B67" s="50" t="s">
        <v>138</v>
      </c>
      <c r="C67" s="47" t="s">
        <v>208</v>
      </c>
      <c r="D67" s="179">
        <f>IFERROR(Επενδύσεις!D37/'Διανεμόμενες ποσότητες αερίου'!P40,0)</f>
        <v>421.70778186306853</v>
      </c>
      <c r="E67" s="179">
        <f>IFERROR(Επενδύσεις!E37/'Διανεμόμενες ποσότητες αερίου'!V40,0)</f>
        <v>63.732260010567408</v>
      </c>
      <c r="F67" s="179">
        <f>IFERROR(Επενδύσεις!F37/'Διανεμόμενες ποσότητες αερίου'!AB40,0)</f>
        <v>14.782123407529562</v>
      </c>
      <c r="G67" s="179">
        <f>IFERROR(Επενδύσεις!G37/'Διανεμόμενες ποσότητες αερίου'!AH40,0)</f>
        <v>8.5105254768295691</v>
      </c>
      <c r="H67" s="179">
        <f>IFERROR(Επενδύσεις!H37/'Διανεμόμενες ποσότητες αερίου'!AN40,0)</f>
        <v>7.1371981024145077</v>
      </c>
      <c r="I67" s="187">
        <f>IFERROR((H67/D67)^(1/4)-1,0)</f>
        <v>-0.63931420887817147</v>
      </c>
    </row>
    <row r="69" spans="2:33" ht="15.5" x14ac:dyDescent="0.35">
      <c r="B69" s="296" t="s">
        <v>209</v>
      </c>
      <c r="C69" s="296"/>
      <c r="D69" s="296"/>
      <c r="E69" s="296"/>
      <c r="F69" s="296"/>
      <c r="G69" s="296"/>
      <c r="H69" s="296"/>
      <c r="I69" s="296"/>
    </row>
    <row r="70" spans="2:33" ht="5.5" customHeight="1" outlineLevel="1" x14ac:dyDescent="0.3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row>
    <row r="71" spans="2:33" ht="35.25" customHeight="1" outlineLevel="1" x14ac:dyDescent="0.35">
      <c r="B71" s="61"/>
      <c r="C71" s="62" t="s">
        <v>105</v>
      </c>
      <c r="D71" s="89">
        <f>$C$3</f>
        <v>2024</v>
      </c>
      <c r="E71" s="89">
        <f>$C$3+1</f>
        <v>2025</v>
      </c>
      <c r="F71" s="89">
        <f>$C$3+2</f>
        <v>2026</v>
      </c>
      <c r="G71" s="89">
        <f>$C$3+3</f>
        <v>2027</v>
      </c>
      <c r="H71" s="89">
        <f>$C$3+4</f>
        <v>2028</v>
      </c>
      <c r="I71" s="225" t="str">
        <f>"Ετήσιος ρυθμός ανάπτυξης (CAGR) "&amp;$C$3&amp;" - "&amp;$E$3</f>
        <v>Ετήσιος ρυθμός ανάπτυξης (CAGR) 2024 - 2028</v>
      </c>
    </row>
    <row r="72" spans="2:33" outlineLevel="1" x14ac:dyDescent="0.35">
      <c r="B72" s="229" t="s">
        <v>75</v>
      </c>
      <c r="C72" s="63" t="s">
        <v>210</v>
      </c>
      <c r="D72" s="179">
        <f>IFERROR(Επενδύσεις!D12/Συνδέσεις!U14,0)</f>
        <v>0</v>
      </c>
      <c r="E72" s="179">
        <f>IFERROR(Επενδύσεις!E12/Συνδέσεις!Z14,0)</f>
        <v>0</v>
      </c>
      <c r="F72" s="179">
        <f>IFERROR(Επενδύσεις!F12/Συνδέσεις!AE14,0)</f>
        <v>0</v>
      </c>
      <c r="G72" s="179">
        <f>IFERROR(Επενδύσεις!G12/Συνδέσεις!AJ14,0)</f>
        <v>0</v>
      </c>
      <c r="H72" s="179">
        <f>IFERROR(Επενδύσεις!H12/Συνδέσεις!AO14,0)</f>
        <v>0</v>
      </c>
      <c r="I72" s="187">
        <f t="shared" ref="I72:I92" si="4">IFERROR((H72/D72)^(1/4)-1,0)</f>
        <v>0</v>
      </c>
    </row>
    <row r="73" spans="2:33" outlineLevel="1" x14ac:dyDescent="0.35">
      <c r="B73" s="230" t="s">
        <v>76</v>
      </c>
      <c r="C73" s="63" t="s">
        <v>210</v>
      </c>
      <c r="D73" s="179">
        <f>IFERROR(Επενδύσεις!D21/Συνδέσεις!U23,0)</f>
        <v>96553.655459879374</v>
      </c>
      <c r="E73" s="179">
        <f>IFERROR(Επενδύσεις!E21/Συνδέσεις!Z23,0)</f>
        <v>0</v>
      </c>
      <c r="F73" s="179">
        <f>IFERROR(Επενδύσεις!F21/Συνδέσεις!AE23,0)</f>
        <v>0</v>
      </c>
      <c r="G73" s="179">
        <f>IFERROR(Επενδύσεις!G21/Συνδέσεις!AJ23,0)</f>
        <v>0</v>
      </c>
      <c r="H73" s="179">
        <f>IFERROR(Επενδύσεις!H21/Συνδέσεις!AO23,0)</f>
        <v>0</v>
      </c>
      <c r="I73" s="187">
        <f t="shared" si="4"/>
        <v>-1</v>
      </c>
    </row>
    <row r="74" spans="2:33" outlineLevel="1" x14ac:dyDescent="0.35">
      <c r="B74" s="229" t="s">
        <v>77</v>
      </c>
      <c r="C74" s="63" t="s">
        <v>210</v>
      </c>
      <c r="D74" s="179">
        <f>IFERROR(Επενδύσεις!D22/Συνδέσεις!U24,0)</f>
        <v>0</v>
      </c>
      <c r="E74" s="179">
        <f>IFERROR(Επενδύσεις!E22/Συνδέσεις!Z24,0)</f>
        <v>0</v>
      </c>
      <c r="F74" s="179">
        <f>IFERROR(Επενδύσεις!F22/Συνδέσεις!AE24,0)</f>
        <v>0</v>
      </c>
      <c r="G74" s="179">
        <f>IFERROR(Επενδύσεις!G22/Συνδέσεις!AJ24,0)</f>
        <v>0</v>
      </c>
      <c r="H74" s="179">
        <f>IFERROR(Επενδύσεις!H22/Συνδέσεις!AO24,0)</f>
        <v>0</v>
      </c>
      <c r="I74" s="187">
        <f t="shared" si="4"/>
        <v>0</v>
      </c>
    </row>
    <row r="75" spans="2:33" outlineLevel="1" x14ac:dyDescent="0.35">
      <c r="B75" s="230" t="s">
        <v>78</v>
      </c>
      <c r="C75" s="63" t="s">
        <v>210</v>
      </c>
      <c r="D75" s="179">
        <f>IFERROR(Επενδύσεις!D23/Συνδέσεις!U25,0)</f>
        <v>0</v>
      </c>
      <c r="E75" s="179">
        <f>IFERROR(Επενδύσεις!E23/Συνδέσεις!Z25,0)</f>
        <v>0</v>
      </c>
      <c r="F75" s="179">
        <f>IFERROR(Επενδύσεις!F23/Συνδέσεις!AE25,0)</f>
        <v>0</v>
      </c>
      <c r="G75" s="179">
        <f>IFERROR(Επενδύσεις!G23/Συνδέσεις!AJ25,0)</f>
        <v>0</v>
      </c>
      <c r="H75" s="179">
        <f>IFERROR(Επενδύσεις!H23/Συνδέσεις!AO25,0)</f>
        <v>0</v>
      </c>
      <c r="I75" s="187">
        <f t="shared" si="4"/>
        <v>0</v>
      </c>
    </row>
    <row r="76" spans="2:33" outlineLevel="1" x14ac:dyDescent="0.35">
      <c r="B76" s="229" t="s">
        <v>79</v>
      </c>
      <c r="C76" s="63" t="s">
        <v>210</v>
      </c>
      <c r="D76" s="179">
        <f>IFERROR(Επενδύσεις!D24/Συνδέσεις!U26,0)</f>
        <v>0</v>
      </c>
      <c r="E76" s="179">
        <f>IFERROR(Επενδύσεις!E24/Συνδέσεις!Z26,0)</f>
        <v>0</v>
      </c>
      <c r="F76" s="179">
        <f>IFERROR(Επενδύσεις!F24/Συνδέσεις!AE26,0)</f>
        <v>0</v>
      </c>
      <c r="G76" s="179">
        <f>IFERROR(Επενδύσεις!G24/Συνδέσεις!AJ26,0)</f>
        <v>0</v>
      </c>
      <c r="H76" s="179">
        <f>IFERROR(Επενδύσεις!H24/Συνδέσεις!AO26,0)</f>
        <v>0</v>
      </c>
      <c r="I76" s="187">
        <f t="shared" si="4"/>
        <v>0</v>
      </c>
    </row>
    <row r="77" spans="2:33" outlineLevel="1" x14ac:dyDescent="0.35">
      <c r="B77" s="230" t="s">
        <v>80</v>
      </c>
      <c r="C77" s="63" t="s">
        <v>210</v>
      </c>
      <c r="D77" s="179">
        <f>IFERROR(Επενδύσεις!D25/Συνδέσεις!U27,0)</f>
        <v>0</v>
      </c>
      <c r="E77" s="179">
        <f>IFERROR(Επενδύσεις!E25/Συνδέσεις!Z27,0)</f>
        <v>0</v>
      </c>
      <c r="F77" s="179">
        <f>IFERROR(Επενδύσεις!F25/Συνδέσεις!AE27,0)</f>
        <v>0</v>
      </c>
      <c r="G77" s="179">
        <f>IFERROR(Επενδύσεις!G25/Συνδέσεις!AJ27,0)</f>
        <v>0</v>
      </c>
      <c r="H77" s="179">
        <f>IFERROR(Επενδύσεις!H25/Συνδέσεις!AO27,0)</f>
        <v>0</v>
      </c>
      <c r="I77" s="187">
        <f t="shared" si="4"/>
        <v>0</v>
      </c>
    </row>
    <row r="78" spans="2:33" outlineLevel="1" x14ac:dyDescent="0.35">
      <c r="B78" s="229" t="s">
        <v>81</v>
      </c>
      <c r="C78" s="63" t="s">
        <v>210</v>
      </c>
      <c r="D78" s="179">
        <f>IFERROR(Επενδύσεις!D26/Συνδέσεις!U28,0)</f>
        <v>7524.260817028573</v>
      </c>
      <c r="E78" s="179">
        <f>IFERROR(Επενδύσεις!E26/Συνδέσεις!Z28,0)</f>
        <v>2455.5972625593899</v>
      </c>
      <c r="F78" s="179">
        <f>IFERROR(Επενδύσεις!F26/Συνδέσεις!AE28,0)</f>
        <v>1753.6191571680638</v>
      </c>
      <c r="G78" s="179">
        <f>IFERROR(Επενδύσεις!G26/Συνδέσεις!AJ28,0)</f>
        <v>1839.1382866938175</v>
      </c>
      <c r="H78" s="179">
        <f>IFERROR(Επενδύσεις!H26/Συνδέσεις!AO28,0)</f>
        <v>1681.2708305365068</v>
      </c>
      <c r="I78" s="187">
        <f t="shared" si="4"/>
        <v>-0.31246714076203352</v>
      </c>
    </row>
    <row r="79" spans="2:33" outlineLevel="1" x14ac:dyDescent="0.35">
      <c r="B79" s="230" t="s">
        <v>82</v>
      </c>
      <c r="C79" s="63" t="s">
        <v>210</v>
      </c>
      <c r="D79" s="179">
        <f>IFERROR(Επενδύσεις!D27/Συνδέσεις!U29,0)</f>
        <v>0</v>
      </c>
      <c r="E79" s="179">
        <f>IFERROR(Επενδύσεις!E27/Συνδέσεις!Z29,0)</f>
        <v>0</v>
      </c>
      <c r="F79" s="179">
        <f>IFERROR(Επενδύσεις!F27/Συνδέσεις!AE29,0)</f>
        <v>0</v>
      </c>
      <c r="G79" s="179">
        <f>IFERROR(Επενδύσεις!G27/Συνδέσεις!AJ29,0)</f>
        <v>0</v>
      </c>
      <c r="H79" s="179">
        <f>IFERROR(Επενδύσεις!H27/Συνδέσεις!AO29,0)</f>
        <v>0</v>
      </c>
      <c r="I79" s="187">
        <f t="shared" si="4"/>
        <v>0</v>
      </c>
    </row>
    <row r="80" spans="2:33" outlineLevel="1" x14ac:dyDescent="0.35">
      <c r="B80" s="230" t="s">
        <v>83</v>
      </c>
      <c r="C80" s="63" t="s">
        <v>210</v>
      </c>
      <c r="D80" s="179">
        <f>IFERROR(Επενδύσεις!D28/Συνδέσεις!U30,0)</f>
        <v>14279.322599205634</v>
      </c>
      <c r="E80" s="179">
        <f>IFERROR(Επενδύσεις!E28/Συνδέσεις!Z30,0)</f>
        <v>4134.6763110019901</v>
      </c>
      <c r="F80" s="179">
        <f>IFERROR(Επενδύσεις!F28/Συνδέσεις!AE30,0)</f>
        <v>2647.9178384498236</v>
      </c>
      <c r="G80" s="179">
        <f>IFERROR(Επενδύσεις!G28/Συνδέσεις!AJ30,0)</f>
        <v>2799.6990282181032</v>
      </c>
      <c r="H80" s="179">
        <f>IFERROR(Επενδύσεις!H28/Συνδέσεις!AO30,0)</f>
        <v>2888.3019983002396</v>
      </c>
      <c r="I80" s="187">
        <f t="shared" si="4"/>
        <v>-0.32936880855270068</v>
      </c>
    </row>
    <row r="81" spans="2:9" outlineLevel="1" x14ac:dyDescent="0.35">
      <c r="B81" s="230" t="s">
        <v>84</v>
      </c>
      <c r="C81" s="63" t="s">
        <v>210</v>
      </c>
      <c r="D81" s="179">
        <f>IFERROR(Επενδύσεις!D29/Συνδέσεις!U31,0)</f>
        <v>0</v>
      </c>
      <c r="E81" s="179">
        <f>IFERROR(Επενδύσεις!E29/Συνδέσεις!Z31,0)</f>
        <v>0</v>
      </c>
      <c r="F81" s="179">
        <f>IFERROR(Επενδύσεις!F29/Συνδέσεις!AE31,0)</f>
        <v>0</v>
      </c>
      <c r="G81" s="179">
        <f>IFERROR(Επενδύσεις!G29/Συνδέσεις!AJ31,0)</f>
        <v>0</v>
      </c>
      <c r="H81" s="179">
        <f>IFERROR(Επενδύσεις!H29/Συνδέσεις!AO31,0)</f>
        <v>0</v>
      </c>
      <c r="I81" s="187">
        <f t="shared" si="4"/>
        <v>0</v>
      </c>
    </row>
    <row r="82" spans="2:9" outlineLevel="1" x14ac:dyDescent="0.35">
      <c r="B82" s="229" t="s">
        <v>85</v>
      </c>
      <c r="C82" s="63" t="s">
        <v>210</v>
      </c>
      <c r="D82" s="179">
        <f>IFERROR(Επενδύσεις!D30/Συνδέσεις!U32,0)</f>
        <v>16976.02774619684</v>
      </c>
      <c r="E82" s="179">
        <f>IFERROR(Επενδύσεις!E30/Συνδέσεις!Z32,0)</f>
        <v>1609.3606563890417</v>
      </c>
      <c r="F82" s="179">
        <f>IFERROR(Επενδύσεις!F30/Συνδέσεις!AE32,0)</f>
        <v>5320.6408865883095</v>
      </c>
      <c r="G82" s="179">
        <f>IFERROR(Επενδύσεις!G30/Συνδέσεις!AJ32,0)</f>
        <v>1813.7428274907436</v>
      </c>
      <c r="H82" s="179">
        <f>IFERROR(Επενδύσεις!H30/Συνδέσεις!AO32,0)</f>
        <v>1665.0279790661666</v>
      </c>
      <c r="I82" s="187">
        <f t="shared" si="4"/>
        <v>-0.44037595683030484</v>
      </c>
    </row>
    <row r="83" spans="2:9" outlineLevel="1" x14ac:dyDescent="0.35">
      <c r="B83" s="230" t="s">
        <v>86</v>
      </c>
      <c r="C83" s="63" t="s">
        <v>210</v>
      </c>
      <c r="D83" s="179">
        <f>IFERROR(Επενδύσεις!D31/Συνδέσεις!U33,0)</f>
        <v>0</v>
      </c>
      <c r="E83" s="179">
        <f>IFERROR(Επενδύσεις!E31/Συνδέσεις!Z33,0)</f>
        <v>0</v>
      </c>
      <c r="F83" s="179">
        <f>IFERROR(Επενδύσεις!F31/Συνδέσεις!AE33,0)</f>
        <v>0</v>
      </c>
      <c r="G83" s="179">
        <f>IFERROR(Επενδύσεις!G31/Συνδέσεις!AJ33,0)</f>
        <v>0</v>
      </c>
      <c r="H83" s="179">
        <f>IFERROR(Επενδύσεις!H31/Συνδέσεις!AO33,0)</f>
        <v>0</v>
      </c>
      <c r="I83" s="187">
        <f t="shared" si="4"/>
        <v>0</v>
      </c>
    </row>
    <row r="84" spans="2:9" outlineLevel="1" x14ac:dyDescent="0.35">
      <c r="B84" s="230" t="s">
        <v>87</v>
      </c>
      <c r="C84" s="63" t="s">
        <v>210</v>
      </c>
      <c r="D84" s="179">
        <f>IFERROR(Επενδύσεις!D32/Συνδέσεις!U34,0)</f>
        <v>9395.9000857820702</v>
      </c>
      <c r="E84" s="179">
        <f>IFERROR(Επενδύσεις!E32/Συνδέσεις!Z34,0)</f>
        <v>1662.1891599199103</v>
      </c>
      <c r="F84" s="179">
        <f>IFERROR(Επενδύσεις!F32/Συνδέσεις!AE34,0)</f>
        <v>1751.5985809531178</v>
      </c>
      <c r="G84" s="179">
        <f>IFERROR(Επενδύσεις!G32/Συνδέσεις!AJ34,0)</f>
        <v>3007.6787907663984</v>
      </c>
      <c r="H84" s="179">
        <f>IFERROR(Επενδύσεις!H32/Συνδέσεις!AO34,0)</f>
        <v>1673.648128973243</v>
      </c>
      <c r="I84" s="187">
        <f t="shared" si="4"/>
        <v>-0.3503470100119308</v>
      </c>
    </row>
    <row r="85" spans="2:9" outlineLevel="1" x14ac:dyDescent="0.35">
      <c r="B85" s="230" t="s">
        <v>88</v>
      </c>
      <c r="C85" s="63" t="s">
        <v>210</v>
      </c>
      <c r="D85" s="179">
        <f>IFERROR(Επενδύσεις!#REF!/Συνδέσεις!#REF!,0)</f>
        <v>0</v>
      </c>
      <c r="E85" s="179">
        <f>IFERROR(Επενδύσεις!#REF!/Συνδέσεις!#REF!,0)</f>
        <v>0</v>
      </c>
      <c r="F85" s="179">
        <f>IFERROR(Επενδύσεις!#REF!/Συνδέσεις!#REF!,0)</f>
        <v>0</v>
      </c>
      <c r="G85" s="179">
        <f>IFERROR(Επενδύσεις!#REF!/Συνδέσεις!#REF!,0)</f>
        <v>0</v>
      </c>
      <c r="H85" s="179">
        <f>IFERROR(Επενδύσεις!#REF!/Συνδέσεις!#REF!,0)</f>
        <v>0</v>
      </c>
      <c r="I85" s="187">
        <f t="shared" si="4"/>
        <v>0</v>
      </c>
    </row>
    <row r="86" spans="2:9" outlineLevel="1" x14ac:dyDescent="0.35">
      <c r="B86" s="230" t="s">
        <v>89</v>
      </c>
      <c r="C86" s="63" t="s">
        <v>210</v>
      </c>
      <c r="D86" s="179">
        <f>IFERROR(Επενδύσεις!#REF!/Συνδέσεις!#REF!,0)</f>
        <v>0</v>
      </c>
      <c r="E86" s="179">
        <f>IFERROR(Επενδύσεις!#REF!/Συνδέσεις!#REF!,0)</f>
        <v>0</v>
      </c>
      <c r="F86" s="179">
        <f>IFERROR(Επενδύσεις!#REF!/Συνδέσεις!#REF!,0)</f>
        <v>0</v>
      </c>
      <c r="G86" s="179">
        <f>IFERROR(Επενδύσεις!#REF!/Συνδέσεις!#REF!,0)</f>
        <v>0</v>
      </c>
      <c r="H86" s="179">
        <f>IFERROR(Επενδύσεις!#REF!/Συνδέσεις!#REF!,0)</f>
        <v>0</v>
      </c>
      <c r="I86" s="187">
        <f t="shared" si="4"/>
        <v>0</v>
      </c>
    </row>
    <row r="87" spans="2:9" outlineLevel="1" x14ac:dyDescent="0.35">
      <c r="B87" s="229" t="s">
        <v>90</v>
      </c>
      <c r="C87" s="63" t="s">
        <v>210</v>
      </c>
      <c r="D87" s="179">
        <f>IFERROR(Επενδύσεις!#REF!/Συνδέσεις!#REF!,0)</f>
        <v>0</v>
      </c>
      <c r="E87" s="179">
        <f>IFERROR(Επενδύσεις!#REF!/Συνδέσεις!#REF!,0)</f>
        <v>0</v>
      </c>
      <c r="F87" s="179">
        <f>IFERROR(Επενδύσεις!#REF!/Συνδέσεις!#REF!,0)</f>
        <v>0</v>
      </c>
      <c r="G87" s="179">
        <f>IFERROR(Επενδύσεις!#REF!/Συνδέσεις!#REF!,0)</f>
        <v>0</v>
      </c>
      <c r="H87" s="179">
        <f>IFERROR(Επενδύσεις!#REF!/Συνδέσεις!#REF!,0)</f>
        <v>0</v>
      </c>
      <c r="I87" s="187">
        <f t="shared" si="4"/>
        <v>0</v>
      </c>
    </row>
    <row r="88" spans="2:9" outlineLevel="1" x14ac:dyDescent="0.35">
      <c r="B88" s="230" t="s">
        <v>91</v>
      </c>
      <c r="C88" s="63" t="s">
        <v>210</v>
      </c>
      <c r="D88" s="179">
        <f>IFERROR(Επενδύσεις!#REF!/Συνδέσεις!#REF!,0)</f>
        <v>0</v>
      </c>
      <c r="E88" s="179">
        <f>IFERROR(Επενδύσεις!#REF!/Συνδέσεις!#REF!,0)</f>
        <v>0</v>
      </c>
      <c r="F88" s="179">
        <f>IFERROR(Επενδύσεις!#REF!/Συνδέσεις!#REF!,0)</f>
        <v>0</v>
      </c>
      <c r="G88" s="179">
        <f>IFERROR(Επενδύσεις!#REF!/Συνδέσεις!#REF!,0)</f>
        <v>0</v>
      </c>
      <c r="H88" s="179">
        <f>IFERROR(Επενδύσεις!#REF!/Συνδέσεις!#REF!,0)</f>
        <v>0</v>
      </c>
      <c r="I88" s="187">
        <f t="shared" si="4"/>
        <v>0</v>
      </c>
    </row>
    <row r="89" spans="2:9" outlineLevel="1" x14ac:dyDescent="0.35">
      <c r="B89" s="229" t="s">
        <v>92</v>
      </c>
      <c r="C89" s="63" t="s">
        <v>210</v>
      </c>
      <c r="D89" s="179">
        <f>IFERROR(Επενδύσεις!#REF!/Συνδέσεις!#REF!,0)</f>
        <v>0</v>
      </c>
      <c r="E89" s="179">
        <f>IFERROR(Επενδύσεις!#REF!/Συνδέσεις!#REF!,0)</f>
        <v>0</v>
      </c>
      <c r="F89" s="179">
        <f>IFERROR(Επενδύσεις!#REF!/Συνδέσεις!#REF!,0)</f>
        <v>0</v>
      </c>
      <c r="G89" s="179">
        <f>IFERROR(Επενδύσεις!#REF!/Συνδέσεις!#REF!,0)</f>
        <v>0</v>
      </c>
      <c r="H89" s="179">
        <f>IFERROR(Επενδύσεις!#REF!/Συνδέσεις!#REF!,0)</f>
        <v>0</v>
      </c>
      <c r="I89" s="187">
        <f t="shared" si="4"/>
        <v>0</v>
      </c>
    </row>
    <row r="90" spans="2:9" outlineLevel="1" x14ac:dyDescent="0.35">
      <c r="B90" s="230" t="s">
        <v>93</v>
      </c>
      <c r="C90" s="63" t="s">
        <v>210</v>
      </c>
      <c r="D90" s="179">
        <f>IFERROR(Επενδύσεις!#REF!/Συνδέσεις!#REF!,0)</f>
        <v>0</v>
      </c>
      <c r="E90" s="179">
        <f>IFERROR(Επενδύσεις!#REF!/Συνδέσεις!#REF!,0)</f>
        <v>0</v>
      </c>
      <c r="F90" s="179">
        <f>IFERROR(Επενδύσεις!#REF!/Συνδέσεις!#REF!,0)</f>
        <v>0</v>
      </c>
      <c r="G90" s="179">
        <f>IFERROR(Επενδύσεις!#REF!/Συνδέσεις!#REF!,0)</f>
        <v>0</v>
      </c>
      <c r="H90" s="179">
        <f>IFERROR(Επενδύσεις!#REF!/Συνδέσεις!#REF!,0)</f>
        <v>0</v>
      </c>
      <c r="I90" s="187">
        <f t="shared" si="4"/>
        <v>0</v>
      </c>
    </row>
    <row r="91" spans="2:9" outlineLevel="1" x14ac:dyDescent="0.35">
      <c r="B91" s="229" t="s">
        <v>94</v>
      </c>
      <c r="C91" s="63" t="s">
        <v>210</v>
      </c>
      <c r="D91" s="179">
        <f>IFERROR(Επενδύσεις!#REF!/Συνδέσεις!#REF!,0)</f>
        <v>0</v>
      </c>
      <c r="E91" s="179">
        <f>IFERROR(Επενδύσεις!#REF!/Συνδέσεις!#REF!,0)</f>
        <v>0</v>
      </c>
      <c r="F91" s="179">
        <f>IFERROR(Επενδύσεις!#REF!/Συνδέσεις!#REF!,0)</f>
        <v>0</v>
      </c>
      <c r="G91" s="179">
        <f>IFERROR(Επενδύσεις!#REF!/Συνδέσεις!#REF!,0)</f>
        <v>0</v>
      </c>
      <c r="H91" s="179">
        <f>IFERROR(Επενδύσεις!#REF!/Συνδέσεις!#REF!,0)</f>
        <v>0</v>
      </c>
      <c r="I91" s="187">
        <f t="shared" si="4"/>
        <v>0</v>
      </c>
    </row>
    <row r="92" spans="2:9" outlineLevel="1" x14ac:dyDescent="0.35">
      <c r="B92" s="230" t="s">
        <v>95</v>
      </c>
      <c r="C92" s="63" t="s">
        <v>210</v>
      </c>
      <c r="D92" s="179">
        <f>IFERROR(Επενδύσεις!#REF!/Συνδέσεις!#REF!,0)</f>
        <v>0</v>
      </c>
      <c r="E92" s="179">
        <f>IFERROR(Επενδύσεις!#REF!/Συνδέσεις!#REF!,0)</f>
        <v>0</v>
      </c>
      <c r="F92" s="179">
        <f>IFERROR(Επενδύσεις!#REF!/Συνδέσεις!#REF!,0)</f>
        <v>0</v>
      </c>
      <c r="G92" s="179">
        <f>IFERROR(Επενδύσεις!#REF!/Συνδέσεις!#REF!,0)</f>
        <v>0</v>
      </c>
      <c r="H92" s="179">
        <f>IFERROR(Επενδύσεις!#REF!/Συνδέσεις!#REF!,0)</f>
        <v>0</v>
      </c>
      <c r="I92" s="187">
        <f t="shared" si="4"/>
        <v>0</v>
      </c>
    </row>
    <row r="93" spans="2:9" outlineLevel="1" x14ac:dyDescent="0.35">
      <c r="B93" s="229" t="s">
        <v>96</v>
      </c>
      <c r="C93" s="63" t="s">
        <v>210</v>
      </c>
      <c r="D93" s="179">
        <f>IFERROR(Επενδύσεις!#REF!/Συνδέσεις!#REF!,0)</f>
        <v>0</v>
      </c>
      <c r="E93" s="179">
        <f>IFERROR(Επενδύσεις!#REF!/Συνδέσεις!#REF!,0)</f>
        <v>0</v>
      </c>
      <c r="F93" s="179">
        <f>IFERROR(Επενδύσεις!#REF!/Συνδέσεις!#REF!,0)</f>
        <v>0</v>
      </c>
      <c r="G93" s="179">
        <f>IFERROR(Επενδύσεις!#REF!/Συνδέσεις!#REF!,0)</f>
        <v>0</v>
      </c>
      <c r="H93" s="179">
        <f>IFERROR(Επενδύσεις!#REF!/Συνδέσεις!#REF!,0)</f>
        <v>0</v>
      </c>
      <c r="I93" s="187">
        <f t="shared" ref="I93:I96" si="5">IFERROR((H93/D93)^(1/4)-1,0)</f>
        <v>0</v>
      </c>
    </row>
    <row r="94" spans="2:9" outlineLevel="1" x14ac:dyDescent="0.35">
      <c r="B94" s="230" t="s">
        <v>97</v>
      </c>
      <c r="C94" s="63" t="s">
        <v>210</v>
      </c>
      <c r="D94" s="179">
        <f>IFERROR(Επενδύσεις!#REF!/Συνδέσεις!#REF!,0)</f>
        <v>0</v>
      </c>
      <c r="E94" s="179">
        <f>IFERROR(Επενδύσεις!#REF!/Συνδέσεις!#REF!,0)</f>
        <v>0</v>
      </c>
      <c r="F94" s="179">
        <f>IFERROR(Επενδύσεις!#REF!/Συνδέσεις!#REF!,0)</f>
        <v>0</v>
      </c>
      <c r="G94" s="179">
        <f>IFERROR(Επενδύσεις!#REF!/Συνδέσεις!#REF!,0)</f>
        <v>0</v>
      </c>
      <c r="H94" s="179">
        <f>IFERROR(Επενδύσεις!#REF!/Συνδέσεις!#REF!,0)</f>
        <v>0</v>
      </c>
      <c r="I94" s="187">
        <f t="shared" si="5"/>
        <v>0</v>
      </c>
    </row>
    <row r="95" spans="2:9" outlineLevel="1" x14ac:dyDescent="0.35">
      <c r="B95" s="230" t="s">
        <v>98</v>
      </c>
      <c r="C95" s="63" t="s">
        <v>210</v>
      </c>
      <c r="D95" s="179">
        <f>IFERROR(Επενδύσεις!#REF!/Συνδέσεις!#REF!,0)</f>
        <v>0</v>
      </c>
      <c r="E95" s="179">
        <f>IFERROR(Επενδύσεις!#REF!/Συνδέσεις!#REF!,0)</f>
        <v>0</v>
      </c>
      <c r="F95" s="179">
        <f>IFERROR(Επενδύσεις!#REF!/Συνδέσεις!#REF!,0)</f>
        <v>0</v>
      </c>
      <c r="G95" s="179">
        <f>IFERROR(Επενδύσεις!#REF!/Συνδέσεις!#REF!,0)</f>
        <v>0</v>
      </c>
      <c r="H95" s="179">
        <f>IFERROR(Επενδύσεις!#REF!/Συνδέσεις!#REF!,0)</f>
        <v>0</v>
      </c>
      <c r="I95" s="187">
        <f t="shared" si="5"/>
        <v>0</v>
      </c>
    </row>
    <row r="96" spans="2:9" outlineLevel="1" x14ac:dyDescent="0.35">
      <c r="B96" s="230" t="s">
        <v>99</v>
      </c>
      <c r="C96" s="63" t="s">
        <v>210</v>
      </c>
      <c r="D96" s="179">
        <f>IFERROR(Επενδύσεις!#REF!/Συνδέσεις!#REF!,0)</f>
        <v>0</v>
      </c>
      <c r="E96" s="179">
        <f>IFERROR(Επενδύσεις!#REF!/Συνδέσεις!#REF!,0)</f>
        <v>0</v>
      </c>
      <c r="F96" s="179">
        <f>IFERROR(Επενδύσεις!#REF!/Συνδέσεις!#REF!,0)</f>
        <v>0</v>
      </c>
      <c r="G96" s="179">
        <f>IFERROR(Επενδύσεις!#REF!/Συνδέσεις!#REF!,0)</f>
        <v>0</v>
      </c>
      <c r="H96" s="179">
        <f>IFERROR(Επενδύσεις!#REF!/Συνδέσεις!#REF!,0)</f>
        <v>0</v>
      </c>
      <c r="I96" s="187">
        <f t="shared" si="5"/>
        <v>0</v>
      </c>
    </row>
    <row r="97" spans="2:33" outlineLevel="1" x14ac:dyDescent="0.35">
      <c r="B97" s="50" t="s">
        <v>138</v>
      </c>
      <c r="C97" s="47" t="s">
        <v>210</v>
      </c>
      <c r="D97" s="179">
        <f>IFERROR(Επενδύσεις!D37/Συνδέσεις!U39,0)</f>
        <v>9443.8940089835014</v>
      </c>
      <c r="E97" s="179">
        <f>IFERROR(Επενδύσεις!E37/Συνδέσεις!Z39,0)</f>
        <v>3762.1275837679918</v>
      </c>
      <c r="F97" s="179">
        <f>IFERROR(Επενδύσεις!F37/Συνδέσεις!AE39,0)</f>
        <v>2015.5736303882825</v>
      </c>
      <c r="G97" s="179">
        <f>IFERROR(Επενδύσεις!G37/Συνδέσεις!AJ39,0)</f>
        <v>2081.6499596900508</v>
      </c>
      <c r="H97" s="179">
        <f>IFERROR(Επενδύσεις!H37/Συνδέσεις!AO39,0)</f>
        <v>1865.4479659700951</v>
      </c>
      <c r="I97" s="187">
        <f>IFERROR((H97/D97)^(1/4)-1,0)</f>
        <v>-0.33333445718861421</v>
      </c>
    </row>
    <row r="99" spans="2:33" ht="15.5" x14ac:dyDescent="0.35">
      <c r="B99" s="296" t="s">
        <v>211</v>
      </c>
      <c r="C99" s="296"/>
      <c r="D99" s="296"/>
      <c r="E99" s="296"/>
      <c r="F99" s="296"/>
      <c r="G99" s="296"/>
      <c r="H99" s="296"/>
      <c r="I99" s="296"/>
    </row>
    <row r="100" spans="2:33" ht="5.5" customHeight="1" outlineLevel="1" x14ac:dyDescent="0.3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row>
    <row r="101" spans="2:33" ht="33.75" customHeight="1" outlineLevel="1" x14ac:dyDescent="0.35">
      <c r="B101" s="61"/>
      <c r="C101" s="62" t="s">
        <v>105</v>
      </c>
      <c r="D101" s="89">
        <f>$C$3</f>
        <v>2024</v>
      </c>
      <c r="E101" s="89">
        <f>$C$3+1</f>
        <v>2025</v>
      </c>
      <c r="F101" s="89">
        <f>$C$3+2</f>
        <v>2026</v>
      </c>
      <c r="G101" s="89">
        <f>$C$3+3</f>
        <v>2027</v>
      </c>
      <c r="H101" s="89">
        <f>$C$3+4</f>
        <v>2028</v>
      </c>
      <c r="I101" s="225" t="str">
        <f>"Ετήσιος ρυθμός ανάπτυξης (CAGR) "&amp;$C$3&amp;" - "&amp;$E$3</f>
        <v>Ετήσιος ρυθμός ανάπτυξης (CAGR) 2024 - 2028</v>
      </c>
    </row>
    <row r="102" spans="2:33" outlineLevel="1" x14ac:dyDescent="0.35">
      <c r="B102" s="229" t="s">
        <v>75</v>
      </c>
      <c r="C102" s="63" t="s">
        <v>212</v>
      </c>
      <c r="D102" s="179">
        <f>IFERROR(Πελάτες!U14/'Ανάπτυξη δικτύου'!U47,0)</f>
        <v>0</v>
      </c>
      <c r="E102" s="179">
        <f>IFERROR(Πελάτες!X14/'Ανάπτυξη δικτύου'!X47,0)</f>
        <v>0</v>
      </c>
      <c r="F102" s="179">
        <f>IFERROR(Πελάτες!AA14/'Ανάπτυξη δικτύου'!AA47,0)</f>
        <v>0</v>
      </c>
      <c r="G102" s="179">
        <f>IFERROR(Πελάτες!AD14/'Ανάπτυξη δικτύου'!AD47,0)</f>
        <v>0</v>
      </c>
      <c r="H102" s="179">
        <f>IFERROR(Πελάτες!AG14/'Ανάπτυξη δικτύου'!AG47,0)</f>
        <v>0</v>
      </c>
      <c r="I102" s="187">
        <f t="shared" ref="I102:I122" si="6">IFERROR((H102/D102)^(1/4)-1,0)</f>
        <v>0</v>
      </c>
      <c r="J102" s="289">
        <f>IFERROR(Πελάτες!AJ14/'Ανάπτυξη δικτύου'!AJ47,0)</f>
        <v>0</v>
      </c>
    </row>
    <row r="103" spans="2:33" outlineLevel="1" x14ac:dyDescent="0.35">
      <c r="B103" s="230" t="s">
        <v>76</v>
      </c>
      <c r="C103" s="63" t="s">
        <v>212</v>
      </c>
      <c r="D103" s="179">
        <f>IFERROR(Πελάτες!U23/'Ανάπτυξη δικτύου'!U56,0)</f>
        <v>8.7719298245614037E-4</v>
      </c>
      <c r="E103" s="179">
        <f>IFERROR(Πελάτες!X23/'Ανάπτυξη δικτύου'!X56,0)</f>
        <v>0</v>
      </c>
      <c r="F103" s="179">
        <f>IFERROR(Πελάτες!AA23/'Ανάπτυξη δικτύου'!AA56,0)</f>
        <v>0</v>
      </c>
      <c r="G103" s="179">
        <f>IFERROR(Πελάτες!AD23/'Ανάπτυξη δικτύου'!AD56,0)</f>
        <v>0</v>
      </c>
      <c r="H103" s="179">
        <f>IFERROR(Πελάτες!AG23/'Ανάπτυξη δικτύου'!AG56,0)</f>
        <v>0</v>
      </c>
      <c r="I103" s="187">
        <f t="shared" si="6"/>
        <v>-1</v>
      </c>
      <c r="J103" s="289">
        <f>IFERROR(Πελάτες!AJ15/'Ανάπτυξη δικτύου'!AJ48,0)</f>
        <v>0</v>
      </c>
    </row>
    <row r="104" spans="2:33" outlineLevel="1" x14ac:dyDescent="0.35">
      <c r="B104" s="229" t="s">
        <v>77</v>
      </c>
      <c r="C104" s="63" t="s">
        <v>212</v>
      </c>
      <c r="D104" s="179">
        <f>IFERROR(Πελάτες!U24/'Ανάπτυξη δικτύου'!U57,0)</f>
        <v>0</v>
      </c>
      <c r="E104" s="179">
        <f>IFERROR(Πελάτες!X24/'Ανάπτυξη δικτύου'!X57,0)</f>
        <v>0</v>
      </c>
      <c r="F104" s="179">
        <f>IFERROR(Πελάτες!AA24/'Ανάπτυξη δικτύου'!AA57,0)</f>
        <v>0</v>
      </c>
      <c r="G104" s="179">
        <f>IFERROR(Πελάτες!AD24/'Ανάπτυξη δικτύου'!AD57,0)</f>
        <v>0</v>
      </c>
      <c r="H104" s="179">
        <f>IFERROR(Πελάτες!AG24/'Ανάπτυξη δικτύου'!AG57,0)</f>
        <v>0</v>
      </c>
      <c r="I104" s="187">
        <f t="shared" si="6"/>
        <v>0</v>
      </c>
      <c r="J104" s="289">
        <f>IFERROR(Πελάτες!AJ16/'Ανάπτυξη δικτύου'!AJ49,0)</f>
        <v>0</v>
      </c>
    </row>
    <row r="105" spans="2:33" outlineLevel="1" x14ac:dyDescent="0.35">
      <c r="B105" s="230" t="s">
        <v>78</v>
      </c>
      <c r="C105" s="63" t="s">
        <v>212</v>
      </c>
      <c r="D105" s="179">
        <f>IFERROR(Πελάτες!U25/'Ανάπτυξη δικτύου'!U58,0)</f>
        <v>0</v>
      </c>
      <c r="E105" s="179">
        <f>IFERROR(Πελάτες!X25/'Ανάπτυξη δικτύου'!X58,0)</f>
        <v>0</v>
      </c>
      <c r="F105" s="179">
        <f>IFERROR(Πελάτες!AA25/'Ανάπτυξη δικτύου'!AA58,0)</f>
        <v>0</v>
      </c>
      <c r="G105" s="179">
        <f>IFERROR(Πελάτες!AD25/'Ανάπτυξη δικτύου'!AD58,0)</f>
        <v>0</v>
      </c>
      <c r="H105" s="179">
        <f>IFERROR(Πελάτες!AG25/'Ανάπτυξη δικτύου'!AG58,0)</f>
        <v>0</v>
      </c>
      <c r="I105" s="187">
        <f t="shared" si="6"/>
        <v>0</v>
      </c>
      <c r="J105" s="289">
        <f>IFERROR(Πελάτες!AJ17/'Ανάπτυξη δικτύου'!AJ50,0)</f>
        <v>0.16593961657674206</v>
      </c>
    </row>
    <row r="106" spans="2:33" outlineLevel="1" x14ac:dyDescent="0.35">
      <c r="B106" s="229" t="s">
        <v>79</v>
      </c>
      <c r="C106" s="63" t="s">
        <v>212</v>
      </c>
      <c r="D106" s="179">
        <f>IFERROR(Πελάτες!U26/'Ανάπτυξη δικτύου'!U59,0)</f>
        <v>0</v>
      </c>
      <c r="E106" s="179">
        <f>IFERROR(Πελάτες!X26/'Ανάπτυξη δικτύου'!X59,0)</f>
        <v>0</v>
      </c>
      <c r="F106" s="179">
        <f>IFERROR(Πελάτες!AA26/'Ανάπτυξη δικτύου'!AA59,0)</f>
        <v>0</v>
      </c>
      <c r="G106" s="179">
        <f>IFERROR(Πελάτες!AD26/'Ανάπτυξη δικτύου'!AD59,0)</f>
        <v>0</v>
      </c>
      <c r="H106" s="179">
        <f>IFERROR(Πελάτες!AG26/'Ανάπτυξη δικτύου'!AG59,0)</f>
        <v>0</v>
      </c>
      <c r="I106" s="187">
        <f t="shared" si="6"/>
        <v>0</v>
      </c>
      <c r="J106" s="289">
        <f>IFERROR(Πελάτες!AJ18/'Ανάπτυξη δικτύου'!AJ51,0)</f>
        <v>0</v>
      </c>
    </row>
    <row r="107" spans="2:33" outlineLevel="1" x14ac:dyDescent="0.35">
      <c r="B107" s="230" t="s">
        <v>80</v>
      </c>
      <c r="C107" s="63" t="s">
        <v>212</v>
      </c>
      <c r="D107" s="179">
        <f>IFERROR(Πελάτες!U27/'Ανάπτυξη δικτύου'!U60,0)</f>
        <v>0</v>
      </c>
      <c r="E107" s="179">
        <f>IFERROR(Πελάτες!X27/'Ανάπτυξη δικτύου'!X60,0)</f>
        <v>0</v>
      </c>
      <c r="F107" s="179">
        <f>IFERROR(Πελάτες!AA27/'Ανάπτυξη δικτύου'!AA60,0)</f>
        <v>0</v>
      </c>
      <c r="G107" s="179">
        <f>IFERROR(Πελάτες!AD27/'Ανάπτυξη δικτύου'!AD60,0)</f>
        <v>0</v>
      </c>
      <c r="H107" s="179">
        <f>IFERROR(Πελάτες!AG27/'Ανάπτυξη δικτύου'!AG60,0)</f>
        <v>0</v>
      </c>
      <c r="I107" s="187">
        <f t="shared" si="6"/>
        <v>0</v>
      </c>
      <c r="J107" s="289">
        <f>IFERROR(Πελάτες!AJ19/'Ανάπτυξη δικτύου'!AJ52,0)</f>
        <v>0.11184373342761181</v>
      </c>
    </row>
    <row r="108" spans="2:33" outlineLevel="1" x14ac:dyDescent="0.35">
      <c r="B108" s="229" t="s">
        <v>81</v>
      </c>
      <c r="C108" s="63" t="s">
        <v>212</v>
      </c>
      <c r="D108" s="179">
        <f>IFERROR(Πελάτες!U28/'Ανάπτυξη δικτύου'!U61,0)</f>
        <v>4.6660445273963472E-2</v>
      </c>
      <c r="E108" s="179">
        <f>IFERROR(Πελάτες!X28/'Ανάπτυξη δικτύου'!X61,0)</f>
        <v>0.20453333333333334</v>
      </c>
      <c r="F108" s="179">
        <f>IFERROR(Πελάτες!AA28/'Ανάπτυξη δικτύου'!AA61,0)</f>
        <v>0</v>
      </c>
      <c r="G108" s="179">
        <f>IFERROR(Πελάτες!AD28/'Ανάπτυξη δικτύου'!AD61,0)</f>
        <v>0</v>
      </c>
      <c r="H108" s="179">
        <f>IFERROR(Πελάτες!AG28/'Ανάπτυξη δικτύου'!AG61,0)</f>
        <v>0</v>
      </c>
      <c r="I108" s="187">
        <f t="shared" si="6"/>
        <v>-1</v>
      </c>
      <c r="J108" s="289">
        <f>IFERROR(Πελάτες!AJ20/'Ανάπτυξη δικτύου'!AJ53,0)</f>
        <v>0</v>
      </c>
    </row>
    <row r="109" spans="2:33" outlineLevel="1" x14ac:dyDescent="0.35">
      <c r="B109" s="230" t="s">
        <v>82</v>
      </c>
      <c r="C109" s="63" t="s">
        <v>212</v>
      </c>
      <c r="D109" s="179">
        <f>IFERROR(Πελάτες!U29/'Ανάπτυξη δικτύου'!U62,0)</f>
        <v>0</v>
      </c>
      <c r="E109" s="179">
        <f>IFERROR(Πελάτες!X29/'Ανάπτυξη δικτύου'!X62,0)</f>
        <v>0</v>
      </c>
      <c r="F109" s="179">
        <f>IFERROR(Πελάτες!AA29/'Ανάπτυξη δικτύου'!AA62,0)</f>
        <v>0</v>
      </c>
      <c r="G109" s="179">
        <f>IFERROR(Πελάτες!AD29/'Ανάπτυξη δικτύου'!AD62,0)</f>
        <v>0</v>
      </c>
      <c r="H109" s="179">
        <f>IFERROR(Πελάτες!AG29/'Ανάπτυξη δικτύου'!AG62,0)</f>
        <v>0</v>
      </c>
      <c r="I109" s="187">
        <f t="shared" si="6"/>
        <v>0</v>
      </c>
      <c r="J109" s="289">
        <f>IFERROR(Πελάτες!AJ21/'Ανάπτυξη δικτύου'!AJ54,0)</f>
        <v>0</v>
      </c>
    </row>
    <row r="110" spans="2:33" outlineLevel="1" x14ac:dyDescent="0.35">
      <c r="B110" s="230" t="s">
        <v>83</v>
      </c>
      <c r="C110" s="63" t="s">
        <v>212</v>
      </c>
      <c r="D110" s="179">
        <f>IFERROR(Πελάτες!U30/'Ανάπτυξη δικτύου'!U63,0)</f>
        <v>1.759438103599649E-2</v>
      </c>
      <c r="E110" s="179">
        <f>IFERROR(Πελάτες!X30/'Ανάπτυξη δικτύου'!X63,0)</f>
        <v>6.4500000000000002E-2</v>
      </c>
      <c r="F110" s="179">
        <f>IFERROR(Πελάτες!AA30/'Ανάπτυξη δικτύου'!AA63,0)</f>
        <v>0.1605</v>
      </c>
      <c r="G110" s="179">
        <f>IFERROR(Πελάτες!AD30/'Ανάπτυξη δικτύου'!AD63,0)</f>
        <v>0.13600000000000001</v>
      </c>
      <c r="H110" s="179">
        <f>IFERROR(Πελάτες!AG30/'Ανάπτυξη δικτύου'!AG63,0)</f>
        <v>8.2000000000000003E-2</v>
      </c>
      <c r="I110" s="187">
        <f t="shared" si="6"/>
        <v>0.46929826178738376</v>
      </c>
      <c r="J110" s="289">
        <f>IFERROR(Πελάτες!AJ22/'Ανάπτυξη δικτύου'!AJ55,0)</f>
        <v>0</v>
      </c>
    </row>
    <row r="111" spans="2:33" outlineLevel="1" x14ac:dyDescent="0.35">
      <c r="B111" s="230" t="s">
        <v>84</v>
      </c>
      <c r="C111" s="63" t="s">
        <v>212</v>
      </c>
      <c r="D111" s="179">
        <f>IFERROR(Πελάτες!U31/'Ανάπτυξη δικτύου'!U64,0)</f>
        <v>0</v>
      </c>
      <c r="E111" s="179">
        <f>IFERROR(Πελάτες!X31/'Ανάπτυξη δικτύου'!X64,0)</f>
        <v>0</v>
      </c>
      <c r="F111" s="179">
        <f>IFERROR(Πελάτες!AA31/'Ανάπτυξη δικτύου'!AA64,0)</f>
        <v>0</v>
      </c>
      <c r="G111" s="179">
        <f>IFERROR(Πελάτες!AD31/'Ανάπτυξη δικτύου'!AD64,0)</f>
        <v>0</v>
      </c>
      <c r="H111" s="179">
        <f>IFERROR(Πελάτες!AG31/'Ανάπτυξη δικτύου'!AG64,0)</f>
        <v>0</v>
      </c>
      <c r="I111" s="187">
        <f t="shared" si="6"/>
        <v>0</v>
      </c>
      <c r="J111" s="289">
        <f>IFERROR(Πελάτες!AJ23/'Ανάπτυξη δικτύου'!AJ56,0)</f>
        <v>2.4154589371980676E-4</v>
      </c>
    </row>
    <row r="112" spans="2:33" outlineLevel="1" x14ac:dyDescent="0.35">
      <c r="B112" s="229" t="s">
        <v>85</v>
      </c>
      <c r="C112" s="63" t="s">
        <v>212</v>
      </c>
      <c r="D112" s="179">
        <f>IFERROR(Πελάτες!U32/'Ανάπτυξη δικτύου'!U65,0)</f>
        <v>2.5150602409638553E-2</v>
      </c>
      <c r="E112" s="179">
        <f>IFERROR(Πελάτες!X32/'Ανάπτυξη δικτύου'!X65,0)</f>
        <v>0</v>
      </c>
      <c r="F112" s="179">
        <f>IFERROR(Πελάτες!AA32/'Ανάπτυξη δικτύου'!AA65,0)</f>
        <v>3.9E-2</v>
      </c>
      <c r="G112" s="179">
        <f>IFERROR(Πελάτες!AD32/'Ανάπτυξη δικτύου'!AD65,0)</f>
        <v>0</v>
      </c>
      <c r="H112" s="179">
        <f>IFERROR(Πελάτες!AG32/'Ανάπτυξη δικτύου'!AG65,0)</f>
        <v>0</v>
      </c>
      <c r="I112" s="187">
        <f t="shared" si="6"/>
        <v>-1</v>
      </c>
      <c r="J112" s="289">
        <f>IFERROR(Πελάτες!AJ24/'Ανάπτυξη δικτύου'!AJ57,0)</f>
        <v>0</v>
      </c>
    </row>
    <row r="113" spans="2:10" outlineLevel="1" x14ac:dyDescent="0.35">
      <c r="B113" s="230" t="s">
        <v>86</v>
      </c>
      <c r="C113" s="63" t="s">
        <v>212</v>
      </c>
      <c r="D113" s="179">
        <f>IFERROR(Πελάτες!U33/'Ανάπτυξη δικτύου'!U66,0)</f>
        <v>0</v>
      </c>
      <c r="E113" s="179">
        <f>IFERROR(Πελάτες!X33/'Ανάπτυξη δικτύου'!X66,0)</f>
        <v>0</v>
      </c>
      <c r="F113" s="179">
        <f>IFERROR(Πελάτες!AA33/'Ανάπτυξη δικτύου'!AA66,0)</f>
        <v>0</v>
      </c>
      <c r="G113" s="179">
        <f>IFERROR(Πελάτες!AD33/'Ανάπτυξη δικτύου'!AD66,0)</f>
        <v>0</v>
      </c>
      <c r="H113" s="179">
        <f>IFERROR(Πελάτες!AG33/'Ανάπτυξη δικτύου'!AG66,0)</f>
        <v>0</v>
      </c>
      <c r="I113" s="187">
        <f t="shared" si="6"/>
        <v>0</v>
      </c>
      <c r="J113" s="289">
        <f>IFERROR(Πελάτες!AJ25/'Ανάπτυξη δικτύου'!AJ58,0)</f>
        <v>0</v>
      </c>
    </row>
    <row r="114" spans="2:10" outlineLevel="1" x14ac:dyDescent="0.35">
      <c r="B114" s="230" t="s">
        <v>87</v>
      </c>
      <c r="C114" s="63" t="s">
        <v>212</v>
      </c>
      <c r="D114" s="179">
        <f>IFERROR(Πελάτες!U34/'Ανάπτυξη δικτύου'!U67,0)</f>
        <v>2.9249448123620309E-2</v>
      </c>
      <c r="E114" s="179">
        <f>IFERROR(Πελάτες!X34/'Ανάπτυξη δικτύου'!X67,0)</f>
        <v>0</v>
      </c>
      <c r="F114" s="179">
        <f>IFERROR(Πελάτες!AA34/'Ανάπτυξη δικτύου'!AA67,0)</f>
        <v>0</v>
      </c>
      <c r="G114" s="179">
        <f>IFERROR(Πελάτες!AD34/'Ανάπτυξη δικτύου'!AD67,0)</f>
        <v>0.11</v>
      </c>
      <c r="H114" s="179">
        <f>IFERROR(Πελάτες!AG34/'Ανάπτυξη δικτύου'!AG67,0)</f>
        <v>0</v>
      </c>
      <c r="I114" s="187">
        <f t="shared" si="6"/>
        <v>-1</v>
      </c>
      <c r="J114" s="289">
        <f>IFERROR(Πελάτες!AJ26/'Ανάπτυξη δικτύου'!AJ59,0)</f>
        <v>0</v>
      </c>
    </row>
    <row r="115" spans="2:10" outlineLevel="1" x14ac:dyDescent="0.35">
      <c r="B115" s="230" t="s">
        <v>88</v>
      </c>
      <c r="C115" s="63" t="s">
        <v>212</v>
      </c>
      <c r="D115" s="179">
        <f>IFERROR(Πελάτες!#REF!/'Ανάπτυξη δικτύου'!#REF!,0)</f>
        <v>0</v>
      </c>
      <c r="E115" s="179">
        <f>IFERROR(Πελάτες!#REF!/'Ανάπτυξη δικτύου'!#REF!,0)</f>
        <v>0</v>
      </c>
      <c r="F115" s="179">
        <f>IFERROR(Πελάτες!#REF!/'Ανάπτυξη δικτύου'!#REF!,0)</f>
        <v>0</v>
      </c>
      <c r="G115" s="179">
        <f>IFERROR(Πελάτες!#REF!/'Ανάπτυξη δικτύου'!#REF!,0)</f>
        <v>0</v>
      </c>
      <c r="H115" s="179">
        <f>IFERROR(Πελάτες!#REF!/'Ανάπτυξη δικτύου'!#REF!,0)</f>
        <v>0</v>
      </c>
      <c r="I115" s="187">
        <f t="shared" si="6"/>
        <v>0</v>
      </c>
      <c r="J115" s="289">
        <f>IFERROR(Πελάτες!AJ27/'Ανάπτυξη δικτύου'!AJ60,0)</f>
        <v>0</v>
      </c>
    </row>
    <row r="116" spans="2:10" outlineLevel="1" x14ac:dyDescent="0.35">
      <c r="B116" s="230" t="s">
        <v>89</v>
      </c>
      <c r="C116" s="63" t="s">
        <v>212</v>
      </c>
      <c r="D116" s="179">
        <f>IFERROR(Πελάτες!#REF!/'Ανάπτυξη δικτύου'!#REF!,0)</f>
        <v>0</v>
      </c>
      <c r="E116" s="179">
        <f>IFERROR(Πελάτες!#REF!/'Ανάπτυξη δικτύου'!#REF!,0)</f>
        <v>0</v>
      </c>
      <c r="F116" s="179">
        <f>IFERROR(Πελάτες!#REF!/'Ανάπτυξη δικτύου'!#REF!,0)</f>
        <v>0</v>
      </c>
      <c r="G116" s="179">
        <f>IFERROR(Πελάτες!#REF!/'Ανάπτυξη δικτύου'!#REF!,0)</f>
        <v>0</v>
      </c>
      <c r="H116" s="179">
        <f>IFERROR(Πελάτες!#REF!/'Ανάπτυξη δικτύου'!#REF!,0)</f>
        <v>0</v>
      </c>
      <c r="I116" s="187">
        <f t="shared" si="6"/>
        <v>0</v>
      </c>
      <c r="J116" s="289">
        <f>IFERROR(Πελάτες!AJ28/'Ανάπτυξη δικτύου'!AJ61,0)</f>
        <v>0.33431104593027133</v>
      </c>
    </row>
    <row r="117" spans="2:10" outlineLevel="1" x14ac:dyDescent="0.35">
      <c r="B117" s="229" t="s">
        <v>90</v>
      </c>
      <c r="C117" s="63" t="s">
        <v>212</v>
      </c>
      <c r="D117" s="179">
        <f>IFERROR(Πελάτες!#REF!/'Ανάπτυξη δικτύου'!#REF!,0)</f>
        <v>0</v>
      </c>
      <c r="E117" s="179">
        <f>IFERROR(Πελάτες!#REF!/'Ανάπτυξη δικτύου'!#REF!,0)</f>
        <v>0</v>
      </c>
      <c r="F117" s="179">
        <f>IFERROR(Πελάτες!#REF!/'Ανάπτυξη δικτύου'!#REF!,0)</f>
        <v>0</v>
      </c>
      <c r="G117" s="179">
        <f>IFERROR(Πελάτες!#REF!/'Ανάπτυξη δικτύου'!#REF!,0)</f>
        <v>0</v>
      </c>
      <c r="H117" s="179">
        <f>IFERROR(Πελάτες!#REF!/'Ανάπτυξη δικτύου'!#REF!,0)</f>
        <v>0</v>
      </c>
      <c r="I117" s="187">
        <f t="shared" si="6"/>
        <v>0</v>
      </c>
      <c r="J117" s="289">
        <f>IFERROR(Πελάτες!AJ29/'Ανάπτυξη δικτύου'!AJ62,0)</f>
        <v>0</v>
      </c>
    </row>
    <row r="118" spans="2:10" outlineLevel="1" x14ac:dyDescent="0.35">
      <c r="B118" s="230" t="s">
        <v>91</v>
      </c>
      <c r="C118" s="63" t="s">
        <v>212</v>
      </c>
      <c r="D118" s="179">
        <f>IFERROR(Πελάτες!#REF!/'Ανάπτυξη δικτύου'!#REF!,0)</f>
        <v>0</v>
      </c>
      <c r="E118" s="179">
        <f>IFERROR(Πελάτες!#REF!/'Ανάπτυξη δικτύου'!#REF!,0)</f>
        <v>0</v>
      </c>
      <c r="F118" s="179">
        <f>IFERROR(Πελάτες!#REF!/'Ανάπτυξη δικτύου'!#REF!,0)</f>
        <v>0</v>
      </c>
      <c r="G118" s="179">
        <f>IFERROR(Πελάτες!#REF!/'Ανάπτυξη δικτύου'!#REF!,0)</f>
        <v>0</v>
      </c>
      <c r="H118" s="179">
        <f>IFERROR(Πελάτες!#REF!/'Ανάπτυξη δικτύου'!#REF!,0)</f>
        <v>0</v>
      </c>
      <c r="I118" s="187">
        <f t="shared" si="6"/>
        <v>0</v>
      </c>
      <c r="J118" s="289">
        <f>IFERROR(Πελάτες!AJ30/'Ανάπτυξη δικτύου'!AJ63,0)</f>
        <v>3.9670394349617423E-2</v>
      </c>
    </row>
    <row r="119" spans="2:10" outlineLevel="1" x14ac:dyDescent="0.35">
      <c r="B119" s="229" t="s">
        <v>92</v>
      </c>
      <c r="C119" s="63" t="s">
        <v>212</v>
      </c>
      <c r="D119" s="179">
        <f>IFERROR(Πελάτες!#REF!/'Ανάπτυξη δικτύου'!#REF!,0)</f>
        <v>0</v>
      </c>
      <c r="E119" s="179">
        <f>IFERROR(Πελάτες!#REF!/'Ανάπτυξη δικτύου'!#REF!,0)</f>
        <v>0</v>
      </c>
      <c r="F119" s="179">
        <f>IFERROR(Πελάτες!#REF!/'Ανάπτυξη δικτύου'!#REF!,0)</f>
        <v>0</v>
      </c>
      <c r="G119" s="179">
        <f>IFERROR(Πελάτες!#REF!/'Ανάπτυξη δικτύου'!#REF!,0)</f>
        <v>0</v>
      </c>
      <c r="H119" s="179">
        <f>IFERROR(Πελάτες!#REF!/'Ανάπτυξη δικτύου'!#REF!,0)</f>
        <v>0</v>
      </c>
      <c r="I119" s="187">
        <f t="shared" si="6"/>
        <v>0</v>
      </c>
      <c r="J119" s="289">
        <f>IFERROR(Πελάτες!AJ31/'Ανάπτυξη δικτύου'!AJ64,0)</f>
        <v>0</v>
      </c>
    </row>
    <row r="120" spans="2:10" outlineLevel="1" x14ac:dyDescent="0.35">
      <c r="B120" s="230" t="s">
        <v>93</v>
      </c>
      <c r="C120" s="63" t="s">
        <v>212</v>
      </c>
      <c r="D120" s="179">
        <f>IFERROR(Πελάτες!#REF!/'Ανάπτυξη δικτύου'!#REF!,0)</f>
        <v>0</v>
      </c>
      <c r="E120" s="179">
        <f>IFERROR(Πελάτες!#REF!/'Ανάπτυξη δικτύου'!#REF!,0)</f>
        <v>0</v>
      </c>
      <c r="F120" s="179">
        <f>IFERROR(Πελάτες!#REF!/'Ανάπτυξη δικτύου'!#REF!,0)</f>
        <v>0</v>
      </c>
      <c r="G120" s="179">
        <f>IFERROR(Πελάτες!#REF!/'Ανάπτυξη δικτύου'!#REF!,0)</f>
        <v>0</v>
      </c>
      <c r="H120" s="179">
        <f>IFERROR(Πελάτες!#REF!/'Ανάπτυξη δικτύου'!#REF!,0)</f>
        <v>0</v>
      </c>
      <c r="I120" s="187">
        <f t="shared" si="6"/>
        <v>0</v>
      </c>
      <c r="J120" s="289">
        <f>IFERROR(Πελάτες!AJ32/'Ανάπτυξη δικτύου'!AJ65,0)</f>
        <v>3.6134453781512609E-2</v>
      </c>
    </row>
    <row r="121" spans="2:10" outlineLevel="1" x14ac:dyDescent="0.35">
      <c r="B121" s="229" t="s">
        <v>94</v>
      </c>
      <c r="C121" s="63" t="s">
        <v>212</v>
      </c>
      <c r="D121" s="179">
        <f>IFERROR(Πελάτες!#REF!/'Ανάπτυξη δικτύου'!#REF!,0)</f>
        <v>0</v>
      </c>
      <c r="E121" s="179">
        <f>IFERROR(Πελάτες!#REF!/'Ανάπτυξη δικτύου'!#REF!,0)</f>
        <v>0</v>
      </c>
      <c r="F121" s="179">
        <f>IFERROR(Πελάτες!#REF!/'Ανάπτυξη δικτύου'!#REF!,0)</f>
        <v>0</v>
      </c>
      <c r="G121" s="179">
        <f>IFERROR(Πελάτες!#REF!/'Ανάπτυξη δικτύου'!#REF!,0)</f>
        <v>0</v>
      </c>
      <c r="H121" s="179">
        <f>IFERROR(Πελάτες!#REF!/'Ανάπτυξη δικτύου'!#REF!,0)</f>
        <v>0</v>
      </c>
      <c r="I121" s="187">
        <f t="shared" si="6"/>
        <v>0</v>
      </c>
      <c r="J121" s="289">
        <f>IFERROR(Πελάτες!AJ33/'Ανάπτυξη δικτύου'!AJ66,0)</f>
        <v>0</v>
      </c>
    </row>
    <row r="122" spans="2:10" outlineLevel="1" x14ac:dyDescent="0.35">
      <c r="B122" s="230" t="s">
        <v>95</v>
      </c>
      <c r="C122" s="63" t="s">
        <v>212</v>
      </c>
      <c r="D122" s="179">
        <f>IFERROR(Πελάτες!#REF!/'Ανάπτυξη δικτύου'!#REF!,0)</f>
        <v>0</v>
      </c>
      <c r="E122" s="179">
        <f>IFERROR(Πελάτες!#REF!/'Ανάπτυξη δικτύου'!#REF!,0)</f>
        <v>0</v>
      </c>
      <c r="F122" s="179">
        <f>IFERROR(Πελάτες!#REF!/'Ανάπτυξη δικτύου'!#REF!,0)</f>
        <v>0</v>
      </c>
      <c r="G122" s="179">
        <f>IFERROR(Πελάτες!#REF!/'Ανάπτυξη δικτύου'!#REF!,0)</f>
        <v>0</v>
      </c>
      <c r="H122" s="179">
        <f>IFERROR(Πελάτες!#REF!/'Ανάπτυξη δικτύου'!#REF!,0)</f>
        <v>0</v>
      </c>
      <c r="I122" s="187">
        <f t="shared" si="6"/>
        <v>0</v>
      </c>
      <c r="J122" s="289">
        <f>IFERROR(Πελάτες!AJ34/'Ανάπτυξη δικτύου'!AJ67,0)</f>
        <v>6.9407008086253372E-2</v>
      </c>
    </row>
    <row r="123" spans="2:10" outlineLevel="1" x14ac:dyDescent="0.35">
      <c r="B123" s="229" t="s">
        <v>96</v>
      </c>
      <c r="C123" s="63" t="s">
        <v>212</v>
      </c>
      <c r="D123" s="179">
        <f>IFERROR(Πελάτες!#REF!/'Ανάπτυξη δικτύου'!#REF!,0)</f>
        <v>0</v>
      </c>
      <c r="E123" s="179">
        <f>IFERROR(Πελάτες!#REF!/'Ανάπτυξη δικτύου'!#REF!,0)</f>
        <v>0</v>
      </c>
      <c r="F123" s="179">
        <f>IFERROR(Πελάτες!#REF!/'Ανάπτυξη δικτύου'!#REF!,0)</f>
        <v>0</v>
      </c>
      <c r="G123" s="179">
        <f>IFERROR(Πελάτες!#REF!/'Ανάπτυξη δικτύου'!#REF!,0)</f>
        <v>0</v>
      </c>
      <c r="H123" s="179">
        <f>IFERROR(Πελάτες!#REF!/'Ανάπτυξη δικτύου'!#REF!,0)</f>
        <v>0</v>
      </c>
      <c r="I123" s="187">
        <f t="shared" ref="I123:I126" si="7">IFERROR((H123/D123)^(1/4)-1,0)</f>
        <v>0</v>
      </c>
      <c r="J123" s="289">
        <f>IFERROR(Πελάτες!AJ35/'Ανάπτυξη δικτύου'!AJ68,0)</f>
        <v>0</v>
      </c>
    </row>
    <row r="124" spans="2:10" outlineLevel="1" x14ac:dyDescent="0.35">
      <c r="B124" s="230" t="s">
        <v>97</v>
      </c>
      <c r="C124" s="63" t="s">
        <v>212</v>
      </c>
      <c r="D124" s="179">
        <f>IFERROR(Πελάτες!#REF!/'Ανάπτυξη δικτύου'!#REF!,0)</f>
        <v>0</v>
      </c>
      <c r="E124" s="179">
        <f>IFERROR(Πελάτες!#REF!/'Ανάπτυξη δικτύου'!#REF!,0)</f>
        <v>0</v>
      </c>
      <c r="F124" s="179">
        <f>IFERROR(Πελάτες!#REF!/'Ανάπτυξη δικτύου'!#REF!,0)</f>
        <v>0</v>
      </c>
      <c r="G124" s="179">
        <f>IFERROR(Πελάτες!#REF!/'Ανάπτυξη δικτύου'!#REF!,0)</f>
        <v>0</v>
      </c>
      <c r="H124" s="179">
        <f>IFERROR(Πελάτες!#REF!/'Ανάπτυξη δικτύου'!#REF!,0)</f>
        <v>0</v>
      </c>
      <c r="I124" s="187">
        <f t="shared" si="7"/>
        <v>0</v>
      </c>
      <c r="J124" s="289">
        <f>IFERROR(Πελάτες!AJ36/'Ανάπτυξη δικτύου'!AJ69,0)</f>
        <v>1.6500000000000001E-2</v>
      </c>
    </row>
    <row r="125" spans="2:10" outlineLevel="1" x14ac:dyDescent="0.35">
      <c r="B125" s="230" t="s">
        <v>98</v>
      </c>
      <c r="C125" s="63" t="s">
        <v>212</v>
      </c>
      <c r="D125" s="179">
        <f>IFERROR(Πελάτες!#REF!/'Ανάπτυξη δικτύου'!#REF!,0)</f>
        <v>0</v>
      </c>
      <c r="E125" s="179">
        <f>IFERROR(Πελάτες!#REF!/'Ανάπτυξη δικτύου'!#REF!,0)</f>
        <v>0</v>
      </c>
      <c r="F125" s="179">
        <f>IFERROR(Πελάτες!#REF!/'Ανάπτυξη δικτύου'!#REF!,0)</f>
        <v>0</v>
      </c>
      <c r="G125" s="179">
        <f>IFERROR(Πελάτες!#REF!/'Ανάπτυξη δικτύου'!#REF!,0)</f>
        <v>0</v>
      </c>
      <c r="H125" s="179">
        <f>IFERROR(Πελάτες!#REF!/'Ανάπτυξη δικτύου'!#REF!,0)</f>
        <v>0</v>
      </c>
      <c r="I125" s="187">
        <f t="shared" si="7"/>
        <v>0</v>
      </c>
      <c r="J125" s="289">
        <f>IFERROR(Πελάτες!AJ37/'Ανάπτυξη δικτύου'!AJ70,0)</f>
        <v>0</v>
      </c>
    </row>
    <row r="126" spans="2:10" outlineLevel="1" x14ac:dyDescent="0.35">
      <c r="B126" s="230" t="s">
        <v>99</v>
      </c>
      <c r="C126" s="63" t="s">
        <v>212</v>
      </c>
      <c r="D126" s="179">
        <f>IFERROR(Πελάτες!#REF!/'Ανάπτυξη δικτύου'!#REF!,0)</f>
        <v>0</v>
      </c>
      <c r="E126" s="179">
        <f>IFERROR(Πελάτες!#REF!/'Ανάπτυξη δικτύου'!#REF!,0)</f>
        <v>0</v>
      </c>
      <c r="F126" s="179">
        <f>IFERROR(Πελάτες!#REF!/'Ανάπτυξη δικτύου'!#REF!,0)</f>
        <v>0</v>
      </c>
      <c r="G126" s="179">
        <f>IFERROR(Πελάτες!#REF!/'Ανάπτυξη δικτύου'!#REF!,0)</f>
        <v>0</v>
      </c>
      <c r="H126" s="179">
        <f>IFERROR(Πελάτες!#REF!/'Ανάπτυξη δικτύου'!#REF!,0)</f>
        <v>0</v>
      </c>
      <c r="I126" s="187">
        <f t="shared" si="7"/>
        <v>0</v>
      </c>
      <c r="J126" s="289">
        <f>IFERROR(Πελάτες!AJ38/'Ανάπτυξη δικτύου'!AJ71,0)</f>
        <v>0</v>
      </c>
    </row>
    <row r="127" spans="2:10" outlineLevel="1" x14ac:dyDescent="0.35">
      <c r="B127" s="50" t="s">
        <v>138</v>
      </c>
      <c r="C127" s="47" t="s">
        <v>212</v>
      </c>
      <c r="D127" s="179">
        <f>IFERROR(Πελάτες!U39/'Ανάπτυξη δικτύου'!U72,0)</f>
        <v>3.5853036912591521E-2</v>
      </c>
      <c r="E127" s="179">
        <f>IFERROR(Πελάτες!X39/'Ανάπτυξη δικτύου'!X72,0)</f>
        <v>0.10507692307692308</v>
      </c>
      <c r="F127" s="179">
        <f>IFERROR(Πελάτες!AA39/'Ανάπτυξη δικτύου'!AA72,0)</f>
        <v>0.54577777777777781</v>
      </c>
      <c r="G127" s="179">
        <f>IFERROR(Πελάτες!AD39/'Ανάπτυξη δικτύου'!AD72,0)</f>
        <v>0.53314285714285714</v>
      </c>
      <c r="H127" s="179">
        <f>IFERROR(Πελάτες!AG39/'Ανάπτυξη δικτύου'!AG72,0)</f>
        <v>0.53883333333333339</v>
      </c>
      <c r="I127" s="187">
        <f>IFERROR((H127/D127)^(1/4)-1,0)</f>
        <v>0.96893838837620572</v>
      </c>
    </row>
    <row r="129" spans="2:33" ht="15.5" x14ac:dyDescent="0.35">
      <c r="B129" s="296" t="s">
        <v>213</v>
      </c>
      <c r="C129" s="296"/>
      <c r="D129" s="296"/>
      <c r="E129" s="296"/>
      <c r="F129" s="296"/>
      <c r="G129" s="296"/>
      <c r="H129" s="296"/>
      <c r="I129" s="296"/>
    </row>
    <row r="130" spans="2:33" ht="5.5" customHeight="1" outlineLevel="1" x14ac:dyDescent="0.3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row>
    <row r="131" spans="2:33" ht="33" customHeight="1" outlineLevel="1" x14ac:dyDescent="0.35">
      <c r="B131" s="61"/>
      <c r="C131" s="62" t="s">
        <v>105</v>
      </c>
      <c r="D131" s="89">
        <f>$C$3</f>
        <v>2024</v>
      </c>
      <c r="E131" s="89">
        <f>$C$3+1</f>
        <v>2025</v>
      </c>
      <c r="F131" s="89">
        <f>$C$3+2</f>
        <v>2026</v>
      </c>
      <c r="G131" s="89">
        <f>$C$3+3</f>
        <v>2027</v>
      </c>
      <c r="H131" s="89">
        <f>$C$3+4</f>
        <v>2028</v>
      </c>
      <c r="I131" s="225" t="str">
        <f>"Ετήσιος ρυθμός ανάπτυξης (CAGR) "&amp;$C$3&amp;" - "&amp;$E$3</f>
        <v>Ετήσιος ρυθμός ανάπτυξης (CAGR) 2024 - 2028</v>
      </c>
    </row>
    <row r="132" spans="2:33" outlineLevel="1" x14ac:dyDescent="0.35">
      <c r="B132" s="229" t="s">
        <v>75</v>
      </c>
      <c r="C132" s="63" t="s">
        <v>203</v>
      </c>
      <c r="D132" s="179">
        <f>IFERROR(Συνδέσεις!U14/'Ανάπτυξη δικτύου'!U47,0)</f>
        <v>0</v>
      </c>
      <c r="E132" s="179">
        <f>IFERROR(Συνδέσεις!Z14/'Ανάπτυξη δικτύου'!X47,0)</f>
        <v>0</v>
      </c>
      <c r="F132" s="179">
        <f>IFERROR(Συνδέσεις!AE14/'Ανάπτυξη δικτύου'!AA47,0)</f>
        <v>0</v>
      </c>
      <c r="G132" s="179">
        <f>IFERROR(Συνδέσεις!AJ14/'Ανάπτυξη δικτύου'!AD47,0)</f>
        <v>0</v>
      </c>
      <c r="H132" s="179">
        <f>IFERROR(Συνδέσεις!AO14/'Ανάπτυξη δικτύου'!AG47,0)</f>
        <v>0</v>
      </c>
      <c r="I132" s="187">
        <f t="shared" ref="I132:I152" si="8">IFERROR((H132/D132)^(1/4)-1,0)</f>
        <v>0</v>
      </c>
    </row>
    <row r="133" spans="2:33" outlineLevel="1" x14ac:dyDescent="0.35">
      <c r="B133" s="230" t="s">
        <v>76</v>
      </c>
      <c r="C133" s="63" t="s">
        <v>203</v>
      </c>
      <c r="D133" s="179">
        <f>IFERROR(Συνδέσεις!U23/'Ανάπτυξη δικτύου'!U56,0)</f>
        <v>8.7719298245614037E-4</v>
      </c>
      <c r="E133" s="179">
        <f>IFERROR(Συνδέσεις!Z23/'Ανάπτυξη δικτύου'!X56,0)</f>
        <v>0</v>
      </c>
      <c r="F133" s="179">
        <f>IFERROR(Συνδέσεις!AE23/'Ανάπτυξη δικτύου'!AA56,0)</f>
        <v>0</v>
      </c>
      <c r="G133" s="179">
        <f>IFERROR(Συνδέσεις!AJ23/'Ανάπτυξη δικτύου'!AD56,0)</f>
        <v>0</v>
      </c>
      <c r="H133" s="179">
        <f>IFERROR(Συνδέσεις!AO23/'Ανάπτυξη δικτύου'!AG56,0)</f>
        <v>0</v>
      </c>
      <c r="I133" s="187">
        <f t="shared" si="8"/>
        <v>-1</v>
      </c>
    </row>
    <row r="134" spans="2:33" outlineLevel="1" x14ac:dyDescent="0.35">
      <c r="B134" s="229" t="s">
        <v>77</v>
      </c>
      <c r="C134" s="63" t="s">
        <v>203</v>
      </c>
      <c r="D134" s="179">
        <f>IFERROR(Συνδέσεις!U24/'Ανάπτυξη δικτύου'!U57,0)</f>
        <v>0</v>
      </c>
      <c r="E134" s="179">
        <f>IFERROR(Συνδέσεις!Z24/'Ανάπτυξη δικτύου'!X57,0)</f>
        <v>0</v>
      </c>
      <c r="F134" s="179">
        <f>IFERROR(Συνδέσεις!AE24/'Ανάπτυξη δικτύου'!AA57,0)</f>
        <v>0</v>
      </c>
      <c r="G134" s="179">
        <f>IFERROR(Συνδέσεις!AJ24/'Ανάπτυξη δικτύου'!AD57,0)</f>
        <v>0</v>
      </c>
      <c r="H134" s="179">
        <f>IFERROR(Συνδέσεις!AO24/'Ανάπτυξη δικτύου'!AG57,0)</f>
        <v>0</v>
      </c>
      <c r="I134" s="187">
        <f t="shared" si="8"/>
        <v>0</v>
      </c>
    </row>
    <row r="135" spans="2:33" outlineLevel="1" x14ac:dyDescent="0.35">
      <c r="B135" s="230" t="s">
        <v>78</v>
      </c>
      <c r="C135" s="63" t="s">
        <v>203</v>
      </c>
      <c r="D135" s="179">
        <f>IFERROR(Συνδέσεις!U25/'Ανάπτυξη δικτύου'!U58,0)</f>
        <v>0</v>
      </c>
      <c r="E135" s="179">
        <f>IFERROR(Συνδέσεις!Z25/'Ανάπτυξη δικτύου'!X58,0)</f>
        <v>0</v>
      </c>
      <c r="F135" s="179">
        <f>IFERROR(Συνδέσεις!AE25/'Ανάπτυξη δικτύου'!AA58,0)</f>
        <v>0</v>
      </c>
      <c r="G135" s="179">
        <f>IFERROR(Συνδέσεις!AJ25/'Ανάπτυξη δικτύου'!AD58,0)</f>
        <v>0</v>
      </c>
      <c r="H135" s="179">
        <f>IFERROR(Συνδέσεις!AO25/'Ανάπτυξη δικτύου'!AG58,0)</f>
        <v>0</v>
      </c>
      <c r="I135" s="187">
        <f t="shared" si="8"/>
        <v>0</v>
      </c>
    </row>
    <row r="136" spans="2:33" outlineLevel="1" x14ac:dyDescent="0.35">
      <c r="B136" s="229" t="s">
        <v>79</v>
      </c>
      <c r="C136" s="63" t="s">
        <v>203</v>
      </c>
      <c r="D136" s="179">
        <f>IFERROR(Συνδέσεις!U26/'Ανάπτυξη δικτύου'!U59,0)</f>
        <v>0</v>
      </c>
      <c r="E136" s="179">
        <f>IFERROR(Συνδέσεις!Z26/'Ανάπτυξη δικτύου'!X59,0)</f>
        <v>0</v>
      </c>
      <c r="F136" s="179">
        <f>IFERROR(Συνδέσεις!AE26/'Ανάπτυξη δικτύου'!AA59,0)</f>
        <v>0</v>
      </c>
      <c r="G136" s="179">
        <f>IFERROR(Συνδέσεις!AJ26/'Ανάπτυξη δικτύου'!AD59,0)</f>
        <v>0</v>
      </c>
      <c r="H136" s="179">
        <f>IFERROR(Συνδέσεις!AO26/'Ανάπτυξη δικτύου'!AG59,0)</f>
        <v>0</v>
      </c>
      <c r="I136" s="187">
        <f t="shared" si="8"/>
        <v>0</v>
      </c>
    </row>
    <row r="137" spans="2:33" outlineLevel="1" x14ac:dyDescent="0.35">
      <c r="B137" s="230" t="s">
        <v>80</v>
      </c>
      <c r="C137" s="63" t="s">
        <v>203</v>
      </c>
      <c r="D137" s="179">
        <f>IFERROR(Συνδέσεις!U27/'Ανάπτυξη δικτύου'!U60,0)</f>
        <v>0</v>
      </c>
      <c r="E137" s="179">
        <f>IFERROR(Συνδέσεις!Z27/'Ανάπτυξη δικτύου'!X60,0)</f>
        <v>0</v>
      </c>
      <c r="F137" s="179">
        <f>IFERROR(Συνδέσεις!AE27/'Ανάπτυξη δικτύου'!AA60,0)</f>
        <v>0</v>
      </c>
      <c r="G137" s="179">
        <f>IFERROR(Συνδέσεις!AJ27/'Ανάπτυξη δικτύου'!AD60,0)</f>
        <v>0</v>
      </c>
      <c r="H137" s="179">
        <f>IFERROR(Συνδέσεις!AO27/'Ανάπτυξη δικτύου'!AG60,0)</f>
        <v>0</v>
      </c>
      <c r="I137" s="187">
        <f t="shared" si="8"/>
        <v>0</v>
      </c>
    </row>
    <row r="138" spans="2:33" outlineLevel="1" x14ac:dyDescent="0.35">
      <c r="B138" s="229" t="s">
        <v>81</v>
      </c>
      <c r="C138" s="63" t="s">
        <v>203</v>
      </c>
      <c r="D138" s="179">
        <f>IFERROR(Συνδέσεις!U28/'Ανάπτυξη δικτύου'!U61,0)</f>
        <v>1.9997333688841486E-2</v>
      </c>
      <c r="E138" s="179">
        <f>IFERROR(Συνδέσεις!Z28/'Ανάπτυξη δικτύου'!X61,0)</f>
        <v>0.11466666666666667</v>
      </c>
      <c r="F138" s="179">
        <f>IFERROR(Συνδέσεις!AE28/'Ανάπτυξη δικτύου'!AA61,0)</f>
        <v>0</v>
      </c>
      <c r="G138" s="179">
        <f>IFERROR(Συνδέσεις!AJ28/'Ανάπτυξη δικτύου'!AD61,0)</f>
        <v>0</v>
      </c>
      <c r="H138" s="179">
        <f>IFERROR(Συνδέσεις!AO28/'Ανάπτυξη δικτύου'!AG61,0)</f>
        <v>0</v>
      </c>
      <c r="I138" s="187">
        <f t="shared" si="8"/>
        <v>-1</v>
      </c>
    </row>
    <row r="139" spans="2:33" outlineLevel="1" x14ac:dyDescent="0.35">
      <c r="B139" s="230" t="s">
        <v>82</v>
      </c>
      <c r="C139" s="63" t="s">
        <v>203</v>
      </c>
      <c r="D139" s="179">
        <f>IFERROR(Συνδέσεις!U29/'Ανάπτυξη δικτύου'!U62,0)</f>
        <v>0</v>
      </c>
      <c r="E139" s="179">
        <f>IFERROR(Συνδέσεις!Z29/'Ανάπτυξη δικτύου'!X62,0)</f>
        <v>0</v>
      </c>
      <c r="F139" s="179">
        <f>IFERROR(Συνδέσεις!AE29/'Ανάπτυξη δικτύου'!AA62,0)</f>
        <v>0</v>
      </c>
      <c r="G139" s="179">
        <f>IFERROR(Συνδέσεις!AJ29/'Ανάπτυξη δικτύου'!AD62,0)</f>
        <v>0</v>
      </c>
      <c r="H139" s="179">
        <f>IFERROR(Συνδέσεις!AO29/'Ανάπτυξη δικτύου'!AG62,0)</f>
        <v>0</v>
      </c>
      <c r="I139" s="187">
        <f t="shared" si="8"/>
        <v>0</v>
      </c>
    </row>
    <row r="140" spans="2:33" outlineLevel="1" x14ac:dyDescent="0.35">
      <c r="B140" s="230" t="s">
        <v>83</v>
      </c>
      <c r="C140" s="63" t="s">
        <v>203</v>
      </c>
      <c r="D140" s="179">
        <f>IFERROR(Συνδέσεις!U30/'Ανάπτυξη δικτύου'!U63,0)</f>
        <v>7.5504828797190518E-3</v>
      </c>
      <c r="E140" s="179">
        <f>IFERROR(Συνδέσεις!Z30/'Ανάπτυξη δικτύου'!X63,0)</f>
        <v>3.61E-2</v>
      </c>
      <c r="F140" s="179">
        <f>IFERROR(Συνδέσεις!AE30/'Ανάπτυξη δικτύου'!AA63,0)</f>
        <v>0.108</v>
      </c>
      <c r="G140" s="179">
        <f>IFERROR(Συνδέσεις!AJ30/'Ανάπτυξη δικτύου'!AD63,0)</f>
        <v>9.2999999999999999E-2</v>
      </c>
      <c r="H140" s="179">
        <f>IFERROR(Συνδέσεις!AO30/'Ανάπτυξη δικτύου'!AG63,0)</f>
        <v>7.4999999999999997E-2</v>
      </c>
      <c r="I140" s="187">
        <f t="shared" si="8"/>
        <v>0.77529951348772674</v>
      </c>
    </row>
    <row r="141" spans="2:33" outlineLevel="1" x14ac:dyDescent="0.35">
      <c r="B141" s="230" t="s">
        <v>84</v>
      </c>
      <c r="C141" s="63" t="s">
        <v>203</v>
      </c>
      <c r="D141" s="179">
        <f>IFERROR(Συνδέσεις!U31/'Ανάπτυξη δικτύου'!U64,0)</f>
        <v>0</v>
      </c>
      <c r="E141" s="179">
        <f>IFERROR(Συνδέσεις!Z31/'Ανάπτυξη δικτύου'!X64,0)</f>
        <v>0</v>
      </c>
      <c r="F141" s="179">
        <f>IFERROR(Συνδέσεις!AE31/'Ανάπτυξη δικτύου'!AA64,0)</f>
        <v>0</v>
      </c>
      <c r="G141" s="179">
        <f>IFERROR(Συνδέσεις!AJ31/'Ανάπτυξη δικτύου'!AD64,0)</f>
        <v>0</v>
      </c>
      <c r="H141" s="179">
        <f>IFERROR(Συνδέσεις!AO31/'Ανάπτυξη δικτύου'!AG64,0)</f>
        <v>0</v>
      </c>
      <c r="I141" s="187">
        <f t="shared" si="8"/>
        <v>0</v>
      </c>
    </row>
    <row r="142" spans="2:33" outlineLevel="1" x14ac:dyDescent="0.35">
      <c r="B142" s="229" t="s">
        <v>85</v>
      </c>
      <c r="C142" s="63" t="s">
        <v>203</v>
      </c>
      <c r="D142" s="179">
        <f>IFERROR(Συνδέσεις!U32/'Ανάπτυξη δικτύου'!U65,0)</f>
        <v>1.0316265060240963E-2</v>
      </c>
      <c r="E142" s="179">
        <f>IFERROR(Συνδέσεις!Z32/'Ανάπτυξη δικτύου'!X65,0)</f>
        <v>0</v>
      </c>
      <c r="F142" s="179">
        <f>IFERROR(Συνδέσεις!AE32/'Ανάπτυξη δικτύου'!AA65,0)</f>
        <v>2.7E-2</v>
      </c>
      <c r="G142" s="179">
        <f>IFERROR(Συνδέσεις!AJ32/'Ανάπτυξη δικτύου'!AD65,0)</f>
        <v>0</v>
      </c>
      <c r="H142" s="179">
        <f>IFERROR(Συνδέσεις!AO32/'Ανάπτυξη δικτύου'!AG65,0)</f>
        <v>0</v>
      </c>
      <c r="I142" s="187">
        <f t="shared" si="8"/>
        <v>-1</v>
      </c>
    </row>
    <row r="143" spans="2:33" outlineLevel="1" x14ac:dyDescent="0.35">
      <c r="B143" s="230" t="s">
        <v>86</v>
      </c>
      <c r="C143" s="63" t="s">
        <v>203</v>
      </c>
      <c r="D143" s="179">
        <f>IFERROR(Συνδέσεις!U33/'Ανάπτυξη δικτύου'!U66,0)</f>
        <v>0</v>
      </c>
      <c r="E143" s="179">
        <f>IFERROR(Συνδέσεις!Z33/'Ανάπτυξη δικτύου'!X66,0)</f>
        <v>0</v>
      </c>
      <c r="F143" s="179">
        <f>IFERROR(Συνδέσεις!AE33/'Ανάπτυξη δικτύου'!AA66,0)</f>
        <v>0</v>
      </c>
      <c r="G143" s="179">
        <f>IFERROR(Συνδέσεις!AJ33/'Ανάπτυξη δικτύου'!AD66,0)</f>
        <v>0</v>
      </c>
      <c r="H143" s="179">
        <f>IFERROR(Συνδέσεις!AO33/'Ανάπτυξη δικτύου'!AG66,0)</f>
        <v>0</v>
      </c>
      <c r="I143" s="187">
        <f t="shared" si="8"/>
        <v>0</v>
      </c>
    </row>
    <row r="144" spans="2:33" outlineLevel="1" x14ac:dyDescent="0.35">
      <c r="B144" s="230" t="s">
        <v>87</v>
      </c>
      <c r="C144" s="63" t="s">
        <v>203</v>
      </c>
      <c r="D144" s="179">
        <f>IFERROR(Συνδέσεις!U34/'Ανάπτυξη δικτύου'!U67,0)</f>
        <v>1.2509197939661517E-2</v>
      </c>
      <c r="E144" s="179">
        <f>IFERROR(Συνδέσεις!Z34/'Ανάπτυξη δικτύου'!X67,0)</f>
        <v>0</v>
      </c>
      <c r="F144" s="179">
        <f>IFERROR(Συνδέσεις!AE34/'Ανάπτυξη δικτύου'!AA67,0)</f>
        <v>0</v>
      </c>
      <c r="G144" s="179">
        <f>IFERROR(Συνδέσεις!AJ34/'Ανάπτυξη δικτύου'!AD67,0)</f>
        <v>7.5999999999999998E-2</v>
      </c>
      <c r="H144" s="179">
        <f>IFERROR(Συνδέσεις!AO34/'Ανάπτυξη δικτύου'!AG67,0)</f>
        <v>0</v>
      </c>
      <c r="I144" s="187">
        <f t="shared" si="8"/>
        <v>-1</v>
      </c>
    </row>
    <row r="145" spans="2:33" outlineLevel="1" x14ac:dyDescent="0.35">
      <c r="B145" s="230" t="s">
        <v>88</v>
      </c>
      <c r="C145" s="63" t="s">
        <v>203</v>
      </c>
      <c r="D145" s="179">
        <f>IFERROR(Συνδέσεις!#REF!/'Ανάπτυξη δικτύου'!#REF!,0)</f>
        <v>0</v>
      </c>
      <c r="E145" s="179">
        <f>IFERROR(Συνδέσεις!#REF!/'Ανάπτυξη δικτύου'!#REF!,0)</f>
        <v>0</v>
      </c>
      <c r="F145" s="179">
        <f>IFERROR(Συνδέσεις!#REF!/'Ανάπτυξη δικτύου'!#REF!,0)</f>
        <v>0</v>
      </c>
      <c r="G145" s="179">
        <f>IFERROR(Συνδέσεις!#REF!/'Ανάπτυξη δικτύου'!#REF!,0)</f>
        <v>0</v>
      </c>
      <c r="H145" s="179">
        <f>IFERROR(Συνδέσεις!#REF!/'Ανάπτυξη δικτύου'!#REF!,0)</f>
        <v>0</v>
      </c>
      <c r="I145" s="187">
        <f t="shared" si="8"/>
        <v>0</v>
      </c>
    </row>
    <row r="146" spans="2:33" outlineLevel="1" x14ac:dyDescent="0.35">
      <c r="B146" s="230" t="s">
        <v>89</v>
      </c>
      <c r="C146" s="63" t="s">
        <v>203</v>
      </c>
      <c r="D146" s="179">
        <f>IFERROR(Συνδέσεις!#REF!/'Ανάπτυξη δικτύου'!#REF!,0)</f>
        <v>0</v>
      </c>
      <c r="E146" s="179">
        <f>IFERROR(Συνδέσεις!#REF!/'Ανάπτυξη δικτύου'!#REF!,0)</f>
        <v>0</v>
      </c>
      <c r="F146" s="179">
        <f>IFERROR(Συνδέσεις!#REF!/'Ανάπτυξη δικτύου'!#REF!,0)</f>
        <v>0</v>
      </c>
      <c r="G146" s="179">
        <f>IFERROR(Συνδέσεις!#REF!/'Ανάπτυξη δικτύου'!#REF!,0)</f>
        <v>0</v>
      </c>
      <c r="H146" s="179">
        <f>IFERROR(Συνδέσεις!#REF!/'Ανάπτυξη δικτύου'!#REF!,0)</f>
        <v>0</v>
      </c>
      <c r="I146" s="187">
        <f t="shared" si="8"/>
        <v>0</v>
      </c>
    </row>
    <row r="147" spans="2:33" outlineLevel="1" x14ac:dyDescent="0.35">
      <c r="B147" s="229" t="s">
        <v>90</v>
      </c>
      <c r="C147" s="63" t="s">
        <v>203</v>
      </c>
      <c r="D147" s="179">
        <f>IFERROR(Συνδέσεις!#REF!/'Ανάπτυξη δικτύου'!#REF!,0)</f>
        <v>0</v>
      </c>
      <c r="E147" s="179">
        <f>IFERROR(Συνδέσεις!#REF!/'Ανάπτυξη δικτύου'!#REF!,0)</f>
        <v>0</v>
      </c>
      <c r="F147" s="179">
        <f>IFERROR(Συνδέσεις!#REF!/'Ανάπτυξη δικτύου'!#REF!,0)</f>
        <v>0</v>
      </c>
      <c r="G147" s="179">
        <f>IFERROR(Συνδέσεις!#REF!/'Ανάπτυξη δικτύου'!#REF!,0)</f>
        <v>0</v>
      </c>
      <c r="H147" s="179">
        <f>IFERROR(Συνδέσεις!#REF!/'Ανάπτυξη δικτύου'!#REF!,0)</f>
        <v>0</v>
      </c>
      <c r="I147" s="187">
        <f t="shared" si="8"/>
        <v>0</v>
      </c>
    </row>
    <row r="148" spans="2:33" outlineLevel="1" x14ac:dyDescent="0.35">
      <c r="B148" s="230" t="s">
        <v>91</v>
      </c>
      <c r="C148" s="63" t="s">
        <v>203</v>
      </c>
      <c r="D148" s="179">
        <f>IFERROR(Συνδέσεις!#REF!/'Ανάπτυξη δικτύου'!#REF!,0)</f>
        <v>0</v>
      </c>
      <c r="E148" s="179">
        <f>IFERROR(Συνδέσεις!#REF!/'Ανάπτυξη δικτύου'!#REF!,0)</f>
        <v>0</v>
      </c>
      <c r="F148" s="179">
        <f>IFERROR(Συνδέσεις!#REF!/'Ανάπτυξη δικτύου'!#REF!,0)</f>
        <v>0</v>
      </c>
      <c r="G148" s="179">
        <f>IFERROR(Συνδέσεις!#REF!/'Ανάπτυξη δικτύου'!#REF!,0)</f>
        <v>0</v>
      </c>
      <c r="H148" s="179">
        <f>IFERROR(Συνδέσεις!#REF!/'Ανάπτυξη δικτύου'!#REF!,0)</f>
        <v>0</v>
      </c>
      <c r="I148" s="187">
        <f t="shared" si="8"/>
        <v>0</v>
      </c>
    </row>
    <row r="149" spans="2:33" outlineLevel="1" x14ac:dyDescent="0.35">
      <c r="B149" s="229" t="s">
        <v>92</v>
      </c>
      <c r="C149" s="63" t="s">
        <v>203</v>
      </c>
      <c r="D149" s="179">
        <f>IFERROR(Συνδέσεις!#REF!/'Ανάπτυξη δικτύου'!#REF!,0)</f>
        <v>0</v>
      </c>
      <c r="E149" s="179">
        <f>IFERROR(Συνδέσεις!#REF!/'Ανάπτυξη δικτύου'!#REF!,0)</f>
        <v>0</v>
      </c>
      <c r="F149" s="179">
        <f>IFERROR(Συνδέσεις!#REF!/'Ανάπτυξη δικτύου'!#REF!,0)</f>
        <v>0</v>
      </c>
      <c r="G149" s="179">
        <f>IFERROR(Συνδέσεις!#REF!/'Ανάπτυξη δικτύου'!#REF!,0)</f>
        <v>0</v>
      </c>
      <c r="H149" s="179">
        <f>IFERROR(Συνδέσεις!#REF!/'Ανάπτυξη δικτύου'!#REF!,0)</f>
        <v>0</v>
      </c>
      <c r="I149" s="187">
        <f t="shared" si="8"/>
        <v>0</v>
      </c>
    </row>
    <row r="150" spans="2:33" outlineLevel="1" x14ac:dyDescent="0.35">
      <c r="B150" s="230" t="s">
        <v>93</v>
      </c>
      <c r="C150" s="63" t="s">
        <v>203</v>
      </c>
      <c r="D150" s="179">
        <f>IFERROR(Συνδέσεις!#REF!/'Ανάπτυξη δικτύου'!#REF!,0)</f>
        <v>0</v>
      </c>
      <c r="E150" s="179">
        <f>IFERROR(Συνδέσεις!#REF!/'Ανάπτυξη δικτύου'!#REF!,0)</f>
        <v>0</v>
      </c>
      <c r="F150" s="179">
        <f>IFERROR(Συνδέσεις!#REF!/'Ανάπτυξη δικτύου'!#REF!,0)</f>
        <v>0</v>
      </c>
      <c r="G150" s="179">
        <f>IFERROR(Συνδέσεις!#REF!/'Ανάπτυξη δικτύου'!#REF!,0)</f>
        <v>0</v>
      </c>
      <c r="H150" s="179">
        <f>IFERROR(Συνδέσεις!#REF!/'Ανάπτυξη δικτύου'!#REF!,0)</f>
        <v>0</v>
      </c>
      <c r="I150" s="187">
        <f t="shared" si="8"/>
        <v>0</v>
      </c>
    </row>
    <row r="151" spans="2:33" outlineLevel="1" x14ac:dyDescent="0.35">
      <c r="B151" s="229" t="s">
        <v>94</v>
      </c>
      <c r="C151" s="63" t="s">
        <v>203</v>
      </c>
      <c r="D151" s="179">
        <f>IFERROR(Συνδέσεις!#REF!/'Ανάπτυξη δικτύου'!#REF!,0)</f>
        <v>0</v>
      </c>
      <c r="E151" s="179">
        <f>IFERROR(Συνδέσεις!#REF!/'Ανάπτυξη δικτύου'!#REF!,0)</f>
        <v>0</v>
      </c>
      <c r="F151" s="179">
        <f>IFERROR(Συνδέσεις!#REF!/'Ανάπτυξη δικτύου'!#REF!,0)</f>
        <v>0</v>
      </c>
      <c r="G151" s="179">
        <f>IFERROR(Συνδέσεις!#REF!/'Ανάπτυξη δικτύου'!#REF!,0)</f>
        <v>0</v>
      </c>
      <c r="H151" s="179">
        <f>IFERROR(Συνδέσεις!#REF!/'Ανάπτυξη δικτύου'!#REF!,0)</f>
        <v>0</v>
      </c>
      <c r="I151" s="187">
        <f t="shared" si="8"/>
        <v>0</v>
      </c>
    </row>
    <row r="152" spans="2:33" outlineLevel="1" x14ac:dyDescent="0.35">
      <c r="B152" s="230" t="s">
        <v>95</v>
      </c>
      <c r="C152" s="63" t="s">
        <v>203</v>
      </c>
      <c r="D152" s="179">
        <f>IFERROR(Συνδέσεις!#REF!/'Ανάπτυξη δικτύου'!#REF!,0)</f>
        <v>0</v>
      </c>
      <c r="E152" s="179">
        <f>IFERROR(Συνδέσεις!#REF!/'Ανάπτυξη δικτύου'!#REF!,0)</f>
        <v>0</v>
      </c>
      <c r="F152" s="179">
        <f>IFERROR(Συνδέσεις!#REF!/'Ανάπτυξη δικτύου'!#REF!,0)</f>
        <v>0</v>
      </c>
      <c r="G152" s="179">
        <f>IFERROR(Συνδέσεις!#REF!/'Ανάπτυξη δικτύου'!#REF!,0)</f>
        <v>0</v>
      </c>
      <c r="H152" s="179">
        <f>IFERROR(Συνδέσεις!#REF!/'Ανάπτυξη δικτύου'!#REF!,0)</f>
        <v>0</v>
      </c>
      <c r="I152" s="187">
        <f t="shared" si="8"/>
        <v>0</v>
      </c>
    </row>
    <row r="153" spans="2:33" outlineLevel="1" x14ac:dyDescent="0.35">
      <c r="B153" s="229" t="s">
        <v>96</v>
      </c>
      <c r="C153" s="63" t="s">
        <v>203</v>
      </c>
      <c r="D153" s="179">
        <f>IFERROR(Συνδέσεις!#REF!/'Ανάπτυξη δικτύου'!#REF!,0)</f>
        <v>0</v>
      </c>
      <c r="E153" s="179">
        <f>IFERROR(Συνδέσεις!#REF!/'Ανάπτυξη δικτύου'!#REF!,0)</f>
        <v>0</v>
      </c>
      <c r="F153" s="179">
        <f>IFERROR(Συνδέσεις!#REF!/'Ανάπτυξη δικτύου'!#REF!,0)</f>
        <v>0</v>
      </c>
      <c r="G153" s="179">
        <f>IFERROR(Συνδέσεις!#REF!/'Ανάπτυξη δικτύου'!#REF!,0)</f>
        <v>0</v>
      </c>
      <c r="H153" s="179">
        <f>IFERROR(Συνδέσεις!#REF!/'Ανάπτυξη δικτύου'!#REF!,0)</f>
        <v>0</v>
      </c>
      <c r="I153" s="187">
        <f t="shared" ref="I153:I156" si="9">IFERROR((H153/D153)^(1/4)-1,0)</f>
        <v>0</v>
      </c>
    </row>
    <row r="154" spans="2:33" outlineLevel="1" x14ac:dyDescent="0.35">
      <c r="B154" s="230" t="s">
        <v>97</v>
      </c>
      <c r="C154" s="63" t="s">
        <v>203</v>
      </c>
      <c r="D154" s="179">
        <f>IFERROR(Συνδέσεις!#REF!/'Ανάπτυξη δικτύου'!#REF!,0)</f>
        <v>0</v>
      </c>
      <c r="E154" s="179">
        <f>IFERROR(Συνδέσεις!#REF!/'Ανάπτυξη δικτύου'!#REF!,0)</f>
        <v>0</v>
      </c>
      <c r="F154" s="179">
        <f>IFERROR(Συνδέσεις!#REF!/'Ανάπτυξη δικτύου'!#REF!,0)</f>
        <v>0</v>
      </c>
      <c r="G154" s="179">
        <f>IFERROR(Συνδέσεις!#REF!/'Ανάπτυξη δικτύου'!#REF!,0)</f>
        <v>0</v>
      </c>
      <c r="H154" s="179">
        <f>IFERROR(Συνδέσεις!#REF!/'Ανάπτυξη δικτύου'!#REF!,0)</f>
        <v>0</v>
      </c>
      <c r="I154" s="187">
        <f t="shared" si="9"/>
        <v>0</v>
      </c>
    </row>
    <row r="155" spans="2:33" outlineLevel="1" x14ac:dyDescent="0.35">
      <c r="B155" s="230" t="s">
        <v>98</v>
      </c>
      <c r="C155" s="63" t="s">
        <v>203</v>
      </c>
      <c r="D155" s="179">
        <f>IFERROR(Συνδέσεις!#REF!/'Ανάπτυξη δικτύου'!#REF!,0)</f>
        <v>0</v>
      </c>
      <c r="E155" s="179">
        <f>IFERROR(Συνδέσεις!#REF!/'Ανάπτυξη δικτύου'!#REF!,0)</f>
        <v>0</v>
      </c>
      <c r="F155" s="179">
        <f>IFERROR(Συνδέσεις!#REF!/'Ανάπτυξη δικτύου'!#REF!,0)</f>
        <v>0</v>
      </c>
      <c r="G155" s="179">
        <f>IFERROR(Συνδέσεις!#REF!/'Ανάπτυξη δικτύου'!#REF!,0)</f>
        <v>0</v>
      </c>
      <c r="H155" s="179">
        <f>IFERROR(Συνδέσεις!#REF!/'Ανάπτυξη δικτύου'!#REF!,0)</f>
        <v>0</v>
      </c>
      <c r="I155" s="187">
        <f t="shared" si="9"/>
        <v>0</v>
      </c>
    </row>
    <row r="156" spans="2:33" outlineLevel="1" x14ac:dyDescent="0.35">
      <c r="B156" s="230" t="s">
        <v>99</v>
      </c>
      <c r="C156" s="63" t="s">
        <v>203</v>
      </c>
      <c r="D156" s="179">
        <f>IFERROR(Συνδέσεις!#REF!/'Ανάπτυξη δικτύου'!#REF!,0)</f>
        <v>0</v>
      </c>
      <c r="E156" s="179">
        <f>IFERROR(Συνδέσεις!#REF!/'Ανάπτυξη δικτύου'!#REF!,0)</f>
        <v>0</v>
      </c>
      <c r="F156" s="179">
        <f>IFERROR(Συνδέσεις!#REF!/'Ανάπτυξη δικτύου'!#REF!,0)</f>
        <v>0</v>
      </c>
      <c r="G156" s="179">
        <f>IFERROR(Συνδέσεις!#REF!/'Ανάπτυξη δικτύου'!#REF!,0)</f>
        <v>0</v>
      </c>
      <c r="H156" s="179">
        <f>IFERROR(Συνδέσεις!#REF!/'Ανάπτυξη δικτύου'!#REF!,0)</f>
        <v>0</v>
      </c>
      <c r="I156" s="187">
        <f t="shared" si="9"/>
        <v>0</v>
      </c>
    </row>
    <row r="157" spans="2:33" outlineLevel="1" x14ac:dyDescent="0.35">
      <c r="B157" s="50" t="s">
        <v>138</v>
      </c>
      <c r="C157" s="47" t="s">
        <v>203</v>
      </c>
      <c r="D157" s="179">
        <f>IFERROR(Συνδέσεις!U39/'Ανάπτυξη δικτύου'!U72,0)</f>
        <v>1.5349223470566336E-2</v>
      </c>
      <c r="E157" s="179">
        <f>IFERROR(Συνδέσεις!Z39/'Ανάπτυξη δικτύου'!X72,0)</f>
        <v>5.9107692307692306E-2</v>
      </c>
      <c r="F157" s="179">
        <f>IFERROR(Συνδέσεις!AE39/'Ανάπτυξη δικτύου'!AA72,0)</f>
        <v>0.36699999999999999</v>
      </c>
      <c r="G157" s="179">
        <f>IFERROR(Συνδέσεις!AJ39/'Ανάπτυξη δικτύου'!AD72,0)</f>
        <v>0.36614285714285716</v>
      </c>
      <c r="H157" s="179">
        <f>IFERROR(Συνδέσεις!AO39/'Ανάπτυξη δικτύου'!AG72,0)</f>
        <v>0.49099999999999999</v>
      </c>
      <c r="I157" s="187">
        <f>IFERROR((H157/D157)^(1/4)-1,0)</f>
        <v>1.3782021684391692</v>
      </c>
    </row>
    <row r="159" spans="2:33" ht="15.5" x14ac:dyDescent="0.35">
      <c r="B159" s="296" t="s">
        <v>214</v>
      </c>
      <c r="C159" s="296"/>
      <c r="D159" s="296"/>
      <c r="E159" s="296"/>
      <c r="F159" s="296"/>
      <c r="G159" s="296"/>
      <c r="H159" s="296"/>
      <c r="I159" s="296"/>
    </row>
    <row r="160" spans="2:33" ht="5.5" customHeight="1" outlineLevel="1" x14ac:dyDescent="0.3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row>
    <row r="161" spans="2:10" ht="29" outlineLevel="1" x14ac:dyDescent="0.35">
      <c r="B161" s="61"/>
      <c r="C161" s="62" t="s">
        <v>105</v>
      </c>
      <c r="D161" s="89">
        <f>$C$3</f>
        <v>2024</v>
      </c>
      <c r="E161" s="89">
        <f>$C$3+1</f>
        <v>2025</v>
      </c>
      <c r="F161" s="89">
        <f>$C$3+2</f>
        <v>2026</v>
      </c>
      <c r="G161" s="89">
        <f>$C$3+3</f>
        <v>2027</v>
      </c>
      <c r="H161" s="89">
        <f>$C$3+4</f>
        <v>2028</v>
      </c>
      <c r="I161" s="225" t="str">
        <f>"Ετήσιος ρυθμός ανάπτυξης (CAGR) "&amp;$C$3&amp;" - "&amp;$E$3</f>
        <v>Ετήσιος ρυθμός ανάπτυξης (CAGR) 2024 - 2028</v>
      </c>
    </row>
    <row r="162" spans="2:10" outlineLevel="1" x14ac:dyDescent="0.35">
      <c r="B162" s="229" t="s">
        <v>75</v>
      </c>
      <c r="C162" s="63" t="s">
        <v>201</v>
      </c>
      <c r="D162" s="179">
        <f>IFERROR('Διανεμόμενες ποσότητες αερίου'!P15/'Ανάπτυξη δικτύου'!U47,0)</f>
        <v>0</v>
      </c>
      <c r="E162" s="179">
        <f>IFERROR('Διανεμόμενες ποσότητες αερίου'!V15/'Ανάπτυξη δικτύου'!X47,0)</f>
        <v>0</v>
      </c>
      <c r="F162" s="179">
        <f>IFERROR('Διανεμόμενες ποσότητες αερίου'!AB15/'Ανάπτυξη δικτύου'!AA47,0)</f>
        <v>0</v>
      </c>
      <c r="G162" s="179">
        <f>IFERROR('Διανεμόμενες ποσότητες αερίου'!AH15/'Ανάπτυξη δικτύου'!AD47,0)</f>
        <v>0</v>
      </c>
      <c r="H162" s="179">
        <f>IFERROR('Διανεμόμενες ποσότητες αερίου'!AN15/'Ανάπτυξη δικτύου'!AG47,0)</f>
        <v>0</v>
      </c>
      <c r="I162" s="187">
        <f t="shared" ref="I162" si="10">IFERROR((H162/D162)^(1/4)-1,0)</f>
        <v>0</v>
      </c>
      <c r="J162" s="289">
        <f>IFERROR('Διανεμόμενες ποσότητες αερίου'!AR15/'Ανάπτυξη δικτύου'!AJ47,0)</f>
        <v>0</v>
      </c>
    </row>
    <row r="163" spans="2:10" outlineLevel="1" x14ac:dyDescent="0.35">
      <c r="B163" s="230" t="s">
        <v>76</v>
      </c>
      <c r="C163" s="63" t="s">
        <v>201</v>
      </c>
      <c r="D163" s="179">
        <f>IFERROR('Διανεμόμενες ποσότητες αερίου'!P16/'Ανάπτυξη δικτύου'!U48,0)</f>
        <v>0</v>
      </c>
      <c r="E163" s="179">
        <f>IFERROR('Διανεμόμενες ποσότητες αερίου'!V16/'Ανάπτυξη δικτύου'!X48,0)</f>
        <v>0</v>
      </c>
      <c r="F163" s="179">
        <f>IFERROR('Διανεμόμενες ποσότητες αερίου'!AB16/'Ανάπτυξη δικτύου'!AA48,0)</f>
        <v>0</v>
      </c>
      <c r="G163" s="179">
        <f>IFERROR('Διανεμόμενες ποσότητες αερίου'!AH16/'Ανάπτυξη δικτύου'!AD48,0)</f>
        <v>0</v>
      </c>
      <c r="H163" s="179">
        <f>IFERROR('Διανεμόμενες ποσότητες αερίου'!AN16/'Ανάπτυξη δικτύου'!AG48,0)</f>
        <v>0</v>
      </c>
      <c r="I163" s="187">
        <f t="shared" ref="I163:I182" si="11">IFERROR((H163/D163)^(1/4)-1,0)</f>
        <v>0</v>
      </c>
      <c r="J163" s="289">
        <f>IFERROR('Διανεμόμενες ποσότητες αερίου'!AR16/'Ανάπτυξη δικτύου'!AJ48,0)</f>
        <v>0</v>
      </c>
    </row>
    <row r="164" spans="2:10" outlineLevel="1" x14ac:dyDescent="0.35">
      <c r="B164" s="229" t="s">
        <v>77</v>
      </c>
      <c r="C164" s="63" t="s">
        <v>201</v>
      </c>
      <c r="D164" s="179">
        <f>IFERROR('Διανεμόμενες ποσότητες αερίου'!P17/'Ανάπτυξη δικτύου'!U49,0)</f>
        <v>0</v>
      </c>
      <c r="E164" s="179">
        <f>IFERROR('Διανεμόμενες ποσότητες αερίου'!V17/'Ανάπτυξη δικτύου'!X49,0)</f>
        <v>0</v>
      </c>
      <c r="F164" s="179">
        <f>IFERROR('Διανεμόμενες ποσότητες αερίου'!AB17/'Ανάπτυξη δικτύου'!AA49,0)</f>
        <v>0</v>
      </c>
      <c r="G164" s="179">
        <f>IFERROR('Διανεμόμενες ποσότητες αερίου'!AH17/'Ανάπτυξη δικτύου'!AD49,0)</f>
        <v>0</v>
      </c>
      <c r="H164" s="179">
        <f>IFERROR('Διανεμόμενες ποσότητες αερίου'!AN17/'Ανάπτυξη δικτύου'!AG49,0)</f>
        <v>0</v>
      </c>
      <c r="I164" s="187">
        <f t="shared" si="11"/>
        <v>0</v>
      </c>
      <c r="J164" s="289">
        <f>IFERROR('Διανεμόμενες ποσότητες αερίου'!AR17/'Ανάπτυξη δικτύου'!AJ49,0)</f>
        <v>0</v>
      </c>
    </row>
    <row r="165" spans="2:10" outlineLevel="1" x14ac:dyDescent="0.35">
      <c r="B165" s="230" t="s">
        <v>78</v>
      </c>
      <c r="C165" s="63" t="s">
        <v>201</v>
      </c>
      <c r="D165" s="179">
        <f>IFERROR('Διανεμόμενες ποσότητες αερίου'!P18/'Ανάπτυξη δικτύου'!U50,0)</f>
        <v>0.33911184991688437</v>
      </c>
      <c r="E165" s="179">
        <f>IFERROR('Διανεμόμενες ποσότητες αερίου'!V18/'Ανάπτυξη δικτύου'!X50,0)</f>
        <v>4.2873599999999996</v>
      </c>
      <c r="F165" s="179">
        <f>IFERROR('Διανεμόμενες ποσότητες αερίου'!AB18/'Ανάπτυξη δικτύου'!AA50,0)</f>
        <v>27.127400000000002</v>
      </c>
      <c r="G165" s="179">
        <f>IFERROR('Διανεμόμενες ποσότητες αερίου'!AH18/'Ανάπτυξη δικτύου'!AD50,0)</f>
        <v>75.0886</v>
      </c>
      <c r="H165" s="179">
        <f>IFERROR('Διανεμόμενες ποσότητες αερίου'!AN18/'Ανάπτυξη δικτύου'!AG50,0)</f>
        <v>94.156800000000004</v>
      </c>
      <c r="I165" s="187">
        <f t="shared" si="11"/>
        <v>3.082039294928844</v>
      </c>
      <c r="J165" s="289">
        <f>IFERROR('Διανεμόμενες ποσότητες αερίου'!AR18/'Ανάπτυξη δικτύου'!AJ50,0)</f>
        <v>203.63092641487773</v>
      </c>
    </row>
    <row r="166" spans="2:10" outlineLevel="1" x14ac:dyDescent="0.35">
      <c r="B166" s="229" t="s">
        <v>79</v>
      </c>
      <c r="C166" s="63" t="s">
        <v>201</v>
      </c>
      <c r="D166" s="179">
        <f>IFERROR('Διανεμόμενες ποσότητες αερίου'!P19/'Ανάπτυξη δικτύου'!U51,0)</f>
        <v>0</v>
      </c>
      <c r="E166" s="179">
        <f>IFERROR('Διανεμόμενες ποσότητες αερίου'!V19/'Ανάπτυξη δικτύου'!X51,0)</f>
        <v>0</v>
      </c>
      <c r="F166" s="179">
        <f>IFERROR('Διανεμόμενες ποσότητες αερίου'!AB19/'Ανάπτυξη δικτύου'!AA51,0)</f>
        <v>0</v>
      </c>
      <c r="G166" s="179">
        <f>IFERROR('Διανεμόμενες ποσότητες αερίου'!AH19/'Ανάπτυξη δικτύου'!AD51,0)</f>
        <v>0</v>
      </c>
      <c r="H166" s="179">
        <f>IFERROR('Διανεμόμενες ποσότητες αερίου'!AN19/'Ανάπτυξη δικτύου'!AG51,0)</f>
        <v>0</v>
      </c>
      <c r="I166" s="187">
        <f t="shared" si="11"/>
        <v>0</v>
      </c>
      <c r="J166" s="289">
        <f>IFERROR('Διανεμόμενες ποσότητες αερίου'!AR19/'Ανάπτυξη δικτύου'!AJ51,0)</f>
        <v>0</v>
      </c>
    </row>
    <row r="167" spans="2:10" outlineLevel="1" x14ac:dyDescent="0.35">
      <c r="B167" s="230" t="s">
        <v>80</v>
      </c>
      <c r="C167" s="63" t="s">
        <v>201</v>
      </c>
      <c r="D167" s="179">
        <f>IFERROR('Διανεμόμενες ποσότητες αερίου'!P20/'Ανάπτυξη δικτύου'!U52,0)</f>
        <v>0.38256800870511432</v>
      </c>
      <c r="E167" s="179">
        <f>IFERROR('Διανεμόμενες ποσότητες αερίου'!V20/'Ανάπτυξη δικτύου'!X52,0)</f>
        <v>3.1328400000000003</v>
      </c>
      <c r="F167" s="179">
        <f>IFERROR('Διανεμόμενες ποσότητες αερίου'!AB20/'Ανάπτυξη δικτύου'!AA52,0)</f>
        <v>37.413533333333334</v>
      </c>
      <c r="G167" s="179">
        <f>IFERROR('Διανεμόμενες ποσότητες αερίου'!AH20/'Ανάπτυξη δικτύου'!AD52,0)</f>
        <v>53.446466666666673</v>
      </c>
      <c r="H167" s="179">
        <f>IFERROR('Διανεμόμενες ποσότητες αερίου'!AN20/'Ανάπτυξη δικτύου'!AG52,0)</f>
        <v>66.69753333333334</v>
      </c>
      <c r="I167" s="187">
        <f t="shared" si="11"/>
        <v>2.6337101381161792</v>
      </c>
      <c r="J167" s="289">
        <f>IFERROR('Διανεμόμενες ποσότητες αερίου'!AR20/'Ανάπτυξη δικτύου'!AJ52,0)</f>
        <v>15.176538801484886</v>
      </c>
    </row>
    <row r="168" spans="2:10" outlineLevel="1" x14ac:dyDescent="0.35">
      <c r="B168" s="229" t="s">
        <v>81</v>
      </c>
      <c r="C168" s="63" t="s">
        <v>201</v>
      </c>
      <c r="D168" s="179">
        <f>IFERROR('Διανεμόμενες ποσότητες αερίου'!P21/'Ανάπτυξη δικτύου'!U53,0)</f>
        <v>0</v>
      </c>
      <c r="E168" s="179">
        <f>IFERROR('Διανεμόμενες ποσότητες αερίου'!V21/'Ανάπτυξη δικτύου'!X53,0)</f>
        <v>0</v>
      </c>
      <c r="F168" s="179">
        <f>IFERROR('Διανεμόμενες ποσότητες αερίου'!AB21/'Ανάπτυξη δικτύου'!AA53,0)</f>
        <v>0</v>
      </c>
      <c r="G168" s="179">
        <f>IFERROR('Διανεμόμενες ποσότητες αερίου'!AH21/'Ανάπτυξη δικτύου'!AD53,0)</f>
        <v>0</v>
      </c>
      <c r="H168" s="179">
        <f>IFERROR('Διανεμόμενες ποσότητες αερίου'!AN21/'Ανάπτυξη δικτύου'!AG53,0)</f>
        <v>0</v>
      </c>
      <c r="I168" s="187">
        <f t="shared" si="11"/>
        <v>0</v>
      </c>
      <c r="J168" s="289">
        <f>IFERROR('Διανεμόμενες ποσότητες αερίου'!AR21/'Ανάπτυξη δικτύου'!AJ53,0)</f>
        <v>0</v>
      </c>
    </row>
    <row r="169" spans="2:10" outlineLevel="1" x14ac:dyDescent="0.35">
      <c r="B169" s="230" t="s">
        <v>82</v>
      </c>
      <c r="C169" s="63" t="s">
        <v>201</v>
      </c>
      <c r="D169" s="179">
        <f>IFERROR('Διανεμόμενες ποσότητες αερίου'!P22/'Ανάπτυξη δικτύου'!U54,0)</f>
        <v>0</v>
      </c>
      <c r="E169" s="179">
        <f>IFERROR('Διανεμόμενες ποσότητες αερίου'!V22/'Ανάπτυξη δικτύου'!X54,0)</f>
        <v>0</v>
      </c>
      <c r="F169" s="179">
        <f>IFERROR('Διανεμόμενες ποσότητες αερίου'!AB22/'Ανάπτυξη δικτύου'!AA54,0)</f>
        <v>0</v>
      </c>
      <c r="G169" s="179">
        <f>IFERROR('Διανεμόμενες ποσότητες αερίου'!AH22/'Ανάπτυξη δικτύου'!AD54,0)</f>
        <v>0</v>
      </c>
      <c r="H169" s="179">
        <f>IFERROR('Διανεμόμενες ποσότητες αερίου'!AN22/'Ανάπτυξη δικτύου'!AG54,0)</f>
        <v>0</v>
      </c>
      <c r="I169" s="187">
        <f t="shared" si="11"/>
        <v>0</v>
      </c>
      <c r="J169" s="289">
        <f>IFERROR('Διανεμόμενες ποσότητες αερίου'!AR22/'Ανάπτυξη δικτύου'!AJ54,0)</f>
        <v>0</v>
      </c>
    </row>
    <row r="170" spans="2:10" outlineLevel="1" x14ac:dyDescent="0.35">
      <c r="B170" s="230" t="s">
        <v>83</v>
      </c>
      <c r="C170" s="63" t="s">
        <v>201</v>
      </c>
      <c r="D170" s="179">
        <f>IFERROR('Διανεμόμενες ποσότητες αερίου'!P23/'Ανάπτυξη δικτύου'!U55,0)</f>
        <v>0</v>
      </c>
      <c r="E170" s="179">
        <f>IFERROR('Διανεμόμενες ποσότητες αερίου'!V23/'Ανάπτυξη δικτύου'!X55,0)</f>
        <v>0</v>
      </c>
      <c r="F170" s="179">
        <f>IFERROR('Διανεμόμενες ποσότητες αερίου'!AB23/'Ανάπτυξη δικτύου'!AA55,0)</f>
        <v>0</v>
      </c>
      <c r="G170" s="179">
        <f>IFERROR('Διανεμόμενες ποσότητες αερίου'!AH23/'Ανάπτυξη δικτύου'!AD55,0)</f>
        <v>0</v>
      </c>
      <c r="H170" s="179">
        <f>IFERROR('Διανεμόμενες ποσότητες αερίου'!AN23/'Ανάπτυξη δικτύου'!AG55,0)</f>
        <v>0</v>
      </c>
      <c r="I170" s="187">
        <f t="shared" si="11"/>
        <v>0</v>
      </c>
      <c r="J170" s="289">
        <f>IFERROR('Διανεμόμενες ποσότητες αερίου'!AR23/'Ανάπτυξη δικτύου'!AJ55,0)</f>
        <v>0</v>
      </c>
    </row>
    <row r="171" spans="2:10" outlineLevel="1" x14ac:dyDescent="0.35">
      <c r="B171" s="230" t="s">
        <v>84</v>
      </c>
      <c r="C171" s="63" t="s">
        <v>201</v>
      </c>
      <c r="D171" s="179">
        <f>IFERROR('Διανεμόμενες ποσότητες αερίου'!P24/'Ανάπτυξη δικτύου'!U56,0)</f>
        <v>0.61403508771929827</v>
      </c>
      <c r="E171" s="179">
        <f>IFERROR('Διανεμόμενες ποσότητες αερίου'!V24/'Ανάπτυξη δικτύου'!X56,0)</f>
        <v>0</v>
      </c>
      <c r="F171" s="179">
        <f>IFERROR('Διανεμόμενες ποσότητες αερίου'!AB24/'Ανάπτυξη δικτύου'!AA56,0)</f>
        <v>3.5</v>
      </c>
      <c r="G171" s="179">
        <f>IFERROR('Διανεμόμενες ποσότητες αερίου'!AH24/'Ανάπτυξη δικτύου'!AD56,0)</f>
        <v>3.5</v>
      </c>
      <c r="H171" s="179">
        <f>IFERROR('Διανεμόμενες ποσότητες αερίου'!AN24/'Ανάπτυξη δικτύου'!AG56,0)</f>
        <v>3.5</v>
      </c>
      <c r="I171" s="187">
        <f t="shared" si="11"/>
        <v>0.54514312517082519</v>
      </c>
      <c r="J171" s="289">
        <f>IFERROR('Διανεμόμενες ποσότητες αερίου'!AR24/'Ανάπτυξη δικτύου'!AJ56,0)</f>
        <v>8.9468599033816432</v>
      </c>
    </row>
    <row r="172" spans="2:10" outlineLevel="1" x14ac:dyDescent="0.35">
      <c r="B172" s="229" t="s">
        <v>85</v>
      </c>
      <c r="C172" s="63" t="s">
        <v>201</v>
      </c>
      <c r="D172" s="179">
        <f>IFERROR('Διανεμόμενες ποσότητες αερίου'!P25/'Ανάπτυξη δικτύου'!U57,0)</f>
        <v>0</v>
      </c>
      <c r="E172" s="179">
        <f>IFERROR('Διανεμόμενες ποσότητες αερίου'!V25/'Ανάπτυξη δικτύου'!X57,0)</f>
        <v>0</v>
      </c>
      <c r="F172" s="179">
        <f>IFERROR('Διανεμόμενες ποσότητες αερίου'!AB25/'Ανάπτυξη δικτύου'!AA57,0)</f>
        <v>0</v>
      </c>
      <c r="G172" s="179">
        <f>IFERROR('Διανεμόμενες ποσότητες αερίου'!AH25/'Ανάπτυξη δικτύου'!AD57,0)</f>
        <v>0</v>
      </c>
      <c r="H172" s="179">
        <f>IFERROR('Διανεμόμενες ποσότητες αερίου'!AN25/'Ανάπτυξη δικτύου'!AG57,0)</f>
        <v>0</v>
      </c>
      <c r="I172" s="187">
        <f t="shared" si="11"/>
        <v>0</v>
      </c>
      <c r="J172" s="289">
        <f>IFERROR('Διανεμόμενες ποσότητες αερίου'!AR25/'Ανάπτυξη δικτύου'!AJ57,0)</f>
        <v>0</v>
      </c>
    </row>
    <row r="173" spans="2:10" outlineLevel="1" x14ac:dyDescent="0.35">
      <c r="B173" s="230" t="s">
        <v>86</v>
      </c>
      <c r="C173" s="63" t="s">
        <v>201</v>
      </c>
      <c r="D173" s="179">
        <f>IFERROR('Διανεμόμενες ποσότητες αερίου'!P26/'Ανάπτυξη δικτύου'!U58,0)</f>
        <v>0</v>
      </c>
      <c r="E173" s="179">
        <f>IFERROR('Διανεμόμενες ποσότητες αερίου'!V26/'Ανάπτυξη δικτύου'!X58,0)</f>
        <v>0</v>
      </c>
      <c r="F173" s="179">
        <f>IFERROR('Διανεμόμενες ποσότητες αερίου'!AB26/'Ανάπτυξη δικτύου'!AA58,0)</f>
        <v>0</v>
      </c>
      <c r="G173" s="179">
        <f>IFERROR('Διανεμόμενες ποσότητες αερίου'!AH26/'Ανάπτυξη δικτύου'!AD58,0)</f>
        <v>0</v>
      </c>
      <c r="H173" s="179">
        <f>IFERROR('Διανεμόμενες ποσότητες αερίου'!AN26/'Ανάπτυξη δικτύου'!AG58,0)</f>
        <v>0</v>
      </c>
      <c r="I173" s="187">
        <f t="shared" si="11"/>
        <v>0</v>
      </c>
      <c r="J173" s="289">
        <f>IFERROR('Διανεμόμενες ποσότητες αερίου'!AR26/'Ανάπτυξη δικτύου'!AJ58,0)</f>
        <v>0</v>
      </c>
    </row>
    <row r="174" spans="2:10" outlineLevel="1" x14ac:dyDescent="0.35">
      <c r="B174" s="230" t="s">
        <v>87</v>
      </c>
      <c r="C174" s="63" t="s">
        <v>201</v>
      </c>
      <c r="D174" s="179">
        <f>IFERROR('Διανεμόμενες ποσότητες αερίου'!P27/'Ανάπτυξη δικτύου'!U59,0)</f>
        <v>0</v>
      </c>
      <c r="E174" s="179">
        <f>IFERROR('Διανεμόμενες ποσότητες αερίου'!V27/'Ανάπτυξη δικτύου'!X59,0)</f>
        <v>0</v>
      </c>
      <c r="F174" s="179">
        <f>IFERROR('Διανεμόμενες ποσότητες αερίου'!AB27/'Ανάπτυξη δικτύου'!AA59,0)</f>
        <v>0</v>
      </c>
      <c r="G174" s="179">
        <f>IFERROR('Διανεμόμενες ποσότητες αερίου'!AH27/'Ανάπτυξη δικτύου'!AD59,0)</f>
        <v>0</v>
      </c>
      <c r="H174" s="179">
        <f>IFERROR('Διανεμόμενες ποσότητες αερίου'!AN27/'Ανάπτυξη δικτύου'!AG59,0)</f>
        <v>0</v>
      </c>
      <c r="I174" s="187">
        <f t="shared" si="11"/>
        <v>0</v>
      </c>
      <c r="J174" s="289">
        <f>IFERROR('Διανεμόμενες ποσότητες αερίου'!AR27/'Ανάπτυξη δικτύου'!AJ59,0)</f>
        <v>0</v>
      </c>
    </row>
    <row r="175" spans="2:10" outlineLevel="1" x14ac:dyDescent="0.35">
      <c r="B175" s="230" t="s">
        <v>88</v>
      </c>
      <c r="C175" s="63" t="s">
        <v>201</v>
      </c>
      <c r="D175" s="179">
        <f>IFERROR('Διανεμόμενες ποσότητες αερίου'!P28/'Ανάπτυξη δικτύου'!U60,0)</f>
        <v>0</v>
      </c>
      <c r="E175" s="179">
        <f>IFERROR('Διανεμόμενες ποσότητες αερίου'!V28/'Ανάπτυξη δικτύου'!X60,0)</f>
        <v>0</v>
      </c>
      <c r="F175" s="179">
        <f>IFERROR('Διανεμόμενες ποσότητες αερίου'!AB28/'Ανάπτυξη δικτύου'!AA60,0)</f>
        <v>0</v>
      </c>
      <c r="G175" s="179">
        <f>IFERROR('Διανεμόμενες ποσότητες αερίου'!AH28/'Ανάπτυξη δικτύου'!AD60,0)</f>
        <v>0</v>
      </c>
      <c r="H175" s="179">
        <f>IFERROR('Διανεμόμενες ποσότητες αερίου'!AN28/'Ανάπτυξη δικτύου'!AG60,0)</f>
        <v>0</v>
      </c>
      <c r="I175" s="187">
        <f t="shared" si="11"/>
        <v>0</v>
      </c>
      <c r="J175" s="289">
        <f>IFERROR('Διανεμόμενες ποσότητες αερίου'!AR28/'Ανάπτυξη δικτύου'!AJ60,0)</f>
        <v>0</v>
      </c>
    </row>
    <row r="176" spans="2:10" outlineLevel="1" x14ac:dyDescent="0.35">
      <c r="B176" s="230" t="s">
        <v>89</v>
      </c>
      <c r="C176" s="63" t="s">
        <v>201</v>
      </c>
      <c r="D176" s="179">
        <f>IFERROR('Διανεμόμενες ποσότητες αερίου'!P29/'Ανάπτυξη δικτύου'!U61,0)</f>
        <v>0.37605652579656046</v>
      </c>
      <c r="E176" s="179">
        <f>IFERROR('Διανεμόμενες ποσότητες αερίου'!V29/'Ανάπτυξη δικτύου'!X61,0)</f>
        <v>3.1978399999999998</v>
      </c>
      <c r="F176" s="179">
        <f>IFERROR('Διανεμόμενες ποσότητες αερίου'!AB29/'Ανάπτυξη δικτύου'!AA61,0)</f>
        <v>0</v>
      </c>
      <c r="G176" s="179">
        <f>IFERROR('Διανεμόμενες ποσότητες αερίου'!AH29/'Ανάπτυξη δικτύου'!AD61,0)</f>
        <v>0</v>
      </c>
      <c r="H176" s="179">
        <f>IFERROR('Διανεμόμενες ποσότητες αερίου'!AN29/'Ανάπτυξη δικτύου'!AG61,0)</f>
        <v>0</v>
      </c>
      <c r="I176" s="187">
        <f t="shared" si="11"/>
        <v>-1</v>
      </c>
      <c r="J176" s="289">
        <f>IFERROR('Διανεμόμενες ποσότητες αερίου'!AR29/'Ανάπτυξη δικτύου'!AJ61,0)</f>
        <v>33.899466702219854</v>
      </c>
    </row>
    <row r="177" spans="2:10" outlineLevel="1" x14ac:dyDescent="0.35">
      <c r="B177" s="229" t="s">
        <v>90</v>
      </c>
      <c r="C177" s="63" t="s">
        <v>201</v>
      </c>
      <c r="D177" s="179">
        <f>IFERROR('Διανεμόμενες ποσότητες αερίου'!P30/'Ανάπτυξη δικτύου'!U62,0)</f>
        <v>0</v>
      </c>
      <c r="E177" s="179">
        <f>IFERROR('Διανεμόμενες ποσότητες αερίου'!V30/'Ανάπτυξη δικτύου'!X62,0)</f>
        <v>0</v>
      </c>
      <c r="F177" s="179">
        <f>IFERROR('Διανεμόμενες ποσότητες αερίου'!AB30/'Ανάπτυξη δικτύου'!AA62,0)</f>
        <v>0</v>
      </c>
      <c r="G177" s="179">
        <f>IFERROR('Διανεμόμενες ποσότητες αερίου'!AH30/'Ανάπτυξη δικτύου'!AD62,0)</f>
        <v>0</v>
      </c>
      <c r="H177" s="179">
        <f>IFERROR('Διανεμόμενες ποσότητες αερίου'!AN30/'Ανάπτυξη δικτύου'!AG62,0)</f>
        <v>0</v>
      </c>
      <c r="I177" s="187">
        <f t="shared" si="11"/>
        <v>0</v>
      </c>
      <c r="J177" s="289">
        <f>IFERROR('Διανεμόμενες ποσότητες αερίου'!AR30/'Ανάπτυξη δικτύου'!AJ62,0)</f>
        <v>0</v>
      </c>
    </row>
    <row r="178" spans="2:10" outlineLevel="1" x14ac:dyDescent="0.35">
      <c r="B178" s="230" t="s">
        <v>91</v>
      </c>
      <c r="C178" s="63" t="s">
        <v>201</v>
      </c>
      <c r="D178" s="179">
        <f>IFERROR('Διανεμόμενες ποσότητες αερίου'!P31/'Ανάπτυξη δικτύου'!U63,0)</f>
        <v>0.1444284460052678</v>
      </c>
      <c r="E178" s="179">
        <f>IFERROR('Διανεμόμενες ποσότητες αερίου'!V31/'Ανάπτυξη δικτύου'!X63,0)</f>
        <v>2.47634</v>
      </c>
      <c r="F178" s="179">
        <f>IFERROR('Διανεμόμενες ποσότητες αερίου'!AB31/'Ανάπτυξη δικτύου'!AA63,0)</f>
        <v>21.832099999999997</v>
      </c>
      <c r="G178" s="179">
        <f>IFERROR('Διανεμόμενες ποσότητες αερίου'!AH31/'Ανάπτυξη δικτύου'!AD63,0)</f>
        <v>52.812599999999996</v>
      </c>
      <c r="H178" s="179">
        <f>IFERROR('Διανεμόμενες ποσότητες αερίου'!AN31/'Ανάπτυξη δικτύου'!AG63,0)</f>
        <v>56.4664</v>
      </c>
      <c r="I178" s="187">
        <f t="shared" si="11"/>
        <v>3.4466642667335128</v>
      </c>
      <c r="J178" s="289">
        <f>IFERROR('Διανεμόμενες ποσότητες αερίου'!AR31/'Ανάπτυξη δικτύου'!AJ63,0)</f>
        <v>4.2806168334314298</v>
      </c>
    </row>
    <row r="179" spans="2:10" outlineLevel="1" x14ac:dyDescent="0.35">
      <c r="B179" s="229" t="s">
        <v>92</v>
      </c>
      <c r="C179" s="63" t="s">
        <v>201</v>
      </c>
      <c r="D179" s="179">
        <f>IFERROR('Διανεμόμενες ποσότητες αερίου'!P32/'Ανάπτυξη δικτύου'!U64,0)</f>
        <v>0</v>
      </c>
      <c r="E179" s="179">
        <f>IFERROR('Διανεμόμενες ποσότητες αερίου'!V32/'Ανάπτυξη δικτύου'!X64,0)</f>
        <v>0</v>
      </c>
      <c r="F179" s="179">
        <f>IFERROR('Διανεμόμενες ποσότητες αερίου'!AB32/'Ανάπτυξη δικτύου'!AA64,0)</f>
        <v>0</v>
      </c>
      <c r="G179" s="179">
        <f>IFERROR('Διανεμόμενες ποσότητες αερίου'!AH32/'Ανάπτυξη δικτύου'!AD64,0)</f>
        <v>0</v>
      </c>
      <c r="H179" s="179">
        <f>IFERROR('Διανεμόμενες ποσότητες αερίου'!AN32/'Ανάπτυξη δικτύου'!AG64,0)</f>
        <v>0</v>
      </c>
      <c r="I179" s="187">
        <f t="shared" si="11"/>
        <v>0</v>
      </c>
      <c r="J179" s="289">
        <f>IFERROR('Διανεμόμενες ποσότητες αερίου'!AR32/'Ανάπτυξη δικτύου'!AJ64,0)</f>
        <v>0</v>
      </c>
    </row>
    <row r="180" spans="2:10" outlineLevel="1" x14ac:dyDescent="0.35">
      <c r="B180" s="230" t="s">
        <v>93</v>
      </c>
      <c r="C180" s="63" t="s">
        <v>201</v>
      </c>
      <c r="D180" s="179">
        <f>IFERROR('Διανεμόμενες ποσότητες αερίου'!P33/'Ανάπτυξη δικτύου'!U65,0)</f>
        <v>0.20924698795180724</v>
      </c>
      <c r="E180" s="179">
        <f>IFERROR('Διανεμόμενες ποσότητες αερίου'!V33/'Ανάπτυξη δικτύου'!X65,0)</f>
        <v>0</v>
      </c>
      <c r="F180" s="179">
        <f>IFERROR('Διανεμόμενες ποσότητες αερίου'!AB33/'Ανάπτυξη δικτύου'!AA65,0)</f>
        <v>18.1812</v>
      </c>
      <c r="G180" s="179">
        <f>IFERROR('Διανεμόμενες ποσότητες αερίου'!AH33/'Ανάπτυξη δικτύου'!AD65,0)</f>
        <v>0</v>
      </c>
      <c r="H180" s="179">
        <f>IFERROR('Διανεμόμενες ποσότητες αερίου'!AN33/'Ανάπτυξη δικτύου'!AG65,0)</f>
        <v>0</v>
      </c>
      <c r="I180" s="187">
        <f t="shared" si="11"/>
        <v>-1</v>
      </c>
      <c r="J180" s="289">
        <f>IFERROR('Διανεμόμενες ποσότητες αερίου'!AR33/'Ανάπτυξη δικτύου'!AJ65,0)</f>
        <v>5.1071288515406161</v>
      </c>
    </row>
    <row r="181" spans="2:10" outlineLevel="1" x14ac:dyDescent="0.35">
      <c r="B181" s="229" t="s">
        <v>94</v>
      </c>
      <c r="C181" s="63" t="s">
        <v>201</v>
      </c>
      <c r="D181" s="179">
        <f>IFERROR('Διανεμόμενες ποσότητες αερίου'!P34/'Ανάπτυξη δικτύου'!U66,0)</f>
        <v>0</v>
      </c>
      <c r="E181" s="179">
        <f>IFERROR('Διανεμόμενες ποσότητες αερίου'!V34/'Ανάπτυξη δικτύου'!X66,0)</f>
        <v>0</v>
      </c>
      <c r="F181" s="179">
        <f>IFERROR('Διανεμόμενες ποσότητες αερίου'!AB34/'Ανάπτυξη δικτύου'!AA66,0)</f>
        <v>0</v>
      </c>
      <c r="G181" s="179">
        <f>IFERROR('Διανεμόμενες ποσότητες αερίου'!AH34/'Ανάπτυξη δικτύου'!AD66,0)</f>
        <v>0</v>
      </c>
      <c r="H181" s="179">
        <f>IFERROR('Διανεμόμενες ποσότητες αερίου'!AN34/'Ανάπτυξη δικτύου'!AG66,0)</f>
        <v>0</v>
      </c>
      <c r="I181" s="187">
        <f t="shared" si="11"/>
        <v>0</v>
      </c>
      <c r="J181" s="289">
        <f>IFERROR('Διανεμόμενες ποσότητες αερίου'!AR34/'Ανάπτυξη δικτύου'!AJ66,0)</f>
        <v>0</v>
      </c>
    </row>
    <row r="182" spans="2:10" outlineLevel="1" x14ac:dyDescent="0.35">
      <c r="B182" s="230" t="s">
        <v>95</v>
      </c>
      <c r="C182" s="63" t="s">
        <v>201</v>
      </c>
      <c r="D182" s="179">
        <f>IFERROR('Διανεμόμενες ποσότητες αερίου'!P35/'Ανάπτυξη δικτύου'!U67,0)</f>
        <v>0.19402133922001472</v>
      </c>
      <c r="E182" s="179">
        <f>IFERROR('Διανεμόμενες ποσότητες αερίου'!V35/'Ανάπτυξη δικτύου'!X67,0)</f>
        <v>0</v>
      </c>
      <c r="F182" s="179">
        <f>IFERROR('Διανεμόμενες ποσότητες αερίου'!AB35/'Ανάπτυξη δικτύου'!AA67,0)</f>
        <v>0</v>
      </c>
      <c r="G182" s="179">
        <f>IFERROR('Διανεμόμενες ποσότητες αερίου'!AH35/'Ανάπτυξη δικτύου'!AD67,0)</f>
        <v>22.134</v>
      </c>
      <c r="H182" s="179">
        <f>IFERROR('Διανεμόμενες ποσότητες αερίου'!AN35/'Ανάπτυξη δικτύου'!AG67,0)</f>
        <v>0</v>
      </c>
      <c r="I182" s="187">
        <f t="shared" si="11"/>
        <v>-1</v>
      </c>
      <c r="J182" s="289">
        <f>IFERROR('Διανεμόμενες ποσότητες αερίου'!AR35/'Ανάπτυξη δικτύου'!AJ67,0)</f>
        <v>6.7296159029649596</v>
      </c>
    </row>
    <row r="183" spans="2:10" outlineLevel="1" x14ac:dyDescent="0.35">
      <c r="B183" s="229" t="s">
        <v>96</v>
      </c>
      <c r="C183" s="63" t="s">
        <v>201</v>
      </c>
      <c r="D183" s="179">
        <f>IFERROR('Διανεμόμενες ποσότητες αερίου'!P36/'Ανάπτυξη δικτύου'!U68,0)</f>
        <v>0</v>
      </c>
      <c r="E183" s="179">
        <f>IFERROR('Διανεμόμενες ποσότητες αερίου'!V36/'Ανάπτυξη δικτύου'!X68,0)</f>
        <v>0</v>
      </c>
      <c r="F183" s="179">
        <f>IFERROR('Διανεμόμενες ποσότητες αερίου'!AB36/'Ανάπτυξη δικτύου'!AA68,0)</f>
        <v>0</v>
      </c>
      <c r="G183" s="179">
        <f>IFERROR('Διανεμόμενες ποσότητες αερίου'!AH36/'Ανάπτυξη δικτύου'!AD68,0)</f>
        <v>0</v>
      </c>
      <c r="H183" s="179">
        <f>IFERROR('Διανεμόμενες ποσότητες αερίου'!AN36/'Ανάπτυξη δικτύου'!AG68,0)</f>
        <v>0</v>
      </c>
      <c r="I183" s="187">
        <f t="shared" ref="I183:I186" si="12">IFERROR((H183/D183)^(1/4)-1,0)</f>
        <v>0</v>
      </c>
      <c r="J183" s="289">
        <f>IFERROR('Διανεμόμενες ποσότητες αερίου'!AR36/'Ανάπτυξη δικτύου'!AJ68,0)</f>
        <v>0</v>
      </c>
    </row>
    <row r="184" spans="2:10" outlineLevel="1" x14ac:dyDescent="0.35">
      <c r="B184" s="230" t="s">
        <v>97</v>
      </c>
      <c r="C184" s="63" t="s">
        <v>201</v>
      </c>
      <c r="D184" s="179">
        <f>IFERROR('Διανεμόμενες ποσότητες αερίου'!P37/'Ανάπτυξη δικτύου'!U69,0)</f>
        <v>0</v>
      </c>
      <c r="E184" s="288">
        <f>IFERROR('Διανεμόμενες ποσότητες αερίου'!V37/'Ανάπτυξη δικτύου'!X69,0)</f>
        <v>7.6280000000000001E-2</v>
      </c>
      <c r="F184" s="179">
        <f>IFERROR('Διανεμόμενες ποσότητες αερίου'!AB37/'Ανάπτυξη δικτύου'!AA69,0)</f>
        <v>0</v>
      </c>
      <c r="G184" s="179">
        <f>IFERROR('Διανεμόμενες ποσότητες αερίου'!AH37/'Ανάπτυξη δικτύου'!AD69,0)</f>
        <v>0</v>
      </c>
      <c r="H184" s="179">
        <f>IFERROR('Διανεμόμενες ποσότητες αερίου'!AN37/'Ανάπτυξη δικτύου'!AG69,0)</f>
        <v>0</v>
      </c>
      <c r="I184" s="187">
        <f t="shared" si="12"/>
        <v>0</v>
      </c>
      <c r="J184" s="289">
        <f>IFERROR('Διανεμόμενες ποσότητες αερίου'!AR37/'Ανάπτυξη δικτύου'!AJ69,0)</f>
        <v>1.5768799999999998</v>
      </c>
    </row>
    <row r="185" spans="2:10" outlineLevel="1" x14ac:dyDescent="0.35">
      <c r="B185" s="230" t="s">
        <v>98</v>
      </c>
      <c r="C185" s="63" t="s">
        <v>201</v>
      </c>
      <c r="D185" s="179">
        <f>IFERROR('Διανεμόμενες ποσότητες αερίου'!P38/'Ανάπτυξη δικτύου'!U70,0)</f>
        <v>0</v>
      </c>
      <c r="E185" s="179">
        <f>IFERROR('Διανεμόμενες ποσότητες αερίου'!V38/'Ανάπτυξη δικτύου'!X70,0)</f>
        <v>0</v>
      </c>
      <c r="F185" s="179">
        <f>IFERROR('Διανεμόμενες ποσότητες αερίου'!AB38/'Ανάπτυξη δικτύου'!AA70,0)</f>
        <v>0</v>
      </c>
      <c r="G185" s="179">
        <f>IFERROR('Διανεμόμενες ποσότητες αερίου'!AH38/'Ανάπτυξη δικτύου'!AD70,0)</f>
        <v>0</v>
      </c>
      <c r="H185" s="179">
        <f>IFERROR('Διανεμόμενες ποσότητες αερίου'!AN38/'Ανάπτυξη δικτύου'!AG70,0)</f>
        <v>0</v>
      </c>
      <c r="I185" s="187">
        <f t="shared" si="12"/>
        <v>0</v>
      </c>
      <c r="J185" s="289">
        <f>IFERROR('Διανεμόμενες ποσότητες αερίου'!AR38/'Ανάπτυξη δικτύου'!AJ70,0)</f>
        <v>0</v>
      </c>
    </row>
    <row r="186" spans="2:10" outlineLevel="1" x14ac:dyDescent="0.35">
      <c r="B186" s="230" t="s">
        <v>99</v>
      </c>
      <c r="C186" s="63" t="s">
        <v>201</v>
      </c>
      <c r="D186" s="179">
        <f>IFERROR('Διανεμόμενες ποσότητες αερίου'!P39/'Ανάπτυξη δικτύου'!U71,0)</f>
        <v>0</v>
      </c>
      <c r="E186" s="179">
        <f>IFERROR('Διανεμόμενες ποσότητες αερίου'!V39/'Ανάπτυξη δικτύου'!X71,0)</f>
        <v>0</v>
      </c>
      <c r="F186" s="179">
        <f>IFERROR('Διανεμόμενες ποσότητες αερίου'!AB39/'Ανάπτυξη δικτύου'!AA71,0)</f>
        <v>0</v>
      </c>
      <c r="G186" s="179">
        <f>IFERROR('Διανεμόμενες ποσότητες αερίου'!AH39/'Ανάπτυξη δικτύου'!AD71,0)</f>
        <v>0</v>
      </c>
      <c r="H186" s="179">
        <f>IFERROR('Διανεμόμενες ποσότητες αερίου'!AN39/'Ανάπτυξη δικτύου'!AG71,0)</f>
        <v>0</v>
      </c>
      <c r="I186" s="187">
        <f t="shared" si="12"/>
        <v>0</v>
      </c>
      <c r="J186" s="289">
        <f>IFERROR('Διανεμόμενες ποσότητες αερίου'!AR39/'Ανάπτυξη δικτύου'!AJ71,0)</f>
        <v>0</v>
      </c>
    </row>
    <row r="187" spans="2:10" outlineLevel="1" x14ac:dyDescent="0.35">
      <c r="B187" s="50" t="s">
        <v>138</v>
      </c>
      <c r="C187" s="47" t="s">
        <v>201</v>
      </c>
      <c r="D187" s="179">
        <f>IFERROR('Διανεμόμενες ποσότητες αερίου'!P40/'Ανάπτυξη δικτύου'!U72,0)</f>
        <v>0.34373669590782835</v>
      </c>
      <c r="E187" s="179">
        <f>IFERROR('Διανεμόμενες ποσότητες αερίου'!V40/'Ανάπτυξη δικτύου'!X72,0)</f>
        <v>3.4891384615384617</v>
      </c>
      <c r="F187" s="179">
        <f>IFERROR('Διανεμόμενες ποσότητες αερίου'!AB40/'Ανάπτυξη δικτύου'!AA72,0)</f>
        <v>50.041222222222231</v>
      </c>
      <c r="G187" s="179">
        <f>IFERROR('Διανεμόμενες ποσότητες αερίου'!AH40/'Ανάπτυξη δικτύου'!AD72,0)</f>
        <v>89.557485714285704</v>
      </c>
      <c r="H187" s="179">
        <f>IFERROR('Διανεμόμενες ποσότητες αερίου'!AN40/'Ανάπτυξη δικτύου'!AG72,0)</f>
        <v>128.33256666666668</v>
      </c>
      <c r="I187" s="187">
        <f>IFERROR((H187/D187)^(1/4)-1,0)</f>
        <v>3.3956969710575384</v>
      </c>
    </row>
  </sheetData>
  <mergeCells count="9">
    <mergeCell ref="B99:I99"/>
    <mergeCell ref="B159:I159"/>
    <mergeCell ref="B129:I129"/>
    <mergeCell ref="J2:L2"/>
    <mergeCell ref="C2:G2"/>
    <mergeCell ref="B9:I9"/>
    <mergeCell ref="B39:I39"/>
    <mergeCell ref="B69:I69"/>
    <mergeCell ref="B5:I5"/>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workbookViewId="0">
      <selection activeCell="K45" sqref="K45"/>
    </sheetView>
  </sheetViews>
  <sheetFormatPr defaultColWidth="8.81640625" defaultRowHeight="14.5" x14ac:dyDescent="0.35"/>
  <cols>
    <col min="1" max="1" width="2.81640625" customWidth="1"/>
    <col min="2" max="2" width="23.54296875" customWidth="1"/>
  </cols>
  <sheetData>
    <row r="3" spans="2:17" ht="28.5" x14ac:dyDescent="0.65">
      <c r="B3" s="96" t="s">
        <v>215</v>
      </c>
      <c r="C3" s="97"/>
      <c r="D3" s="97"/>
      <c r="E3" s="97"/>
      <c r="F3" s="97"/>
      <c r="G3" s="97"/>
      <c r="H3" s="97"/>
      <c r="I3" s="97"/>
      <c r="J3" s="97"/>
      <c r="K3" s="97"/>
      <c r="L3" s="97"/>
      <c r="M3" s="97"/>
      <c r="N3" s="97"/>
      <c r="O3" s="97"/>
      <c r="P3" s="97"/>
      <c r="Q3" s="97"/>
    </row>
    <row r="5" spans="2:17" ht="21" x14ac:dyDescent="0.5">
      <c r="B5" s="94" t="s">
        <v>5</v>
      </c>
      <c r="C5" s="97"/>
      <c r="D5" s="97"/>
      <c r="E5" s="97"/>
      <c r="F5" s="97"/>
      <c r="G5" s="97"/>
      <c r="H5" s="97"/>
      <c r="I5" s="97"/>
      <c r="J5" s="97"/>
    </row>
    <row r="6" spans="2:17" ht="21" x14ac:dyDescent="0.5">
      <c r="B6" s="95"/>
    </row>
    <row r="7" spans="2:17" x14ac:dyDescent="0.35">
      <c r="B7" s="194" t="s">
        <v>21</v>
      </c>
    </row>
    <row r="8" spans="2:17" x14ac:dyDescent="0.35">
      <c r="B8" s="194" t="s">
        <v>22</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20"/>
  <sheetViews>
    <sheetView showGridLines="0" workbookViewId="0">
      <selection activeCell="C12" sqref="C12:E12"/>
    </sheetView>
  </sheetViews>
  <sheetFormatPr defaultColWidth="8.81640625" defaultRowHeight="14.5" x14ac:dyDescent="0.35"/>
  <cols>
    <col min="1" max="1" width="2.81640625" customWidth="1"/>
    <col min="2" max="2" width="27.54296875" customWidth="1"/>
    <col min="3" max="5" width="18.453125" customWidth="1"/>
  </cols>
  <sheetData>
    <row r="2" spans="2:12" ht="18.5" x14ac:dyDescent="0.45">
      <c r="B2" s="1" t="s">
        <v>0</v>
      </c>
      <c r="C2" s="297" t="str">
        <f>'Αρχική σελίδα'!C3</f>
        <v>Στερεάς Ελλάδας</v>
      </c>
      <c r="D2" s="297"/>
      <c r="E2" s="297"/>
      <c r="F2" s="297"/>
      <c r="G2" s="297"/>
      <c r="H2" s="297"/>
      <c r="J2" s="298" t="s">
        <v>59</v>
      </c>
      <c r="K2" s="298"/>
      <c r="L2" s="298"/>
    </row>
    <row r="3" spans="2:12" ht="18.5" x14ac:dyDescent="0.45">
      <c r="B3" s="2" t="s">
        <v>2</v>
      </c>
      <c r="C3" s="98">
        <f>'Αρχική σελίδα'!C4</f>
        <v>2024</v>
      </c>
      <c r="D3" s="46" t="s">
        <v>3</v>
      </c>
      <c r="E3" s="46">
        <f>C3+4</f>
        <v>2028</v>
      </c>
    </row>
    <row r="5" spans="2:12" ht="46.4" customHeight="1" x14ac:dyDescent="0.35">
      <c r="B5" s="299" t="s">
        <v>216</v>
      </c>
      <c r="C5" s="299"/>
      <c r="D5" s="299"/>
      <c r="E5" s="299"/>
      <c r="F5" s="299"/>
      <c r="G5" s="299"/>
      <c r="H5" s="299"/>
      <c r="I5" s="299"/>
    </row>
    <row r="6" spans="2:12" x14ac:dyDescent="0.35">
      <c r="B6" s="220"/>
      <c r="C6" s="220"/>
      <c r="D6" s="220"/>
      <c r="E6" s="220"/>
      <c r="F6" s="220"/>
      <c r="G6" s="220"/>
      <c r="H6" s="220"/>
    </row>
    <row r="7" spans="2:12" ht="18.5" x14ac:dyDescent="0.45">
      <c r="B7" s="99" t="s">
        <v>217</v>
      </c>
      <c r="C7" s="100"/>
      <c r="D7" s="100"/>
      <c r="E7" s="100"/>
      <c r="F7" s="100"/>
      <c r="G7" s="100"/>
      <c r="H7" s="100"/>
      <c r="I7" s="100"/>
    </row>
    <row r="9" spans="2:12" ht="15.5" x14ac:dyDescent="0.35">
      <c r="B9" s="296" t="s">
        <v>218</v>
      </c>
      <c r="C9" s="296"/>
      <c r="D9" s="296"/>
      <c r="E9" s="296"/>
    </row>
    <row r="10" spans="2:12" ht="6.65" customHeight="1" x14ac:dyDescent="0.35">
      <c r="B10" s="118"/>
      <c r="C10" s="118"/>
      <c r="D10" s="118"/>
      <c r="E10" s="118"/>
    </row>
    <row r="11" spans="2:12" ht="58" x14ac:dyDescent="0.35">
      <c r="B11" s="57"/>
      <c r="C11" s="76" t="s">
        <v>219</v>
      </c>
      <c r="D11" s="28" t="s">
        <v>220</v>
      </c>
      <c r="E11" s="28" t="s">
        <v>221</v>
      </c>
    </row>
    <row r="12" spans="2:12" x14ac:dyDescent="0.35">
      <c r="B12" s="229" t="str">
        <f>Επενδύσεις!B15</f>
        <v>ΔΗΜΟΤΙΚΗ ΕΝΟΤΗΤΑ ΘΗΒΑΙΩΝ</v>
      </c>
      <c r="C12" s="239">
        <f>'Ανάλυση ανά δήμο'!D71</f>
        <v>-2123799.4009739971</v>
      </c>
      <c r="D12" s="255">
        <f>'Ανάλυση ανά δήμο'!D73</f>
        <v>3.8557924768034546E-4</v>
      </c>
      <c r="E12" s="256" t="s">
        <v>222</v>
      </c>
    </row>
    <row r="13" spans="2:12" x14ac:dyDescent="0.35">
      <c r="B13" s="229" t="str">
        <f>Επενδύσεις!B17</f>
        <v>ΔΗΜΟΤΙΚΗ ΕΝΟΤΗΤΑ ΛΑΜΙΕΩΝ</v>
      </c>
      <c r="C13" s="239">
        <f>'Ανάλυση ανά δήμο'!D105</f>
        <v>-6330136.8962008553</v>
      </c>
      <c r="D13" s="255">
        <f>'Ανάλυση ανά δήμο'!D107</f>
        <v>-1.4038769876746238E-2</v>
      </c>
      <c r="E13" s="240" t="s">
        <v>222</v>
      </c>
    </row>
    <row r="14" spans="2:12" x14ac:dyDescent="0.35">
      <c r="B14" s="229" t="str">
        <f>Επενδύσεις!B18</f>
        <v>ΔΗΜΟΣ ΤΑΝΑΓΡΑΣ</v>
      </c>
      <c r="C14" s="239">
        <f>'Ανάλυση ανά δήμο'!D139</f>
        <v>1186800.0036907995</v>
      </c>
      <c r="D14" s="255">
        <f>'Ανάλυση ανά δήμο'!D141</f>
        <v>0.26048005736897095</v>
      </c>
      <c r="E14" s="240">
        <f>'Ανάλυση ανά δήμο'!M119</f>
        <v>2033</v>
      </c>
    </row>
    <row r="15" spans="2:12" x14ac:dyDescent="0.35">
      <c r="B15" s="229" t="str">
        <f>Επενδύσεις!B26</f>
        <v>ΔΗΜΟΤΙΚΗ ΕΝΟΤΗΤΑ ΧΑΛΚΙΔΕΩΝ</v>
      </c>
      <c r="C15" s="239">
        <f>'Ανάλυση ανά δήμο'!D173</f>
        <v>-5619063.6867862158</v>
      </c>
      <c r="D15" s="255">
        <f>'Ανάλυση ανά δήμο'!D175</f>
        <v>1.1372056427977117E-2</v>
      </c>
      <c r="E15" s="240" t="s">
        <v>222</v>
      </c>
    </row>
    <row r="16" spans="2:12" x14ac:dyDescent="0.35">
      <c r="B16" s="229" t="str">
        <f>Επενδύσεις!B28</f>
        <v>ΔΗΜΟΤΙΚΗ ΕΝΟΤΗΤΗΤΑ ΛΕΒΑΔΕΩΝ</v>
      </c>
      <c r="C16" s="239">
        <f>'Ανάλυση ανά δήμο'!D207</f>
        <v>-3940641.3601239892</v>
      </c>
      <c r="D16" s="255">
        <f>'Ανάλυση ανά δήμο'!D175</f>
        <v>1.1372056427977117E-2</v>
      </c>
      <c r="E16" s="240" t="s">
        <v>222</v>
      </c>
    </row>
    <row r="17" spans="2:5" x14ac:dyDescent="0.35">
      <c r="B17" s="229" t="str">
        <f>Επενδύσεις!B30</f>
        <v>ΔΗΜΟΤΙΚΗ ΕΝΟΤΗΤΑ ΚΑΡΠΕΝΗΣΙΟΥ</v>
      </c>
      <c r="C17" s="239">
        <f>'Ανάλυση ανά δήμο'!D241</f>
        <v>-1972418.5232722256</v>
      </c>
      <c r="D17" s="255">
        <f>'Ανάλυση ανά δήμο'!D209</f>
        <v>-7.9010133093039392E-2</v>
      </c>
      <c r="E17" s="240" t="s">
        <v>222</v>
      </c>
    </row>
    <row r="18" spans="2:5" x14ac:dyDescent="0.35">
      <c r="B18" s="229" t="str">
        <f>Επενδύσεις!B32</f>
        <v>ΔΗΜΟΤΙΚΗ ΕΝΟΤΗΤΑ ΑΜΦΙΣΣΗΣ</v>
      </c>
      <c r="C18" s="239">
        <f>'Ανάλυση ανά δήμο'!D275</f>
        <v>-1290554.6093634933</v>
      </c>
      <c r="D18" s="255">
        <f>'Ανάλυση ανά δήμο'!D277</f>
        <v>-5.8395854224583821E-2</v>
      </c>
      <c r="E18" s="240" t="s">
        <v>222</v>
      </c>
    </row>
    <row r="19" spans="2:5" x14ac:dyDescent="0.35">
      <c r="B19" s="229" t="str">
        <f>Επενδύσεις!B33</f>
        <v>ΔΗΜΟΣ ΣΤΥΛΙΔΟΣ</v>
      </c>
      <c r="C19" s="239">
        <f>'Ανάλυση ανά δήμο'!D309</f>
        <v>-2773081.8604466082</v>
      </c>
      <c r="D19" s="279">
        <f>'Ανάλυση ανά δήμο'!D311</f>
        <v>-0.10428303659839322</v>
      </c>
      <c r="E19" s="240" t="s">
        <v>222</v>
      </c>
    </row>
    <row r="20" spans="2:5" x14ac:dyDescent="0.35">
      <c r="B20" s="229"/>
      <c r="C20" s="239"/>
      <c r="D20" s="242"/>
      <c r="E20" s="240"/>
    </row>
  </sheetData>
  <mergeCells count="4">
    <mergeCell ref="B9:E9"/>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AB323"/>
  <sheetViews>
    <sheetView showGridLines="0" zoomScale="85" zoomScaleNormal="85" workbookViewId="0">
      <selection activeCell="R101" sqref="R101"/>
    </sheetView>
  </sheetViews>
  <sheetFormatPr defaultColWidth="8.81640625" defaultRowHeight="14.5" outlineLevelRow="1" x14ac:dyDescent="0.35"/>
  <cols>
    <col min="1" max="1" width="2.81640625" customWidth="1"/>
    <col min="2" max="2" width="48.453125" customWidth="1"/>
    <col min="3" max="3" width="10.81640625" customWidth="1"/>
    <col min="4" max="4" width="16.453125" customWidth="1"/>
    <col min="5" max="5" width="19.453125" customWidth="1"/>
    <col min="6" max="6" width="15.453125" customWidth="1"/>
    <col min="7" max="7" width="20.81640625" customWidth="1"/>
    <col min="8" max="8" width="22.54296875" customWidth="1"/>
    <col min="9" max="9" width="12" customWidth="1"/>
    <col min="10" max="10" width="12.453125" bestFit="1" customWidth="1"/>
    <col min="11" max="24" width="11.453125" bestFit="1" customWidth="1"/>
    <col min="25" max="25" width="12.453125" bestFit="1" customWidth="1"/>
    <col min="26" max="28" width="9.54296875" customWidth="1"/>
  </cols>
  <sheetData>
    <row r="2" spans="2:28" ht="18.5" x14ac:dyDescent="0.45">
      <c r="B2" s="1" t="s">
        <v>0</v>
      </c>
      <c r="C2" s="297" t="str">
        <f>'Αρχική σελίδα'!C3</f>
        <v>Στερεάς Ελλάδας</v>
      </c>
      <c r="D2" s="297"/>
      <c r="E2" s="297"/>
      <c r="F2" s="297"/>
      <c r="G2" s="297"/>
      <c r="H2" s="297"/>
      <c r="J2" s="298" t="s">
        <v>59</v>
      </c>
      <c r="K2" s="298"/>
      <c r="L2" s="298"/>
    </row>
    <row r="3" spans="2:28" ht="18.5" x14ac:dyDescent="0.45">
      <c r="B3" s="2" t="s">
        <v>2</v>
      </c>
      <c r="C3" s="98">
        <f>'Αρχική σελίδα'!C4</f>
        <v>2024</v>
      </c>
      <c r="D3" s="46" t="s">
        <v>3</v>
      </c>
      <c r="E3" s="46">
        <f>C3+4</f>
        <v>2028</v>
      </c>
    </row>
    <row r="5" spans="2:28" ht="44.5" customHeight="1" x14ac:dyDescent="0.35">
      <c r="B5" s="299" t="s">
        <v>223</v>
      </c>
      <c r="C5" s="299"/>
      <c r="D5" s="299"/>
      <c r="E5" s="299"/>
      <c r="F5" s="299"/>
      <c r="G5" s="299"/>
      <c r="H5" s="299"/>
      <c r="I5" s="299"/>
    </row>
    <row r="6" spans="2:28" x14ac:dyDescent="0.35">
      <c r="B6" s="220"/>
      <c r="C6" s="220"/>
      <c r="D6" s="220"/>
      <c r="E6" s="220"/>
      <c r="F6" s="220"/>
      <c r="G6" s="220"/>
      <c r="H6" s="220"/>
    </row>
    <row r="7" spans="2:28" ht="18.5" x14ac:dyDescent="0.45">
      <c r="B7" s="99" t="s">
        <v>224</v>
      </c>
      <c r="C7" s="100"/>
      <c r="D7" s="100"/>
      <c r="E7" s="100"/>
      <c r="F7" s="100"/>
      <c r="G7" s="100"/>
      <c r="H7" s="100"/>
      <c r="I7" s="100"/>
    </row>
    <row r="10" spans="2:28" x14ac:dyDescent="0.35">
      <c r="B10" s="3" t="s">
        <v>225</v>
      </c>
      <c r="C10" s="3" t="s">
        <v>195</v>
      </c>
      <c r="D10" s="241">
        <f>'Επίπτωση στη μέση χρέωση'!D7</f>
        <v>8.3799999999999999E-2</v>
      </c>
      <c r="E10" s="241">
        <f>'Επίπτωση στη μέση χρέωση'!E7</f>
        <v>8.3799999999999999E-2</v>
      </c>
      <c r="F10" s="241">
        <f>'Επίπτωση στη μέση χρέωση'!F7</f>
        <v>8.3799999999999999E-2</v>
      </c>
      <c r="G10" s="241">
        <f>'Επίπτωση στη μέση χρέωση'!G7</f>
        <v>8.3799999999999999E-2</v>
      </c>
      <c r="H10" s="241">
        <f>'Επίπτωση στη μέση χρέωση'!H7</f>
        <v>8.3799999999999999E-2</v>
      </c>
      <c r="I10" s="17" t="s">
        <v>226</v>
      </c>
    </row>
    <row r="11" spans="2:28" x14ac:dyDescent="0.35">
      <c r="B11" s="3" t="s">
        <v>227</v>
      </c>
      <c r="C11" s="193" t="s">
        <v>208</v>
      </c>
      <c r="D11" s="265">
        <f>5.7728*1.035</f>
        <v>5.9748479999999997</v>
      </c>
      <c r="E11" s="17"/>
    </row>
    <row r="13" spans="2:28" ht="16.5" customHeight="1" x14ac:dyDescent="0.35">
      <c r="B13" s="375" t="s">
        <v>228</v>
      </c>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7"/>
    </row>
    <row r="14" spans="2:28" ht="6" customHeight="1" x14ac:dyDescent="0.35">
      <c r="B14" s="103"/>
      <c r="C14" s="103"/>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row>
    <row r="15" spans="2:28" outlineLevel="1" x14ac:dyDescent="0.35">
      <c r="B15" s="105" t="s">
        <v>229</v>
      </c>
      <c r="C15" s="97"/>
    </row>
    <row r="16" spans="2:28" outlineLevel="1" x14ac:dyDescent="0.35">
      <c r="B16" s="3"/>
      <c r="C16" s="27" t="s">
        <v>105</v>
      </c>
      <c r="D16" s="27">
        <f>$C$3</f>
        <v>2024</v>
      </c>
      <c r="E16" s="27">
        <f>$C$3+1</f>
        <v>2025</v>
      </c>
      <c r="F16" s="27">
        <f>$C$3+2</f>
        <v>2026</v>
      </c>
      <c r="G16" s="27">
        <f>$C$3+3</f>
        <v>2027</v>
      </c>
      <c r="H16" s="27">
        <f>$C$3+4</f>
        <v>2028</v>
      </c>
      <c r="I16" s="27">
        <f>H16+1</f>
        <v>2029</v>
      </c>
      <c r="J16" s="27">
        <f t="shared" ref="J16:AB16" si="0">I16+1</f>
        <v>2030</v>
      </c>
      <c r="K16" s="27">
        <f t="shared" si="0"/>
        <v>2031</v>
      </c>
      <c r="L16" s="27">
        <f t="shared" si="0"/>
        <v>2032</v>
      </c>
      <c r="M16" s="27">
        <f t="shared" si="0"/>
        <v>2033</v>
      </c>
      <c r="N16" s="27">
        <f t="shared" si="0"/>
        <v>2034</v>
      </c>
      <c r="O16" s="27">
        <f t="shared" si="0"/>
        <v>2035</v>
      </c>
      <c r="P16" s="27">
        <f t="shared" si="0"/>
        <v>2036</v>
      </c>
      <c r="Q16" s="27">
        <f t="shared" si="0"/>
        <v>2037</v>
      </c>
      <c r="R16" s="27">
        <f t="shared" si="0"/>
        <v>2038</v>
      </c>
      <c r="S16" s="27">
        <f t="shared" si="0"/>
        <v>2039</v>
      </c>
      <c r="T16" s="27">
        <f t="shared" si="0"/>
        <v>2040</v>
      </c>
      <c r="U16" s="27">
        <f t="shared" si="0"/>
        <v>2041</v>
      </c>
      <c r="V16" s="27">
        <f t="shared" si="0"/>
        <v>2042</v>
      </c>
      <c r="W16" s="27">
        <f t="shared" si="0"/>
        <v>2043</v>
      </c>
      <c r="X16" s="27">
        <f t="shared" si="0"/>
        <v>2044</v>
      </c>
      <c r="Y16" s="27">
        <f t="shared" si="0"/>
        <v>2045</v>
      </c>
      <c r="Z16" s="27">
        <f t="shared" si="0"/>
        <v>2046</v>
      </c>
      <c r="AA16" s="27">
        <f t="shared" si="0"/>
        <v>2047</v>
      </c>
      <c r="AB16" s="27">
        <f t="shared" si="0"/>
        <v>2048</v>
      </c>
    </row>
    <row r="17" spans="2:28" outlineLevel="1" x14ac:dyDescent="0.35">
      <c r="B17" s="3" t="s">
        <v>230</v>
      </c>
      <c r="C17" s="38"/>
      <c r="D17" s="21">
        <v>1</v>
      </c>
      <c r="E17" s="21">
        <v>2</v>
      </c>
      <c r="F17" s="21">
        <v>3</v>
      </c>
      <c r="G17" s="21">
        <v>4</v>
      </c>
      <c r="H17" s="21">
        <v>5</v>
      </c>
      <c r="I17" s="21">
        <v>6</v>
      </c>
      <c r="J17" s="21">
        <v>7</v>
      </c>
      <c r="K17" s="21">
        <v>8</v>
      </c>
      <c r="L17" s="21">
        <v>9</v>
      </c>
      <c r="M17" s="21">
        <v>10</v>
      </c>
      <c r="N17" s="21">
        <v>11</v>
      </c>
      <c r="O17" s="21">
        <v>12</v>
      </c>
      <c r="P17" s="21">
        <v>13</v>
      </c>
      <c r="Q17" s="21">
        <v>14</v>
      </c>
      <c r="R17" s="21">
        <v>15</v>
      </c>
      <c r="S17" s="21">
        <v>16</v>
      </c>
      <c r="T17" s="21">
        <v>17</v>
      </c>
      <c r="U17" s="21">
        <v>18</v>
      </c>
      <c r="V17" s="21">
        <v>19</v>
      </c>
      <c r="W17" s="21">
        <v>20</v>
      </c>
      <c r="X17" s="21">
        <v>21</v>
      </c>
      <c r="Y17" s="21">
        <v>22</v>
      </c>
      <c r="Z17" s="21">
        <v>23</v>
      </c>
      <c r="AA17" s="21">
        <v>24</v>
      </c>
      <c r="AB17" s="21">
        <v>25</v>
      </c>
    </row>
    <row r="18" spans="2:28" outlineLevel="1" x14ac:dyDescent="0.35">
      <c r="B18" s="378" t="s">
        <v>231</v>
      </c>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80"/>
    </row>
    <row r="19" spans="2:28" outlineLevel="1" x14ac:dyDescent="0.35">
      <c r="B19" s="3" t="s">
        <v>232</v>
      </c>
      <c r="C19" s="106" t="s">
        <v>178</v>
      </c>
      <c r="D19" s="35"/>
      <c r="E19" s="35"/>
      <c r="F19" s="35"/>
      <c r="G19" s="35"/>
      <c r="H19" s="35"/>
      <c r="I19" s="107"/>
      <c r="J19" s="107"/>
      <c r="K19" s="107"/>
      <c r="L19" s="107"/>
      <c r="M19" s="107"/>
      <c r="N19" s="107"/>
      <c r="O19" s="107"/>
      <c r="P19" s="107"/>
      <c r="Q19" s="107"/>
      <c r="R19" s="107"/>
      <c r="S19" s="107"/>
      <c r="T19" s="107"/>
      <c r="U19" s="107"/>
      <c r="V19" s="107"/>
      <c r="W19" s="107"/>
      <c r="X19" s="107"/>
      <c r="Y19" s="107"/>
      <c r="Z19" s="107"/>
      <c r="AA19" s="107"/>
      <c r="AB19" s="107"/>
    </row>
    <row r="20" spans="2:28" outlineLevel="1" x14ac:dyDescent="0.35">
      <c r="B20" s="3" t="s">
        <v>233</v>
      </c>
      <c r="C20" s="106" t="s">
        <v>178</v>
      </c>
      <c r="D20" s="35"/>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2:28" outlineLevel="1" x14ac:dyDescent="0.35">
      <c r="B21" s="3" t="s">
        <v>234</v>
      </c>
      <c r="C21" s="106" t="s">
        <v>178</v>
      </c>
      <c r="D21" s="107"/>
      <c r="E21" s="107"/>
      <c r="F21" s="107"/>
      <c r="G21" s="107"/>
      <c r="H21" s="107"/>
      <c r="I21" s="35"/>
      <c r="J21" s="35"/>
      <c r="K21" s="35"/>
      <c r="L21" s="35"/>
      <c r="M21" s="35"/>
      <c r="N21" s="35"/>
      <c r="O21" s="35"/>
      <c r="P21" s="35"/>
      <c r="Q21" s="35"/>
      <c r="R21" s="35"/>
      <c r="S21" s="35"/>
      <c r="T21" s="35"/>
      <c r="U21" s="35"/>
      <c r="V21" s="35"/>
      <c r="W21" s="35"/>
      <c r="X21" s="35"/>
      <c r="Y21" s="35"/>
      <c r="Z21" s="35"/>
      <c r="AA21" s="35"/>
      <c r="AB21" s="35"/>
    </row>
    <row r="22" spans="2:28" outlineLevel="1" x14ac:dyDescent="0.35">
      <c r="B22" s="3" t="s">
        <v>235</v>
      </c>
      <c r="C22" s="108" t="s">
        <v>178</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row>
    <row r="23" spans="2:28" outlineLevel="1" x14ac:dyDescent="0.35">
      <c r="B23" s="109" t="s">
        <v>236</v>
      </c>
      <c r="C23" s="108" t="s">
        <v>178</v>
      </c>
      <c r="D23" s="190">
        <f>D19+D22+D20</f>
        <v>0</v>
      </c>
      <c r="E23" s="190">
        <f>E19+E22</f>
        <v>0</v>
      </c>
      <c r="F23" s="190">
        <f>F19+F22</f>
        <v>0</v>
      </c>
      <c r="G23" s="190">
        <f>G19+G22</f>
        <v>0</v>
      </c>
      <c r="H23" s="190">
        <f>H19+H22</f>
        <v>0</v>
      </c>
      <c r="I23" s="190">
        <f>I21+I22</f>
        <v>0</v>
      </c>
      <c r="J23" s="190">
        <f t="shared" ref="J23:AB23" si="1">J21+J22</f>
        <v>0</v>
      </c>
      <c r="K23" s="190">
        <f t="shared" si="1"/>
        <v>0</v>
      </c>
      <c r="L23" s="190">
        <f t="shared" si="1"/>
        <v>0</v>
      </c>
      <c r="M23" s="190">
        <f t="shared" si="1"/>
        <v>0</v>
      </c>
      <c r="N23" s="190">
        <f t="shared" si="1"/>
        <v>0</v>
      </c>
      <c r="O23" s="190">
        <f t="shared" si="1"/>
        <v>0</v>
      </c>
      <c r="P23" s="190">
        <f t="shared" si="1"/>
        <v>0</v>
      </c>
      <c r="Q23" s="190">
        <f t="shared" si="1"/>
        <v>0</v>
      </c>
      <c r="R23" s="190">
        <f t="shared" si="1"/>
        <v>0</v>
      </c>
      <c r="S23" s="190">
        <f t="shared" si="1"/>
        <v>0</v>
      </c>
      <c r="T23" s="190">
        <f t="shared" si="1"/>
        <v>0</v>
      </c>
      <c r="U23" s="190">
        <f t="shared" si="1"/>
        <v>0</v>
      </c>
      <c r="V23" s="190">
        <f t="shared" si="1"/>
        <v>0</v>
      </c>
      <c r="W23" s="190">
        <f t="shared" si="1"/>
        <v>0</v>
      </c>
      <c r="X23" s="190">
        <f t="shared" si="1"/>
        <v>0</v>
      </c>
      <c r="Y23" s="190">
        <f t="shared" si="1"/>
        <v>0</v>
      </c>
      <c r="Z23" s="190">
        <f t="shared" si="1"/>
        <v>0</v>
      </c>
      <c r="AA23" s="190">
        <f t="shared" si="1"/>
        <v>0</v>
      </c>
      <c r="AB23" s="190">
        <f t="shared" si="1"/>
        <v>0</v>
      </c>
    </row>
    <row r="24" spans="2:28" outlineLevel="1" x14ac:dyDescent="0.35">
      <c r="B24" s="17" t="s">
        <v>237</v>
      </c>
    </row>
    <row r="25" spans="2:28" outlineLevel="1" x14ac:dyDescent="0.35">
      <c r="B25" s="17" t="s">
        <v>238</v>
      </c>
    </row>
    <row r="26" spans="2:28" outlineLevel="1" x14ac:dyDescent="0.35">
      <c r="B26" s="378" t="s">
        <v>239</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80"/>
    </row>
    <row r="27" spans="2:28" outlineLevel="1" x14ac:dyDescent="0.35">
      <c r="B27" s="110" t="s">
        <v>240</v>
      </c>
      <c r="C27" s="106" t="s">
        <v>114</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row>
    <row r="28" spans="2:28" outlineLevel="1" x14ac:dyDescent="0.35">
      <c r="B28" s="110" t="s">
        <v>241</v>
      </c>
      <c r="C28" s="108" t="s">
        <v>178</v>
      </c>
      <c r="D28" s="150">
        <f t="shared" ref="D28:AB28" si="2">D27*$D$11</f>
        <v>0</v>
      </c>
      <c r="E28" s="150">
        <f t="shared" si="2"/>
        <v>0</v>
      </c>
      <c r="F28" s="150">
        <f t="shared" si="2"/>
        <v>0</v>
      </c>
      <c r="G28" s="150">
        <f t="shared" si="2"/>
        <v>0</v>
      </c>
      <c r="H28" s="150">
        <f t="shared" si="2"/>
        <v>0</v>
      </c>
      <c r="I28" s="150">
        <f t="shared" si="2"/>
        <v>0</v>
      </c>
      <c r="J28" s="150">
        <f t="shared" si="2"/>
        <v>0</v>
      </c>
      <c r="K28" s="150">
        <f t="shared" si="2"/>
        <v>0</v>
      </c>
      <c r="L28" s="150">
        <f t="shared" si="2"/>
        <v>0</v>
      </c>
      <c r="M28" s="150">
        <f t="shared" si="2"/>
        <v>0</v>
      </c>
      <c r="N28" s="150">
        <f t="shared" si="2"/>
        <v>0</v>
      </c>
      <c r="O28" s="150">
        <f t="shared" si="2"/>
        <v>0</v>
      </c>
      <c r="P28" s="150">
        <f t="shared" si="2"/>
        <v>0</v>
      </c>
      <c r="Q28" s="150">
        <f t="shared" si="2"/>
        <v>0</v>
      </c>
      <c r="R28" s="150">
        <f t="shared" si="2"/>
        <v>0</v>
      </c>
      <c r="S28" s="150">
        <f t="shared" si="2"/>
        <v>0</v>
      </c>
      <c r="T28" s="150">
        <f t="shared" si="2"/>
        <v>0</v>
      </c>
      <c r="U28" s="150">
        <f t="shared" si="2"/>
        <v>0</v>
      </c>
      <c r="V28" s="150">
        <f t="shared" si="2"/>
        <v>0</v>
      </c>
      <c r="W28" s="150">
        <f t="shared" si="2"/>
        <v>0</v>
      </c>
      <c r="X28" s="150">
        <f t="shared" si="2"/>
        <v>0</v>
      </c>
      <c r="Y28" s="150">
        <f t="shared" si="2"/>
        <v>0</v>
      </c>
      <c r="Z28" s="150">
        <f t="shared" si="2"/>
        <v>0</v>
      </c>
      <c r="AA28" s="150">
        <f t="shared" si="2"/>
        <v>0</v>
      </c>
      <c r="AB28" s="150">
        <f t="shared" si="2"/>
        <v>0</v>
      </c>
    </row>
    <row r="29" spans="2:28" outlineLevel="1" x14ac:dyDescent="0.35">
      <c r="B29" s="110" t="s">
        <v>242</v>
      </c>
      <c r="C29" s="108" t="s">
        <v>178</v>
      </c>
      <c r="D29" s="150"/>
      <c r="E29" s="150"/>
      <c r="F29" s="150"/>
      <c r="G29" s="150"/>
      <c r="H29" s="150"/>
      <c r="I29" s="150"/>
      <c r="J29" s="150"/>
      <c r="K29" s="150"/>
      <c r="L29" s="150"/>
      <c r="M29" s="150"/>
      <c r="N29" s="150"/>
      <c r="O29" s="150"/>
      <c r="P29" s="150">
        <v>0</v>
      </c>
      <c r="Q29" s="150">
        <v>0</v>
      </c>
      <c r="R29" s="150">
        <v>0</v>
      </c>
      <c r="S29" s="150">
        <v>0</v>
      </c>
      <c r="T29" s="150">
        <v>0</v>
      </c>
      <c r="U29" s="150">
        <v>0</v>
      </c>
      <c r="V29" s="150">
        <v>0</v>
      </c>
      <c r="W29" s="150">
        <v>0</v>
      </c>
      <c r="X29" s="150">
        <v>0</v>
      </c>
      <c r="Y29" s="150"/>
      <c r="Z29" s="150"/>
      <c r="AA29" s="150"/>
      <c r="AB29" s="150"/>
    </row>
    <row r="30" spans="2:28" outlineLevel="1" x14ac:dyDescent="0.35">
      <c r="B30" s="110" t="s">
        <v>243</v>
      </c>
      <c r="C30" s="108" t="s">
        <v>178</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2:28" outlineLevel="1" x14ac:dyDescent="0.35">
      <c r="B31" s="109" t="s">
        <v>244</v>
      </c>
      <c r="C31" s="108" t="s">
        <v>178</v>
      </c>
      <c r="D31" s="190">
        <f>D28+D29+D30</f>
        <v>0</v>
      </c>
      <c r="E31" s="190">
        <f t="shared" ref="E31:AB31" si="3">E28+E29+E30</f>
        <v>0</v>
      </c>
      <c r="F31" s="190">
        <f t="shared" si="3"/>
        <v>0</v>
      </c>
      <c r="G31" s="190">
        <f t="shared" si="3"/>
        <v>0</v>
      </c>
      <c r="H31" s="190">
        <f t="shared" si="3"/>
        <v>0</v>
      </c>
      <c r="I31" s="190">
        <f t="shared" si="3"/>
        <v>0</v>
      </c>
      <c r="J31" s="190">
        <f t="shared" si="3"/>
        <v>0</v>
      </c>
      <c r="K31" s="190">
        <f t="shared" si="3"/>
        <v>0</v>
      </c>
      <c r="L31" s="190">
        <f t="shared" si="3"/>
        <v>0</v>
      </c>
      <c r="M31" s="190">
        <f t="shared" si="3"/>
        <v>0</v>
      </c>
      <c r="N31" s="190">
        <f t="shared" si="3"/>
        <v>0</v>
      </c>
      <c r="O31" s="190">
        <f t="shared" si="3"/>
        <v>0</v>
      </c>
      <c r="P31" s="190">
        <f t="shared" si="3"/>
        <v>0</v>
      </c>
      <c r="Q31" s="190">
        <f t="shared" si="3"/>
        <v>0</v>
      </c>
      <c r="R31" s="190">
        <f t="shared" si="3"/>
        <v>0</v>
      </c>
      <c r="S31" s="190">
        <f t="shared" si="3"/>
        <v>0</v>
      </c>
      <c r="T31" s="190">
        <f t="shared" si="3"/>
        <v>0</v>
      </c>
      <c r="U31" s="190">
        <f t="shared" si="3"/>
        <v>0</v>
      </c>
      <c r="V31" s="190">
        <f t="shared" si="3"/>
        <v>0</v>
      </c>
      <c r="W31" s="190">
        <f t="shared" si="3"/>
        <v>0</v>
      </c>
      <c r="X31" s="190">
        <f>X28+X29+X30</f>
        <v>0</v>
      </c>
      <c r="Y31" s="190">
        <f t="shared" si="3"/>
        <v>0</v>
      </c>
      <c r="Z31" s="190">
        <f t="shared" si="3"/>
        <v>0</v>
      </c>
      <c r="AA31" s="190">
        <f t="shared" si="3"/>
        <v>0</v>
      </c>
      <c r="AB31" s="190">
        <f t="shared" si="3"/>
        <v>0</v>
      </c>
    </row>
    <row r="32" spans="2:28" outlineLevel="1" x14ac:dyDescent="0.35">
      <c r="B32" s="111" t="s">
        <v>245</v>
      </c>
    </row>
    <row r="33" spans="2:28" outlineLevel="1" x14ac:dyDescent="0.35">
      <c r="B33" s="3" t="s">
        <v>246</v>
      </c>
      <c r="C33" s="112" t="s">
        <v>178</v>
      </c>
      <c r="D33" s="151">
        <f>D31-D23</f>
        <v>0</v>
      </c>
      <c r="E33" s="151">
        <f t="shared" ref="E33:AB33" si="4">E31-E23</f>
        <v>0</v>
      </c>
      <c r="F33" s="151">
        <f t="shared" si="4"/>
        <v>0</v>
      </c>
      <c r="G33" s="151">
        <f t="shared" si="4"/>
        <v>0</v>
      </c>
      <c r="H33" s="151">
        <f t="shared" si="4"/>
        <v>0</v>
      </c>
      <c r="I33" s="151">
        <f t="shared" si="4"/>
        <v>0</v>
      </c>
      <c r="J33" s="151">
        <f t="shared" si="4"/>
        <v>0</v>
      </c>
      <c r="K33" s="151">
        <f t="shared" si="4"/>
        <v>0</v>
      </c>
      <c r="L33" s="151">
        <f t="shared" si="4"/>
        <v>0</v>
      </c>
      <c r="M33" s="151">
        <f t="shared" si="4"/>
        <v>0</v>
      </c>
      <c r="N33" s="151">
        <f t="shared" si="4"/>
        <v>0</v>
      </c>
      <c r="O33" s="151">
        <f t="shared" si="4"/>
        <v>0</v>
      </c>
      <c r="P33" s="151">
        <f t="shared" si="4"/>
        <v>0</v>
      </c>
      <c r="Q33" s="151">
        <f t="shared" si="4"/>
        <v>0</v>
      </c>
      <c r="R33" s="151">
        <f t="shared" si="4"/>
        <v>0</v>
      </c>
      <c r="S33" s="151">
        <f t="shared" si="4"/>
        <v>0</v>
      </c>
      <c r="T33" s="151">
        <f t="shared" si="4"/>
        <v>0</v>
      </c>
      <c r="U33" s="151">
        <f t="shared" si="4"/>
        <v>0</v>
      </c>
      <c r="V33" s="151">
        <f t="shared" si="4"/>
        <v>0</v>
      </c>
      <c r="W33" s="151">
        <f t="shared" si="4"/>
        <v>0</v>
      </c>
      <c r="X33" s="151">
        <f t="shared" si="4"/>
        <v>0</v>
      </c>
      <c r="Y33" s="151">
        <f t="shared" si="4"/>
        <v>0</v>
      </c>
      <c r="Z33" s="151">
        <f t="shared" si="4"/>
        <v>0</v>
      </c>
      <c r="AA33" s="151">
        <f t="shared" si="4"/>
        <v>0</v>
      </c>
      <c r="AB33" s="151">
        <f t="shared" si="4"/>
        <v>0</v>
      </c>
    </row>
    <row r="34" spans="2:28" outlineLevel="1" x14ac:dyDescent="0.35">
      <c r="B34" s="3" t="s">
        <v>247</v>
      </c>
      <c r="C34" s="112" t="s">
        <v>178</v>
      </c>
      <c r="D34" s="151">
        <f>D33*1/(1+$D$10)</f>
        <v>0</v>
      </c>
      <c r="E34" s="151">
        <f>E33*1/(1+$E$10)*(1/(1+$D$10))</f>
        <v>0</v>
      </c>
      <c r="F34" s="151">
        <f>F33*1/(1+$F$10)*(1/(1+$E$10))*(1/(1+$D$10))</f>
        <v>0</v>
      </c>
      <c r="G34" s="151">
        <f>G33*1/(1+$G$10)*(1/(1+$F$10)*(1/(1+$E$10))*(1/(1+$D$10)))</f>
        <v>0</v>
      </c>
      <c r="H34" s="151">
        <f>H33*1/(1+$H$10)*(1/(1+$G$10)*(1/(1+$F$10)*(1/(1+$E$10))*(1/(1+$D$10))))</f>
        <v>0</v>
      </c>
      <c r="I34" s="151">
        <f t="shared" ref="I34:AB34" si="5">I33*(1/((1+$H$10)^(I17-$G$17))*(1/(1+$G$10)*(1/(1+$F$10)*(1/(1+$E$10))*((1/(1+$D$10))))))</f>
        <v>0</v>
      </c>
      <c r="J34" s="151">
        <f t="shared" si="5"/>
        <v>0</v>
      </c>
      <c r="K34" s="151">
        <f t="shared" si="5"/>
        <v>0</v>
      </c>
      <c r="L34" s="151">
        <f t="shared" si="5"/>
        <v>0</v>
      </c>
      <c r="M34" s="151">
        <f t="shared" si="5"/>
        <v>0</v>
      </c>
      <c r="N34" s="151">
        <f t="shared" si="5"/>
        <v>0</v>
      </c>
      <c r="O34" s="151">
        <f t="shared" si="5"/>
        <v>0</v>
      </c>
      <c r="P34" s="151">
        <f t="shared" si="5"/>
        <v>0</v>
      </c>
      <c r="Q34" s="151">
        <f t="shared" si="5"/>
        <v>0</v>
      </c>
      <c r="R34" s="151">
        <f t="shared" si="5"/>
        <v>0</v>
      </c>
      <c r="S34" s="151">
        <f t="shared" si="5"/>
        <v>0</v>
      </c>
      <c r="T34" s="151">
        <f t="shared" si="5"/>
        <v>0</v>
      </c>
      <c r="U34" s="151">
        <f t="shared" si="5"/>
        <v>0</v>
      </c>
      <c r="V34" s="151">
        <f t="shared" si="5"/>
        <v>0</v>
      </c>
      <c r="W34" s="151">
        <f t="shared" si="5"/>
        <v>0</v>
      </c>
      <c r="X34" s="151">
        <f t="shared" si="5"/>
        <v>0</v>
      </c>
      <c r="Y34" s="151">
        <f t="shared" si="5"/>
        <v>0</v>
      </c>
      <c r="Z34" s="151">
        <f t="shared" si="5"/>
        <v>0</v>
      </c>
      <c r="AA34" s="151">
        <f t="shared" si="5"/>
        <v>0</v>
      </c>
      <c r="AB34" s="151">
        <f t="shared" si="5"/>
        <v>0</v>
      </c>
    </row>
    <row r="35" spans="2:28" outlineLevel="1" x14ac:dyDescent="0.3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2:28" outlineLevel="1" x14ac:dyDescent="0.35">
      <c r="B36" s="40" t="s">
        <v>248</v>
      </c>
      <c r="C36" s="113" t="s">
        <v>178</v>
      </c>
      <c r="D36" s="114">
        <f>SUM(D34:AB34)</f>
        <v>0</v>
      </c>
      <c r="E36" s="232"/>
      <c r="F36" s="39"/>
      <c r="G36" s="39"/>
      <c r="H36" s="39"/>
    </row>
    <row r="37" spans="2:28" ht="5.15" customHeight="1" outlineLevel="1" x14ac:dyDescent="0.35"/>
    <row r="38" spans="2:28" outlineLevel="1" x14ac:dyDescent="0.35">
      <c r="B38" s="40" t="s">
        <v>220</v>
      </c>
      <c r="C38" s="40"/>
      <c r="D38" s="191">
        <f>IFERROR(IRR(D33:AB33),0)</f>
        <v>0</v>
      </c>
    </row>
    <row r="39" spans="2:28" ht="5.15" customHeight="1" outlineLevel="1" x14ac:dyDescent="0.35"/>
    <row r="40" spans="2:28" outlineLevel="1" x14ac:dyDescent="0.35">
      <c r="B40" s="40" t="s">
        <v>249</v>
      </c>
    </row>
    <row r="41" spans="2:28" outlineLevel="1" x14ac:dyDescent="0.35">
      <c r="B41" s="3" t="s">
        <v>230</v>
      </c>
      <c r="C41" s="38"/>
      <c r="D41" s="21">
        <v>1</v>
      </c>
      <c r="E41" s="21">
        <v>2</v>
      </c>
      <c r="F41" s="21">
        <v>3</v>
      </c>
      <c r="G41" s="21">
        <v>4</v>
      </c>
      <c r="H41" s="21">
        <v>5</v>
      </c>
      <c r="I41" s="21">
        <v>6</v>
      </c>
      <c r="J41" s="21">
        <v>7</v>
      </c>
      <c r="K41" s="21">
        <v>8</v>
      </c>
      <c r="L41" s="21">
        <v>9</v>
      </c>
      <c r="M41" s="21">
        <v>10</v>
      </c>
      <c r="N41" s="21">
        <v>11</v>
      </c>
      <c r="O41" s="21">
        <v>12</v>
      </c>
      <c r="P41" s="21">
        <v>13</v>
      </c>
      <c r="Q41" s="21">
        <v>14</v>
      </c>
      <c r="R41" s="21">
        <v>15</v>
      </c>
      <c r="S41" s="21">
        <v>16</v>
      </c>
      <c r="T41" s="21">
        <v>17</v>
      </c>
      <c r="U41" s="21">
        <v>18</v>
      </c>
      <c r="V41" s="21">
        <v>19</v>
      </c>
      <c r="W41" s="21">
        <v>20</v>
      </c>
      <c r="X41" s="21">
        <v>21</v>
      </c>
      <c r="Y41" s="21">
        <v>22</v>
      </c>
      <c r="Z41" s="21">
        <v>23</v>
      </c>
      <c r="AA41" s="21">
        <v>24</v>
      </c>
      <c r="AB41" s="21">
        <v>25</v>
      </c>
    </row>
    <row r="42" spans="2:28" outlineLevel="1" x14ac:dyDescent="0.35">
      <c r="B42" s="3" t="s">
        <v>246</v>
      </c>
      <c r="C42" s="112" t="s">
        <v>178</v>
      </c>
      <c r="D42" s="150">
        <f>D33</f>
        <v>0</v>
      </c>
      <c r="E42" s="150">
        <f>E33</f>
        <v>0</v>
      </c>
      <c r="F42" s="150">
        <f t="shared" ref="F42:AB42" si="6">F33</f>
        <v>0</v>
      </c>
      <c r="G42" s="150">
        <f t="shared" si="6"/>
        <v>0</v>
      </c>
      <c r="H42" s="150">
        <f t="shared" si="6"/>
        <v>0</v>
      </c>
      <c r="I42" s="150">
        <f t="shared" si="6"/>
        <v>0</v>
      </c>
      <c r="J42" s="150">
        <f t="shared" si="6"/>
        <v>0</v>
      </c>
      <c r="K42" s="150">
        <f t="shared" si="6"/>
        <v>0</v>
      </c>
      <c r="L42" s="150">
        <f t="shared" si="6"/>
        <v>0</v>
      </c>
      <c r="M42" s="150">
        <f t="shared" si="6"/>
        <v>0</v>
      </c>
      <c r="N42" s="150">
        <f t="shared" si="6"/>
        <v>0</v>
      </c>
      <c r="O42" s="150">
        <f t="shared" si="6"/>
        <v>0</v>
      </c>
      <c r="P42" s="150">
        <f t="shared" si="6"/>
        <v>0</v>
      </c>
      <c r="Q42" s="150">
        <f t="shared" si="6"/>
        <v>0</v>
      </c>
      <c r="R42" s="150">
        <f t="shared" si="6"/>
        <v>0</v>
      </c>
      <c r="S42" s="150">
        <f t="shared" si="6"/>
        <v>0</v>
      </c>
      <c r="T42" s="150">
        <f t="shared" si="6"/>
        <v>0</v>
      </c>
      <c r="U42" s="150">
        <f t="shared" si="6"/>
        <v>0</v>
      </c>
      <c r="V42" s="150">
        <f t="shared" si="6"/>
        <v>0</v>
      </c>
      <c r="W42" s="150">
        <f t="shared" si="6"/>
        <v>0</v>
      </c>
      <c r="X42" s="150">
        <f t="shared" si="6"/>
        <v>0</v>
      </c>
      <c r="Y42" s="150">
        <f t="shared" si="6"/>
        <v>0</v>
      </c>
      <c r="Z42" s="150">
        <f t="shared" si="6"/>
        <v>0</v>
      </c>
      <c r="AA42" s="150">
        <f t="shared" si="6"/>
        <v>0</v>
      </c>
      <c r="AB42" s="150">
        <f t="shared" si="6"/>
        <v>0</v>
      </c>
    </row>
    <row r="43" spans="2:28" outlineLevel="1" x14ac:dyDescent="0.35">
      <c r="B43" s="115" t="s">
        <v>250</v>
      </c>
      <c r="C43" s="116" t="s">
        <v>178</v>
      </c>
      <c r="D43" s="192">
        <f>D19*1/(1+$D$10)</f>
        <v>0</v>
      </c>
      <c r="E43" s="192">
        <f>E19*1/(1+$E$10)*(1/(1+$D$10))</f>
        <v>0</v>
      </c>
      <c r="F43" s="192">
        <f>F19*1/(1+$F$10)*(1/(1+$E$10))*(1/(1+$D$10))</f>
        <v>0</v>
      </c>
      <c r="G43" s="192">
        <f>G19*1/(1+$G$10)*(1/(1+$F$10)*(1/(1+$E$10))*(1/(1+$D$10)))</f>
        <v>0</v>
      </c>
      <c r="H43" s="192">
        <f>H19*1/(1+$H$10)*(1/(1+$G$10)*(1/(1+$F$10)*(1/(1+$E$10))*(1/(1+$D$10))))</f>
        <v>0</v>
      </c>
    </row>
    <row r="44" spans="2:28" outlineLevel="1" x14ac:dyDescent="0.35">
      <c r="B44" s="3" t="s">
        <v>251</v>
      </c>
      <c r="C44" s="112" t="s">
        <v>178</v>
      </c>
      <c r="D44" s="151">
        <f>D42-D43</f>
        <v>0</v>
      </c>
      <c r="E44" s="151">
        <f>D44+E42-E43</f>
        <v>0</v>
      </c>
      <c r="F44" s="151">
        <f>E44+F42-F43</f>
        <v>0</v>
      </c>
      <c r="G44" s="151">
        <f>F44+G42-G43</f>
        <v>0</v>
      </c>
      <c r="H44" s="151">
        <f>G44+H42-H43</f>
        <v>0</v>
      </c>
      <c r="I44" s="151">
        <f t="shared" ref="I44:AA44" si="7">H44+I42</f>
        <v>0</v>
      </c>
      <c r="J44" s="151">
        <f t="shared" si="7"/>
        <v>0</v>
      </c>
      <c r="K44" s="151">
        <f t="shared" si="7"/>
        <v>0</v>
      </c>
      <c r="L44" s="151">
        <f t="shared" si="7"/>
        <v>0</v>
      </c>
      <c r="M44" s="151">
        <f t="shared" si="7"/>
        <v>0</v>
      </c>
      <c r="N44" s="151">
        <f t="shared" si="7"/>
        <v>0</v>
      </c>
      <c r="O44" s="151">
        <f t="shared" si="7"/>
        <v>0</v>
      </c>
      <c r="P44" s="151">
        <f t="shared" si="7"/>
        <v>0</v>
      </c>
      <c r="Q44" s="151">
        <f t="shared" si="7"/>
        <v>0</v>
      </c>
      <c r="R44" s="151">
        <f t="shared" si="7"/>
        <v>0</v>
      </c>
      <c r="S44" s="151">
        <f t="shared" si="7"/>
        <v>0</v>
      </c>
      <c r="T44" s="151">
        <f t="shared" si="7"/>
        <v>0</v>
      </c>
      <c r="U44" s="151">
        <f t="shared" si="7"/>
        <v>0</v>
      </c>
      <c r="V44" s="151">
        <f t="shared" si="7"/>
        <v>0</v>
      </c>
      <c r="W44" s="151">
        <f t="shared" si="7"/>
        <v>0</v>
      </c>
      <c r="X44" s="151">
        <f t="shared" si="7"/>
        <v>0</v>
      </c>
      <c r="Y44" s="151">
        <f t="shared" si="7"/>
        <v>0</v>
      </c>
      <c r="Z44" s="151">
        <f t="shared" si="7"/>
        <v>0</v>
      </c>
      <c r="AA44" s="151">
        <f t="shared" si="7"/>
        <v>0</v>
      </c>
      <c r="AB44" s="151">
        <f>AA44+AB42</f>
        <v>0</v>
      </c>
    </row>
    <row r="45" spans="2:28" outlineLevel="1" x14ac:dyDescent="0.35">
      <c r="B45" s="117" t="s">
        <v>252</v>
      </c>
    </row>
    <row r="48" spans="2:28" ht="15.5" x14ac:dyDescent="0.35">
      <c r="B48" s="375" t="s">
        <v>253</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7"/>
    </row>
    <row r="49" spans="2:28" ht="15.5" x14ac:dyDescent="0.35">
      <c r="B49" s="103"/>
      <c r="C49" s="103"/>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row>
    <row r="50" spans="2:28" x14ac:dyDescent="0.35">
      <c r="B50" s="105" t="s">
        <v>229</v>
      </c>
      <c r="C50" s="97"/>
    </row>
    <row r="51" spans="2:28" x14ac:dyDescent="0.35">
      <c r="B51" s="3"/>
      <c r="C51" s="27" t="s">
        <v>105</v>
      </c>
      <c r="D51" s="27">
        <f>$C$3</f>
        <v>2024</v>
      </c>
      <c r="E51" s="27">
        <f>$C$3+1</f>
        <v>2025</v>
      </c>
      <c r="F51" s="27">
        <f>$C$3+2</f>
        <v>2026</v>
      </c>
      <c r="G51" s="27">
        <f>$C$3+3</f>
        <v>2027</v>
      </c>
      <c r="H51" s="27">
        <f>$C$3+4</f>
        <v>2028</v>
      </c>
      <c r="I51" s="27">
        <f>H51+1</f>
        <v>2029</v>
      </c>
      <c r="J51" s="27">
        <f t="shared" ref="J51" si="8">I51+1</f>
        <v>2030</v>
      </c>
      <c r="K51" s="27">
        <f t="shared" ref="K51" si="9">J51+1</f>
        <v>2031</v>
      </c>
      <c r="L51" s="27">
        <f t="shared" ref="L51" si="10">K51+1</f>
        <v>2032</v>
      </c>
      <c r="M51" s="27">
        <f t="shared" ref="M51" si="11">L51+1</f>
        <v>2033</v>
      </c>
      <c r="N51" s="27">
        <f t="shared" ref="N51" si="12">M51+1</f>
        <v>2034</v>
      </c>
      <c r="O51" s="27">
        <f t="shared" ref="O51" si="13">N51+1</f>
        <v>2035</v>
      </c>
      <c r="P51" s="27">
        <f t="shared" ref="P51" si="14">O51+1</f>
        <v>2036</v>
      </c>
      <c r="Q51" s="27">
        <f t="shared" ref="Q51" si="15">P51+1</f>
        <v>2037</v>
      </c>
      <c r="R51" s="27">
        <f t="shared" ref="R51" si="16">Q51+1</f>
        <v>2038</v>
      </c>
      <c r="S51" s="27">
        <f t="shared" ref="S51" si="17">R51+1</f>
        <v>2039</v>
      </c>
      <c r="T51" s="27">
        <f t="shared" ref="T51" si="18">S51+1</f>
        <v>2040</v>
      </c>
      <c r="U51" s="27">
        <f t="shared" ref="U51" si="19">T51+1</f>
        <v>2041</v>
      </c>
      <c r="V51" s="27">
        <f t="shared" ref="V51" si="20">U51+1</f>
        <v>2042</v>
      </c>
      <c r="W51" s="27">
        <f t="shared" ref="W51" si="21">V51+1</f>
        <v>2043</v>
      </c>
      <c r="X51" s="27">
        <f t="shared" ref="X51" si="22">W51+1</f>
        <v>2044</v>
      </c>
      <c r="Y51" s="27">
        <f t="shared" ref="Y51" si="23">X51+1</f>
        <v>2045</v>
      </c>
      <c r="Z51" s="27">
        <f t="shared" ref="Z51" si="24">Y51+1</f>
        <v>2046</v>
      </c>
      <c r="AA51" s="27">
        <f t="shared" ref="AA51" si="25">Z51+1</f>
        <v>2047</v>
      </c>
      <c r="AB51" s="27">
        <f t="shared" ref="AB51" si="26">AA51+1</f>
        <v>2048</v>
      </c>
    </row>
    <row r="52" spans="2:28" x14ac:dyDescent="0.35">
      <c r="B52" s="3" t="s">
        <v>230</v>
      </c>
      <c r="C52" s="38"/>
      <c r="D52" s="21">
        <v>1</v>
      </c>
      <c r="E52" s="21">
        <v>2</v>
      </c>
      <c r="F52" s="21">
        <v>3</v>
      </c>
      <c r="G52" s="21">
        <v>4</v>
      </c>
      <c r="H52" s="21">
        <v>5</v>
      </c>
      <c r="I52" s="21">
        <v>6</v>
      </c>
      <c r="J52" s="21">
        <v>7</v>
      </c>
      <c r="K52" s="21">
        <v>8</v>
      </c>
      <c r="L52" s="21">
        <v>9</v>
      </c>
      <c r="M52" s="21">
        <v>10</v>
      </c>
      <c r="N52" s="21">
        <v>11</v>
      </c>
      <c r="O52" s="21">
        <v>12</v>
      </c>
      <c r="P52" s="21">
        <v>13</v>
      </c>
      <c r="Q52" s="21">
        <v>14</v>
      </c>
      <c r="R52" s="21">
        <v>15</v>
      </c>
      <c r="S52" s="21">
        <v>16</v>
      </c>
      <c r="T52" s="21">
        <v>17</v>
      </c>
      <c r="U52" s="21">
        <v>18</v>
      </c>
      <c r="V52" s="21">
        <v>19</v>
      </c>
      <c r="W52" s="21">
        <v>20</v>
      </c>
      <c r="X52" s="21">
        <v>21</v>
      </c>
      <c r="Y52" s="21">
        <v>22</v>
      </c>
      <c r="Z52" s="21">
        <v>23</v>
      </c>
      <c r="AA52" s="21">
        <v>24</v>
      </c>
      <c r="AB52" s="21">
        <v>25</v>
      </c>
    </row>
    <row r="53" spans="2:28" x14ac:dyDescent="0.35">
      <c r="B53" s="378" t="s">
        <v>231</v>
      </c>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80"/>
    </row>
    <row r="54" spans="2:28" x14ac:dyDescent="0.35">
      <c r="B54" s="3" t="s">
        <v>232</v>
      </c>
      <c r="C54" s="106" t="s">
        <v>178</v>
      </c>
      <c r="D54" s="35">
        <f>Επενδύσεις!D15</f>
        <v>1344700.6759690456</v>
      </c>
      <c r="E54" s="35">
        <f>Επενδύσεις!E15</f>
        <v>1533712.0035303019</v>
      </c>
      <c r="F54" s="35">
        <f>Επενδύσεις!F15</f>
        <v>748791.35930923652</v>
      </c>
      <c r="G54" s="35">
        <f>Επενδύσεις!G15</f>
        <v>603534.6910105031</v>
      </c>
      <c r="H54" s="35">
        <f>Επενδύσεις!H15</f>
        <v>714188.06926414231</v>
      </c>
      <c r="I54" s="107"/>
      <c r="J54" s="107"/>
      <c r="K54" s="107"/>
      <c r="L54" s="107"/>
      <c r="M54" s="107"/>
      <c r="N54" s="107"/>
      <c r="O54" s="107"/>
      <c r="P54" s="107"/>
      <c r="Q54" s="107"/>
      <c r="R54" s="107"/>
      <c r="S54" s="107"/>
      <c r="T54" s="107"/>
      <c r="U54" s="107"/>
      <c r="V54" s="107"/>
      <c r="W54" s="107"/>
      <c r="X54" s="107"/>
      <c r="Y54" s="107"/>
      <c r="Z54" s="107"/>
      <c r="AA54" s="107"/>
      <c r="AB54" s="107"/>
    </row>
    <row r="55" spans="2:28" x14ac:dyDescent="0.35">
      <c r="B55" s="3" t="s">
        <v>233</v>
      </c>
      <c r="C55" s="106" t="s">
        <v>178</v>
      </c>
      <c r="D55" s="35"/>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2:28" x14ac:dyDescent="0.35">
      <c r="B56" s="3" t="s">
        <v>234</v>
      </c>
      <c r="C56" s="106" t="s">
        <v>178</v>
      </c>
      <c r="D56" s="107"/>
      <c r="E56" s="107"/>
      <c r="F56" s="107"/>
      <c r="G56" s="107"/>
      <c r="H56" s="107"/>
      <c r="I56" s="35">
        <v>247903.64</v>
      </c>
      <c r="J56" s="35">
        <v>227352.43</v>
      </c>
      <c r="K56" s="35">
        <v>130585.86</v>
      </c>
      <c r="L56" s="35">
        <v>123046.04</v>
      </c>
      <c r="M56" s="35">
        <v>110244.65</v>
      </c>
      <c r="N56" s="35">
        <v>102058.21</v>
      </c>
      <c r="O56" s="35">
        <v>95680.6</v>
      </c>
      <c r="P56" s="35">
        <v>84914.76</v>
      </c>
      <c r="Q56" s="35">
        <v>85763.91</v>
      </c>
      <c r="R56" s="35">
        <v>86621.55</v>
      </c>
      <c r="S56" s="35">
        <v>87487.76</v>
      </c>
      <c r="T56" s="35">
        <v>66163.23</v>
      </c>
      <c r="U56" s="35">
        <v>66824.86</v>
      </c>
      <c r="V56" s="35">
        <v>67493.11</v>
      </c>
      <c r="W56" s="35">
        <v>65544.009999999995</v>
      </c>
      <c r="X56" s="35"/>
      <c r="Y56" s="35"/>
      <c r="Z56" s="35"/>
      <c r="AA56" s="35"/>
      <c r="AB56" s="35"/>
    </row>
    <row r="57" spans="2:28" x14ac:dyDescent="0.35">
      <c r="B57" s="3" t="s">
        <v>235</v>
      </c>
      <c r="C57" s="108" t="s">
        <v>178</v>
      </c>
      <c r="D57" s="35">
        <v>2675</v>
      </c>
      <c r="E57" s="35">
        <v>16433</v>
      </c>
      <c r="F57" s="35">
        <v>25938</v>
      </c>
      <c r="G57" s="35">
        <v>32583</v>
      </c>
      <c r="H57" s="35">
        <v>39209</v>
      </c>
      <c r="I57" s="35">
        <v>45327</v>
      </c>
      <c r="J57" s="35">
        <v>48656</v>
      </c>
      <c r="K57" s="35">
        <v>53867</v>
      </c>
      <c r="L57" s="35">
        <v>58830</v>
      </c>
      <c r="M57" s="35">
        <v>63420</v>
      </c>
      <c r="N57" s="35">
        <v>67731</v>
      </c>
      <c r="O57" s="35">
        <v>71873</v>
      </c>
      <c r="P57" s="35">
        <v>75660</v>
      </c>
      <c r="Q57" s="35">
        <v>76411</v>
      </c>
      <c r="R57" s="35">
        <v>83419</v>
      </c>
      <c r="S57" s="35">
        <v>87420</v>
      </c>
      <c r="T57" s="35">
        <v>89810</v>
      </c>
      <c r="U57" s="35">
        <v>94041</v>
      </c>
      <c r="V57" s="35">
        <v>97457</v>
      </c>
      <c r="W57" s="35">
        <v>100851</v>
      </c>
      <c r="X57" s="35"/>
      <c r="Y57" s="35"/>
      <c r="Z57" s="35"/>
      <c r="AA57" s="35"/>
      <c r="AB57" s="35"/>
    </row>
    <row r="58" spans="2:28" x14ac:dyDescent="0.35">
      <c r="B58" s="109" t="s">
        <v>236</v>
      </c>
      <c r="C58" s="108" t="s">
        <v>178</v>
      </c>
      <c r="D58" s="190">
        <f>D54+D57+D55</f>
        <v>1347375.6759690456</v>
      </c>
      <c r="E58" s="190">
        <f>E54+E57</f>
        <v>1550145.0035303019</v>
      </c>
      <c r="F58" s="190">
        <f>F54+F57</f>
        <v>774729.35930923652</v>
      </c>
      <c r="G58" s="190">
        <f>G54+G57</f>
        <v>636117.6910105031</v>
      </c>
      <c r="H58" s="190">
        <f>H54+H57</f>
        <v>753397.06926414231</v>
      </c>
      <c r="I58" s="190">
        <f>I56+I57</f>
        <v>293230.64</v>
      </c>
      <c r="J58" s="190">
        <f t="shared" ref="J58:AB58" si="27">J56+J57</f>
        <v>276008.43</v>
      </c>
      <c r="K58" s="190">
        <f t="shared" si="27"/>
        <v>184452.86</v>
      </c>
      <c r="L58" s="190">
        <f t="shared" si="27"/>
        <v>181876.03999999998</v>
      </c>
      <c r="M58" s="190">
        <f t="shared" si="27"/>
        <v>173664.65</v>
      </c>
      <c r="N58" s="190">
        <f t="shared" si="27"/>
        <v>169789.21000000002</v>
      </c>
      <c r="O58" s="190">
        <f t="shared" si="27"/>
        <v>167553.60000000001</v>
      </c>
      <c r="P58" s="190">
        <f t="shared" si="27"/>
        <v>160574.76</v>
      </c>
      <c r="Q58" s="190">
        <f t="shared" si="27"/>
        <v>162174.91</v>
      </c>
      <c r="R58" s="190">
        <f t="shared" si="27"/>
        <v>170040.55</v>
      </c>
      <c r="S58" s="190">
        <f t="shared" si="27"/>
        <v>174907.76</v>
      </c>
      <c r="T58" s="190">
        <f t="shared" si="27"/>
        <v>155973.22999999998</v>
      </c>
      <c r="U58" s="190">
        <f t="shared" si="27"/>
        <v>160865.85999999999</v>
      </c>
      <c r="V58" s="190">
        <f t="shared" si="27"/>
        <v>164950.10999999999</v>
      </c>
      <c r="W58" s="190">
        <f t="shared" si="27"/>
        <v>166395.01</v>
      </c>
      <c r="X58" s="190">
        <f t="shared" si="27"/>
        <v>0</v>
      </c>
      <c r="Y58" s="190">
        <f t="shared" si="27"/>
        <v>0</v>
      </c>
      <c r="Z58" s="190">
        <f t="shared" si="27"/>
        <v>0</v>
      </c>
      <c r="AA58" s="190">
        <f t="shared" si="27"/>
        <v>0</v>
      </c>
      <c r="AB58" s="190">
        <f t="shared" si="27"/>
        <v>0</v>
      </c>
    </row>
    <row r="59" spans="2:28" x14ac:dyDescent="0.35">
      <c r="B59" s="17" t="s">
        <v>237</v>
      </c>
    </row>
    <row r="60" spans="2:28" x14ac:dyDescent="0.35">
      <c r="B60" s="17" t="s">
        <v>238</v>
      </c>
    </row>
    <row r="61" spans="2:28" x14ac:dyDescent="0.35">
      <c r="B61" s="378" t="s">
        <v>239</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80"/>
    </row>
    <row r="62" spans="2:28" x14ac:dyDescent="0.35">
      <c r="B62" s="110" t="s">
        <v>240</v>
      </c>
      <c r="C62" s="106" t="s">
        <v>114</v>
      </c>
      <c r="D62" s="35">
        <v>2865</v>
      </c>
      <c r="E62" s="35">
        <v>17230.781490000001</v>
      </c>
      <c r="F62" s="35">
        <v>30824.77781</v>
      </c>
      <c r="G62" s="35">
        <v>41199.852310000002</v>
      </c>
      <c r="H62" s="35">
        <v>47303.633750000001</v>
      </c>
      <c r="I62" s="35">
        <v>51159.282780000001</v>
      </c>
      <c r="J62" s="35">
        <v>57816.66502</v>
      </c>
      <c r="K62" s="35">
        <v>59786.2261</v>
      </c>
      <c r="L62" s="35">
        <v>75718.531919999994</v>
      </c>
      <c r="M62" s="35">
        <v>77348.533599999995</v>
      </c>
      <c r="N62" s="35">
        <v>78842.556110000005</v>
      </c>
      <c r="O62" s="35">
        <v>81316.767290000003</v>
      </c>
      <c r="P62" s="35">
        <v>82535.334860000003</v>
      </c>
      <c r="Q62" s="35">
        <v>83753.902440000005</v>
      </c>
      <c r="R62" s="35">
        <v>84972.470010000005</v>
      </c>
      <c r="S62" s="35">
        <v>86191.037580000004</v>
      </c>
      <c r="T62" s="35">
        <v>87112.587809999997</v>
      </c>
      <c r="U62" s="35">
        <v>88034.138030000002</v>
      </c>
      <c r="V62" s="35">
        <v>88955.688259999995</v>
      </c>
      <c r="W62" s="35">
        <v>89850.625419999997</v>
      </c>
      <c r="X62" s="35"/>
      <c r="Y62" s="35"/>
      <c r="Z62" s="35"/>
      <c r="AA62" s="35"/>
      <c r="AB62" s="35"/>
    </row>
    <row r="63" spans="2:28" x14ac:dyDescent="0.35">
      <c r="B63" s="110" t="s">
        <v>241</v>
      </c>
      <c r="C63" s="108" t="s">
        <v>178</v>
      </c>
      <c r="D63" s="150">
        <f t="shared" ref="D63:AB63" si="28">D62*$D$11</f>
        <v>17117.93952</v>
      </c>
      <c r="E63" s="150">
        <f t="shared" si="28"/>
        <v>102951.30032396353</v>
      </c>
      <c r="F63" s="150">
        <f t="shared" si="28"/>
        <v>184173.36204852286</v>
      </c>
      <c r="G63" s="150">
        <f t="shared" si="28"/>
        <v>246162.85517469887</v>
      </c>
      <c r="H63" s="150">
        <f t="shared" si="28"/>
        <v>282632.02150391997</v>
      </c>
      <c r="I63" s="150">
        <f t="shared" si="28"/>
        <v>305668.93839951744</v>
      </c>
      <c r="J63" s="150">
        <f t="shared" si="28"/>
        <v>345445.78536141693</v>
      </c>
      <c r="K63" s="150">
        <f t="shared" si="28"/>
        <v>357213.61344113277</v>
      </c>
      <c r="L63" s="150">
        <f t="shared" si="28"/>
        <v>452406.7190051481</v>
      </c>
      <c r="M63" s="150">
        <f t="shared" si="28"/>
        <v>462145.73128289275</v>
      </c>
      <c r="N63" s="150">
        <f t="shared" si="28"/>
        <v>471072.28868872131</v>
      </c>
      <c r="O63" s="150">
        <f t="shared" si="28"/>
        <v>485855.32440912194</v>
      </c>
      <c r="P63" s="150">
        <f t="shared" si="28"/>
        <v>493136.08041760128</v>
      </c>
      <c r="Q63" s="150">
        <f t="shared" si="28"/>
        <v>500416.83648582915</v>
      </c>
      <c r="R63" s="150">
        <f t="shared" si="28"/>
        <v>507697.59249430848</v>
      </c>
      <c r="S63" s="150">
        <f t="shared" si="28"/>
        <v>514978.34850278782</v>
      </c>
      <c r="T63" s="150">
        <f t="shared" si="28"/>
        <v>520484.47105140286</v>
      </c>
      <c r="U63" s="150">
        <f t="shared" si="28"/>
        <v>525990.59354026942</v>
      </c>
      <c r="V63" s="150">
        <f t="shared" si="28"/>
        <v>531496.71608888439</v>
      </c>
      <c r="W63" s="150">
        <f t="shared" si="28"/>
        <v>536843.82958943606</v>
      </c>
      <c r="X63" s="150">
        <f t="shared" si="28"/>
        <v>0</v>
      </c>
      <c r="Y63" s="150">
        <f t="shared" si="28"/>
        <v>0</v>
      </c>
      <c r="Z63" s="150">
        <f t="shared" si="28"/>
        <v>0</v>
      </c>
      <c r="AA63" s="150">
        <f t="shared" si="28"/>
        <v>0</v>
      </c>
      <c r="AB63" s="150">
        <f t="shared" si="28"/>
        <v>0</v>
      </c>
    </row>
    <row r="64" spans="2:28" x14ac:dyDescent="0.35">
      <c r="B64" s="110" t="s">
        <v>242</v>
      </c>
      <c r="C64" s="108" t="s">
        <v>178</v>
      </c>
      <c r="D64" s="150"/>
      <c r="E64" s="150"/>
      <c r="F64" s="150"/>
      <c r="G64" s="150"/>
      <c r="H64" s="150"/>
      <c r="I64" s="150"/>
      <c r="J64" s="150"/>
      <c r="K64" s="150"/>
      <c r="L64" s="150"/>
      <c r="M64" s="150"/>
      <c r="N64" s="150"/>
      <c r="O64" s="150"/>
      <c r="P64" s="150">
        <v>0</v>
      </c>
      <c r="Q64" s="150">
        <v>0</v>
      </c>
      <c r="R64" s="150">
        <v>0</v>
      </c>
      <c r="S64" s="150">
        <v>0</v>
      </c>
      <c r="T64" s="150">
        <v>0</v>
      </c>
      <c r="U64" s="150">
        <v>0</v>
      </c>
      <c r="V64" s="150">
        <v>0</v>
      </c>
      <c r="W64" s="150">
        <v>0</v>
      </c>
      <c r="X64" s="150">
        <v>0</v>
      </c>
      <c r="Y64" s="150"/>
      <c r="Z64" s="150"/>
      <c r="AA64" s="150"/>
      <c r="AB64" s="150"/>
    </row>
    <row r="65" spans="2:28" x14ac:dyDescent="0.35">
      <c r="B65" s="110" t="s">
        <v>243</v>
      </c>
      <c r="C65" s="108" t="s">
        <v>178</v>
      </c>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row>
    <row r="66" spans="2:28" x14ac:dyDescent="0.35">
      <c r="B66" s="109" t="s">
        <v>244</v>
      </c>
      <c r="C66" s="108" t="s">
        <v>178</v>
      </c>
      <c r="D66" s="190">
        <f>D63+D64+D65</f>
        <v>17117.93952</v>
      </c>
      <c r="E66" s="190">
        <f t="shared" ref="E66:AB66" si="29">E63+E64+E65</f>
        <v>102951.30032396353</v>
      </c>
      <c r="F66" s="190">
        <f t="shared" si="29"/>
        <v>184173.36204852286</v>
      </c>
      <c r="G66" s="190">
        <f t="shared" si="29"/>
        <v>246162.85517469887</v>
      </c>
      <c r="H66" s="190">
        <f t="shared" si="29"/>
        <v>282632.02150391997</v>
      </c>
      <c r="I66" s="190">
        <f t="shared" si="29"/>
        <v>305668.93839951744</v>
      </c>
      <c r="J66" s="190">
        <f t="shared" si="29"/>
        <v>345445.78536141693</v>
      </c>
      <c r="K66" s="190">
        <f t="shared" si="29"/>
        <v>357213.61344113277</v>
      </c>
      <c r="L66" s="190">
        <f t="shared" si="29"/>
        <v>452406.7190051481</v>
      </c>
      <c r="M66" s="190">
        <f t="shared" si="29"/>
        <v>462145.73128289275</v>
      </c>
      <c r="N66" s="190">
        <f t="shared" si="29"/>
        <v>471072.28868872131</v>
      </c>
      <c r="O66" s="190">
        <f t="shared" si="29"/>
        <v>485855.32440912194</v>
      </c>
      <c r="P66" s="190">
        <f t="shared" si="29"/>
        <v>493136.08041760128</v>
      </c>
      <c r="Q66" s="190">
        <f t="shared" si="29"/>
        <v>500416.83648582915</v>
      </c>
      <c r="R66" s="190">
        <f t="shared" si="29"/>
        <v>507697.59249430848</v>
      </c>
      <c r="S66" s="190">
        <f t="shared" si="29"/>
        <v>514978.34850278782</v>
      </c>
      <c r="T66" s="190">
        <f t="shared" si="29"/>
        <v>520484.47105140286</v>
      </c>
      <c r="U66" s="190">
        <f>U63+U64+U65</f>
        <v>525990.59354026942</v>
      </c>
      <c r="V66" s="190">
        <f t="shared" si="29"/>
        <v>531496.71608888439</v>
      </c>
      <c r="W66" s="190">
        <f t="shared" si="29"/>
        <v>536843.82958943606</v>
      </c>
      <c r="X66" s="190">
        <f t="shared" si="29"/>
        <v>0</v>
      </c>
      <c r="Y66" s="190">
        <f t="shared" si="29"/>
        <v>0</v>
      </c>
      <c r="Z66" s="190">
        <f t="shared" si="29"/>
        <v>0</v>
      </c>
      <c r="AA66" s="190">
        <f t="shared" si="29"/>
        <v>0</v>
      </c>
      <c r="AB66" s="190">
        <f t="shared" si="29"/>
        <v>0</v>
      </c>
    </row>
    <row r="67" spans="2:28" x14ac:dyDescent="0.35">
      <c r="B67" s="111" t="s">
        <v>245</v>
      </c>
    </row>
    <row r="68" spans="2:28" x14ac:dyDescent="0.35">
      <c r="B68" s="3" t="s">
        <v>246</v>
      </c>
      <c r="C68" s="112" t="s">
        <v>178</v>
      </c>
      <c r="D68" s="151">
        <f>D66-D58</f>
        <v>-1330257.7364490456</v>
      </c>
      <c r="E68" s="151">
        <f t="shared" ref="E68:AB68" si="30">E66-E58</f>
        <v>-1447193.7032063382</v>
      </c>
      <c r="F68" s="151">
        <f t="shared" si="30"/>
        <v>-590555.99726071372</v>
      </c>
      <c r="G68" s="151">
        <f t="shared" si="30"/>
        <v>-389954.83583580423</v>
      </c>
      <c r="H68" s="151">
        <f t="shared" si="30"/>
        <v>-470765.04776022234</v>
      </c>
      <c r="I68" s="151">
        <f t="shared" si="30"/>
        <v>12438.298399517429</v>
      </c>
      <c r="J68" s="151">
        <f t="shared" si="30"/>
        <v>69437.355361416936</v>
      </c>
      <c r="K68" s="151">
        <f t="shared" si="30"/>
        <v>172760.75344113278</v>
      </c>
      <c r="L68" s="151">
        <f t="shared" si="30"/>
        <v>270530.67900514812</v>
      </c>
      <c r="M68" s="151">
        <f t="shared" si="30"/>
        <v>288481.08128289273</v>
      </c>
      <c r="N68" s="151">
        <f t="shared" si="30"/>
        <v>301283.07868872129</v>
      </c>
      <c r="O68" s="151">
        <f t="shared" si="30"/>
        <v>318301.7244091219</v>
      </c>
      <c r="P68" s="151">
        <f t="shared" si="30"/>
        <v>332561.32041760127</v>
      </c>
      <c r="Q68" s="151">
        <f t="shared" si="30"/>
        <v>338241.92648582917</v>
      </c>
      <c r="R68" s="151">
        <f t="shared" si="30"/>
        <v>337657.04249430849</v>
      </c>
      <c r="S68" s="151">
        <f t="shared" si="30"/>
        <v>340070.58850278781</v>
      </c>
      <c r="T68" s="151">
        <f t="shared" si="30"/>
        <v>364511.24105140287</v>
      </c>
      <c r="U68" s="151">
        <f t="shared" si="30"/>
        <v>365124.73354026943</v>
      </c>
      <c r="V68" s="151">
        <f t="shared" si="30"/>
        <v>366546.60608888441</v>
      </c>
      <c r="W68" s="151">
        <f t="shared" si="30"/>
        <v>370448.81958943605</v>
      </c>
      <c r="X68" s="151">
        <f t="shared" si="30"/>
        <v>0</v>
      </c>
      <c r="Y68" s="151">
        <f t="shared" si="30"/>
        <v>0</v>
      </c>
      <c r="Z68" s="151">
        <f t="shared" si="30"/>
        <v>0</v>
      </c>
      <c r="AA68" s="151">
        <f t="shared" si="30"/>
        <v>0</v>
      </c>
      <c r="AB68" s="151">
        <f t="shared" si="30"/>
        <v>0</v>
      </c>
    </row>
    <row r="69" spans="2:28" x14ac:dyDescent="0.35">
      <c r="B69" s="3" t="s">
        <v>247</v>
      </c>
      <c r="C69" s="112" t="s">
        <v>178</v>
      </c>
      <c r="D69" s="151">
        <f>D68*1/(1+$D$10)</f>
        <v>-1227401.4914643343</v>
      </c>
      <c r="E69" s="151">
        <f>E68*1/(1+$E$10)*(1/(1+$D$10))</f>
        <v>-1232050.107272204</v>
      </c>
      <c r="F69" s="151">
        <f>F68*1/(1+$F$10)*(1/(1+$E$10))*(1/(1+$D$10))</f>
        <v>-463888.54050369054</v>
      </c>
      <c r="G69" s="151">
        <f>G68*1/(1+$G$10)*(1/(1+$F$10)*(1/(1+$E$10))*(1/(1+$D$10)))</f>
        <v>-282629.65195275878</v>
      </c>
      <c r="H69" s="151">
        <f>H68*1/(1+$H$10)*(1/(1+$G$10)*(1/(1+$F$10)*(1/(1+$E$10))*(1/(1+$D$10))))</f>
        <v>-314817.21853119781</v>
      </c>
      <c r="I69" s="151">
        <f t="shared" ref="I69:AB69" si="31">I68*(1/((1+$H$10)^(I52-$G$17))*(1/(1+$G$10)*(1/(1+$F$10)*(1/(1+$E$10))*((1/(1+$D$10))))))</f>
        <v>7674.782762030135</v>
      </c>
      <c r="J69" s="151">
        <f t="shared" si="31"/>
        <v>39532.032607220965</v>
      </c>
      <c r="K69" s="151">
        <f t="shared" si="31"/>
        <v>90751.103793544273</v>
      </c>
      <c r="L69" s="151">
        <f t="shared" si="31"/>
        <v>131121.58865777278</v>
      </c>
      <c r="M69" s="151">
        <f t="shared" si="31"/>
        <v>129010.74121871767</v>
      </c>
      <c r="N69" s="151">
        <f t="shared" si="31"/>
        <v>124318.03218967757</v>
      </c>
      <c r="O69" s="151">
        <f t="shared" si="31"/>
        <v>121185.10160571024</v>
      </c>
      <c r="P69" s="151">
        <f t="shared" si="31"/>
        <v>116824.20359102238</v>
      </c>
      <c r="Q69" s="151">
        <f t="shared" si="31"/>
        <v>109632.51718839427</v>
      </c>
      <c r="R69" s="151">
        <f t="shared" si="31"/>
        <v>100980.75467728144</v>
      </c>
      <c r="S69" s="151">
        <f t="shared" si="31"/>
        <v>93838.860654356293</v>
      </c>
      <c r="T69" s="151">
        <f t="shared" si="31"/>
        <v>92805.867027468805</v>
      </c>
      <c r="U69" s="151">
        <f t="shared" si="31"/>
        <v>85774.187499183376</v>
      </c>
      <c r="V69" s="151">
        <f t="shared" si="31"/>
        <v>79450.277021106216</v>
      </c>
      <c r="W69" s="151">
        <f t="shared" si="31"/>
        <v>74087.558256702483</v>
      </c>
      <c r="X69" s="151">
        <f t="shared" si="31"/>
        <v>0</v>
      </c>
      <c r="Y69" s="151">
        <f t="shared" si="31"/>
        <v>0</v>
      </c>
      <c r="Z69" s="151">
        <f t="shared" si="31"/>
        <v>0</v>
      </c>
      <c r="AA69" s="151">
        <f t="shared" si="31"/>
        <v>0</v>
      </c>
      <c r="AB69" s="151">
        <f t="shared" si="31"/>
        <v>0</v>
      </c>
    </row>
    <row r="70" spans="2:28" x14ac:dyDescent="0.3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row>
    <row r="71" spans="2:28" x14ac:dyDescent="0.35">
      <c r="B71" s="40" t="s">
        <v>248</v>
      </c>
      <c r="C71" s="113" t="s">
        <v>178</v>
      </c>
      <c r="D71" s="114">
        <f>SUM(D69:AB69)</f>
        <v>-2123799.4009739971</v>
      </c>
      <c r="E71" s="39"/>
      <c r="F71" s="39"/>
      <c r="G71" s="39"/>
      <c r="H71" s="39"/>
    </row>
    <row r="73" spans="2:28" x14ac:dyDescent="0.35">
      <c r="B73" s="40" t="s">
        <v>220</v>
      </c>
      <c r="C73" s="40"/>
      <c r="D73" s="191">
        <f>IFERROR(IRR(D68:AB68),0)</f>
        <v>3.8557924768034546E-4</v>
      </c>
    </row>
    <row r="75" spans="2:28" x14ac:dyDescent="0.35">
      <c r="B75" s="40" t="s">
        <v>249</v>
      </c>
    </row>
    <row r="76" spans="2:28" x14ac:dyDescent="0.35">
      <c r="B76" s="3" t="s">
        <v>230</v>
      </c>
      <c r="C76" s="38"/>
      <c r="D76" s="21">
        <v>1</v>
      </c>
      <c r="E76" s="21">
        <v>2</v>
      </c>
      <c r="F76" s="21">
        <v>3</v>
      </c>
      <c r="G76" s="21">
        <v>4</v>
      </c>
      <c r="H76" s="21">
        <v>5</v>
      </c>
      <c r="I76" s="21">
        <v>6</v>
      </c>
      <c r="J76" s="21">
        <v>7</v>
      </c>
      <c r="K76" s="21">
        <v>8</v>
      </c>
      <c r="L76" s="21">
        <v>9</v>
      </c>
      <c r="M76" s="21">
        <v>10</v>
      </c>
      <c r="N76" s="21">
        <v>11</v>
      </c>
      <c r="O76" s="21">
        <v>12</v>
      </c>
      <c r="P76" s="21">
        <v>13</v>
      </c>
      <c r="Q76" s="21">
        <v>14</v>
      </c>
      <c r="R76" s="21">
        <v>15</v>
      </c>
      <c r="S76" s="21">
        <v>16</v>
      </c>
      <c r="T76" s="21">
        <v>17</v>
      </c>
      <c r="U76" s="21">
        <v>18</v>
      </c>
      <c r="V76" s="21">
        <v>19</v>
      </c>
      <c r="W76" s="21">
        <v>20</v>
      </c>
      <c r="X76" s="21">
        <v>21</v>
      </c>
      <c r="Y76" s="21">
        <v>22</v>
      </c>
      <c r="Z76" s="21">
        <v>23</v>
      </c>
      <c r="AA76" s="21">
        <v>24</v>
      </c>
      <c r="AB76" s="21">
        <v>25</v>
      </c>
    </row>
    <row r="77" spans="2:28" x14ac:dyDescent="0.35">
      <c r="B77" s="3" t="s">
        <v>246</v>
      </c>
      <c r="C77" s="112" t="s">
        <v>178</v>
      </c>
      <c r="D77" s="150">
        <f>D68</f>
        <v>-1330257.7364490456</v>
      </c>
      <c r="E77" s="150">
        <f>E68</f>
        <v>-1447193.7032063382</v>
      </c>
      <c r="F77" s="150">
        <f t="shared" ref="F77:AB77" si="32">F68</f>
        <v>-590555.99726071372</v>
      </c>
      <c r="G77" s="150">
        <f t="shared" si="32"/>
        <v>-389954.83583580423</v>
      </c>
      <c r="H77" s="150">
        <f t="shared" si="32"/>
        <v>-470765.04776022234</v>
      </c>
      <c r="I77" s="150">
        <f t="shared" si="32"/>
        <v>12438.298399517429</v>
      </c>
      <c r="J77" s="150">
        <f t="shared" si="32"/>
        <v>69437.355361416936</v>
      </c>
      <c r="K77" s="150">
        <f t="shared" si="32"/>
        <v>172760.75344113278</v>
      </c>
      <c r="L77" s="150">
        <f t="shared" si="32"/>
        <v>270530.67900514812</v>
      </c>
      <c r="M77" s="150">
        <f t="shared" si="32"/>
        <v>288481.08128289273</v>
      </c>
      <c r="N77" s="150">
        <f t="shared" si="32"/>
        <v>301283.07868872129</v>
      </c>
      <c r="O77" s="150">
        <f t="shared" si="32"/>
        <v>318301.7244091219</v>
      </c>
      <c r="P77" s="150">
        <f t="shared" si="32"/>
        <v>332561.32041760127</v>
      </c>
      <c r="Q77" s="150">
        <f t="shared" si="32"/>
        <v>338241.92648582917</v>
      </c>
      <c r="R77" s="150">
        <f t="shared" si="32"/>
        <v>337657.04249430849</v>
      </c>
      <c r="S77" s="150">
        <f t="shared" si="32"/>
        <v>340070.58850278781</v>
      </c>
      <c r="T77" s="150">
        <f t="shared" si="32"/>
        <v>364511.24105140287</v>
      </c>
      <c r="U77" s="150">
        <f t="shared" si="32"/>
        <v>365124.73354026943</v>
      </c>
      <c r="V77" s="150">
        <f t="shared" si="32"/>
        <v>366546.60608888441</v>
      </c>
      <c r="W77" s="150">
        <f t="shared" si="32"/>
        <v>370448.81958943605</v>
      </c>
      <c r="X77" s="150">
        <f t="shared" si="32"/>
        <v>0</v>
      </c>
      <c r="Y77" s="150">
        <f t="shared" si="32"/>
        <v>0</v>
      </c>
      <c r="Z77" s="150">
        <f t="shared" si="32"/>
        <v>0</v>
      </c>
      <c r="AA77" s="150">
        <f t="shared" si="32"/>
        <v>0</v>
      </c>
      <c r="AB77" s="150">
        <f t="shared" si="32"/>
        <v>0</v>
      </c>
    </row>
    <row r="78" spans="2:28" x14ac:dyDescent="0.35">
      <c r="B78" s="115" t="s">
        <v>250</v>
      </c>
      <c r="C78" s="116" t="s">
        <v>178</v>
      </c>
      <c r="D78" s="192">
        <f>D54*1/(1+$D$10)</f>
        <v>1240727.6951181449</v>
      </c>
      <c r="E78" s="192">
        <f>E54*1/(1+$E$10)*(1/(1+$D$10))</f>
        <v>1305706.3710874633</v>
      </c>
      <c r="F78" s="192">
        <f>F54*1/(1+$F$10)*(1/(1+$E$10))*(1/(1+$D$10))</f>
        <v>588184.24065277691</v>
      </c>
      <c r="G78" s="192">
        <f>G54*1/(1+$G$10)*(1/(1+$F$10)*(1/(1+$E$10))*(1/(1+$D$10)))</f>
        <v>437427.06587061792</v>
      </c>
      <c r="H78" s="192">
        <f>H54*1/(1+$H$10)*(1/(1+$G$10)*(1/(1+$F$10)*(1/(1+$E$10))*(1/(1+$D$10))))</f>
        <v>477602.7926109379</v>
      </c>
    </row>
    <row r="79" spans="2:28" x14ac:dyDescent="0.35">
      <c r="B79" s="3" t="s">
        <v>251</v>
      </c>
      <c r="C79" s="112" t="s">
        <v>178</v>
      </c>
      <c r="D79" s="151">
        <f>D77-D78</f>
        <v>-2570985.4315671902</v>
      </c>
      <c r="E79" s="151">
        <f>D79+E77-E78</f>
        <v>-5323885.5058609918</v>
      </c>
      <c r="F79" s="151">
        <f>E79+F77-F78</f>
        <v>-6502625.743774483</v>
      </c>
      <c r="G79" s="151">
        <f>F79+G77-G78</f>
        <v>-7330007.6454809047</v>
      </c>
      <c r="H79" s="151">
        <f>G79+H77-H78</f>
        <v>-8278375.4858520646</v>
      </c>
      <c r="I79" s="151">
        <f t="shared" ref="I79" si="33">H79+I77</f>
        <v>-8265937.1874525473</v>
      </c>
      <c r="J79" s="151">
        <f t="shared" ref="J79" si="34">I79+J77</f>
        <v>-8196499.8320911303</v>
      </c>
      <c r="K79" s="151">
        <f t="shared" ref="K79" si="35">J79+K77</f>
        <v>-8023739.0786499977</v>
      </c>
      <c r="L79" s="151">
        <f t="shared" ref="L79" si="36">K79+L77</f>
        <v>-7753208.3996448498</v>
      </c>
      <c r="M79" s="151">
        <f t="shared" ref="M79" si="37">L79+M77</f>
        <v>-7464727.3183619566</v>
      </c>
      <c r="N79" s="151">
        <f t="shared" ref="N79" si="38">M79+N77</f>
        <v>-7163444.2396732355</v>
      </c>
      <c r="O79" s="151">
        <f t="shared" ref="O79" si="39">N79+O77</f>
        <v>-6845142.5152641134</v>
      </c>
      <c r="P79" s="151">
        <f t="shared" ref="P79" si="40">O79+P77</f>
        <v>-6512581.1948465118</v>
      </c>
      <c r="Q79" s="151">
        <f t="shared" ref="Q79" si="41">P79+Q77</f>
        <v>-6174339.2683606828</v>
      </c>
      <c r="R79" s="151">
        <f t="shared" ref="R79" si="42">Q79+R77</f>
        <v>-5836682.2258663746</v>
      </c>
      <c r="S79" s="151">
        <f t="shared" ref="S79" si="43">R79+S77</f>
        <v>-5496611.6373635866</v>
      </c>
      <c r="T79" s="151">
        <f t="shared" ref="T79" si="44">S79+T77</f>
        <v>-5132100.3963121837</v>
      </c>
      <c r="U79" s="151">
        <f t="shared" ref="U79" si="45">T79+U77</f>
        <v>-4766975.6627719142</v>
      </c>
      <c r="V79" s="151">
        <f t="shared" ref="V79" si="46">U79+V77</f>
        <v>-4400429.05668303</v>
      </c>
      <c r="W79" s="151">
        <f t="shared" ref="W79" si="47">V79+W77</f>
        <v>-4029980.2370935939</v>
      </c>
      <c r="X79" s="151">
        <f t="shared" ref="X79" si="48">W79+X77</f>
        <v>-4029980.2370935939</v>
      </c>
      <c r="Y79" s="151">
        <f t="shared" ref="Y79" si="49">X79+Y77</f>
        <v>-4029980.2370935939</v>
      </c>
      <c r="Z79" s="151">
        <f t="shared" ref="Z79" si="50">Y79+Z77</f>
        <v>-4029980.2370935939</v>
      </c>
      <c r="AA79" s="151">
        <f t="shared" ref="AA79" si="51">Z79+AA77</f>
        <v>-4029980.2370935939</v>
      </c>
      <c r="AB79" s="151">
        <f>AA79+AB77</f>
        <v>-4029980.2370935939</v>
      </c>
    </row>
    <row r="80" spans="2:28" x14ac:dyDescent="0.35">
      <c r="B80" s="117" t="s">
        <v>252</v>
      </c>
    </row>
    <row r="82" spans="2:28" ht="15.5" x14ac:dyDescent="0.35">
      <c r="B82" s="375" t="s">
        <v>254</v>
      </c>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7"/>
    </row>
    <row r="83" spans="2:28" ht="15.5" x14ac:dyDescent="0.35">
      <c r="B83" s="103"/>
      <c r="C83" s="103"/>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row>
    <row r="84" spans="2:28" x14ac:dyDescent="0.35">
      <c r="B84" s="105" t="s">
        <v>229</v>
      </c>
      <c r="C84" s="97"/>
    </row>
    <row r="85" spans="2:28" x14ac:dyDescent="0.35">
      <c r="B85" s="3"/>
      <c r="C85" s="27" t="s">
        <v>105</v>
      </c>
      <c r="D85" s="27">
        <f>$C$3</f>
        <v>2024</v>
      </c>
      <c r="E85" s="27">
        <f>$C$3+1</f>
        <v>2025</v>
      </c>
      <c r="F85" s="27">
        <f>$C$3+2</f>
        <v>2026</v>
      </c>
      <c r="G85" s="27">
        <f>$C$3+3</f>
        <v>2027</v>
      </c>
      <c r="H85" s="27">
        <f>$C$3+4</f>
        <v>2028</v>
      </c>
      <c r="I85" s="27">
        <f>H85+1</f>
        <v>2029</v>
      </c>
      <c r="J85" s="27">
        <f t="shared" ref="J85" si="52">I85+1</f>
        <v>2030</v>
      </c>
      <c r="K85" s="27">
        <f t="shared" ref="K85" si="53">J85+1</f>
        <v>2031</v>
      </c>
      <c r="L85" s="27">
        <f t="shared" ref="L85" si="54">K85+1</f>
        <v>2032</v>
      </c>
      <c r="M85" s="27">
        <f t="shared" ref="M85" si="55">L85+1</f>
        <v>2033</v>
      </c>
      <c r="N85" s="27">
        <f t="shared" ref="N85" si="56">M85+1</f>
        <v>2034</v>
      </c>
      <c r="O85" s="27">
        <f t="shared" ref="O85" si="57">N85+1</f>
        <v>2035</v>
      </c>
      <c r="P85" s="27">
        <f t="shared" ref="P85" si="58">O85+1</f>
        <v>2036</v>
      </c>
      <c r="Q85" s="27">
        <f t="shared" ref="Q85" si="59">P85+1</f>
        <v>2037</v>
      </c>
      <c r="R85" s="27">
        <f t="shared" ref="R85" si="60">Q85+1</f>
        <v>2038</v>
      </c>
      <c r="S85" s="27">
        <f t="shared" ref="S85" si="61">R85+1</f>
        <v>2039</v>
      </c>
      <c r="T85" s="27">
        <f t="shared" ref="T85" si="62">S85+1</f>
        <v>2040</v>
      </c>
      <c r="U85" s="27">
        <f t="shared" ref="U85" si="63">T85+1</f>
        <v>2041</v>
      </c>
      <c r="V85" s="27">
        <f t="shared" ref="V85" si="64">U85+1</f>
        <v>2042</v>
      </c>
      <c r="W85" s="27">
        <f t="shared" ref="W85" si="65">V85+1</f>
        <v>2043</v>
      </c>
      <c r="X85" s="27">
        <f t="shared" ref="X85" si="66">W85+1</f>
        <v>2044</v>
      </c>
      <c r="Y85" s="27">
        <f t="shared" ref="Y85" si="67">X85+1</f>
        <v>2045</v>
      </c>
      <c r="Z85" s="27">
        <f t="shared" ref="Z85" si="68">Y85+1</f>
        <v>2046</v>
      </c>
      <c r="AA85" s="27">
        <f t="shared" ref="AA85" si="69">Z85+1</f>
        <v>2047</v>
      </c>
      <c r="AB85" s="27">
        <f t="shared" ref="AB85" si="70">AA85+1</f>
        <v>2048</v>
      </c>
    </row>
    <row r="86" spans="2:28" x14ac:dyDescent="0.35">
      <c r="B86" s="3" t="s">
        <v>230</v>
      </c>
      <c r="C86" s="38"/>
      <c r="D86" s="21">
        <v>1</v>
      </c>
      <c r="E86" s="21">
        <v>2</v>
      </c>
      <c r="F86" s="21">
        <v>3</v>
      </c>
      <c r="G86" s="21">
        <v>4</v>
      </c>
      <c r="H86" s="21">
        <v>5</v>
      </c>
      <c r="I86" s="21">
        <v>6</v>
      </c>
      <c r="J86" s="21">
        <v>7</v>
      </c>
      <c r="K86" s="21">
        <v>8</v>
      </c>
      <c r="L86" s="21">
        <v>9</v>
      </c>
      <c r="M86" s="21">
        <v>10</v>
      </c>
      <c r="N86" s="21">
        <v>11</v>
      </c>
      <c r="O86" s="21">
        <v>12</v>
      </c>
      <c r="P86" s="21">
        <v>13</v>
      </c>
      <c r="Q86" s="21">
        <v>14</v>
      </c>
      <c r="R86" s="21">
        <v>15</v>
      </c>
      <c r="S86" s="21">
        <v>16</v>
      </c>
      <c r="T86" s="21">
        <v>17</v>
      </c>
      <c r="U86" s="21">
        <v>18</v>
      </c>
      <c r="V86" s="21">
        <v>19</v>
      </c>
      <c r="W86" s="21">
        <v>20</v>
      </c>
      <c r="X86" s="21">
        <v>21</v>
      </c>
      <c r="Y86" s="21">
        <v>22</v>
      </c>
      <c r="Z86" s="21">
        <v>23</v>
      </c>
      <c r="AA86" s="21">
        <v>24</v>
      </c>
      <c r="AB86" s="21">
        <v>25</v>
      </c>
    </row>
    <row r="87" spans="2:28" x14ac:dyDescent="0.35">
      <c r="B87" s="378" t="s">
        <v>231</v>
      </c>
      <c r="C87" s="379"/>
      <c r="D87" s="379"/>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80"/>
    </row>
    <row r="88" spans="2:28" x14ac:dyDescent="0.35">
      <c r="B88" s="3" t="s">
        <v>232</v>
      </c>
      <c r="C88" s="106" t="s">
        <v>178</v>
      </c>
      <c r="D88" s="35">
        <f>Επενδύσεις!D17</f>
        <v>4357125.2053619511</v>
      </c>
      <c r="E88" s="35">
        <f>Επενδύσεις!E17</f>
        <v>3240524.4576771711</v>
      </c>
      <c r="F88" s="35">
        <f>Επενδύσεις!F17</f>
        <v>1859850.5911124942</v>
      </c>
      <c r="G88" s="35">
        <f>Επενδύσεις!G17</f>
        <v>1594499.2336595405</v>
      </c>
      <c r="H88" s="35">
        <f>Επενδύσεις!H17</f>
        <v>1717600.6756564733</v>
      </c>
      <c r="I88" s="107"/>
      <c r="J88" s="107"/>
      <c r="K88" s="107"/>
      <c r="L88" s="107"/>
      <c r="M88" s="107"/>
      <c r="N88" s="107"/>
      <c r="O88" s="107"/>
      <c r="P88" s="107"/>
      <c r="Q88" s="107"/>
      <c r="R88" s="107"/>
      <c r="S88" s="107"/>
      <c r="T88" s="107"/>
      <c r="U88" s="107"/>
      <c r="V88" s="107"/>
      <c r="W88" s="107"/>
      <c r="X88" s="107"/>
      <c r="Y88" s="107"/>
      <c r="Z88" s="107"/>
      <c r="AA88" s="107"/>
      <c r="AB88" s="107"/>
    </row>
    <row r="89" spans="2:28" x14ac:dyDescent="0.35">
      <c r="B89" s="3" t="s">
        <v>233</v>
      </c>
      <c r="C89" s="106" t="s">
        <v>178</v>
      </c>
      <c r="D89" s="35"/>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row>
    <row r="90" spans="2:28" x14ac:dyDescent="0.35">
      <c r="B90" s="3" t="s">
        <v>234</v>
      </c>
      <c r="C90" s="106" t="s">
        <v>178</v>
      </c>
      <c r="D90" s="107"/>
      <c r="E90" s="107"/>
      <c r="F90" s="107"/>
      <c r="G90" s="107"/>
      <c r="H90" s="107"/>
      <c r="I90" s="35">
        <v>657362</v>
      </c>
      <c r="J90" s="35">
        <v>602867</v>
      </c>
      <c r="K90" s="35">
        <v>346272</v>
      </c>
      <c r="L90" s="35">
        <v>326279</v>
      </c>
      <c r="M90" s="35">
        <v>292334</v>
      </c>
      <c r="N90" s="35">
        <v>270626</v>
      </c>
      <c r="O90" s="35">
        <v>253714</v>
      </c>
      <c r="P90" s="35">
        <v>225167</v>
      </c>
      <c r="Q90" s="35">
        <v>227418</v>
      </c>
      <c r="R90" s="35">
        <v>229693</v>
      </c>
      <c r="S90" s="35">
        <v>231990</v>
      </c>
      <c r="T90" s="35">
        <v>175444</v>
      </c>
      <c r="U90" s="35">
        <v>177198</v>
      </c>
      <c r="V90" s="35">
        <v>178970</v>
      </c>
      <c r="W90" s="35">
        <v>173802</v>
      </c>
      <c r="X90" s="35"/>
      <c r="Y90" s="35"/>
      <c r="Z90" s="35"/>
      <c r="AA90" s="35"/>
      <c r="AB90" s="35"/>
    </row>
    <row r="91" spans="2:28" x14ac:dyDescent="0.35">
      <c r="B91" s="3" t="s">
        <v>235</v>
      </c>
      <c r="C91" s="108" t="s">
        <v>178</v>
      </c>
      <c r="D91" s="35">
        <v>8489</v>
      </c>
      <c r="E91" s="35">
        <v>30051</v>
      </c>
      <c r="F91" s="35">
        <v>50426</v>
      </c>
      <c r="G91" s="35">
        <v>67653</v>
      </c>
      <c r="H91" s="35">
        <v>83301</v>
      </c>
      <c r="I91" s="35">
        <v>99132</v>
      </c>
      <c r="J91" s="35">
        <v>107556</v>
      </c>
      <c r="K91" s="35">
        <v>121156</v>
      </c>
      <c r="L91" s="35">
        <v>134108</v>
      </c>
      <c r="M91" s="35">
        <v>146054</v>
      </c>
      <c r="N91" s="35">
        <v>157266</v>
      </c>
      <c r="O91" s="35">
        <v>168023</v>
      </c>
      <c r="P91" s="35">
        <v>177841</v>
      </c>
      <c r="Q91" s="35">
        <v>179605</v>
      </c>
      <c r="R91" s="35">
        <v>197960</v>
      </c>
      <c r="S91" s="35">
        <v>208337</v>
      </c>
      <c r="T91" s="35">
        <v>214673</v>
      </c>
      <c r="U91" s="35">
        <v>225425</v>
      </c>
      <c r="V91" s="35">
        <v>234241</v>
      </c>
      <c r="W91" s="35">
        <v>242997</v>
      </c>
      <c r="X91" s="35"/>
      <c r="Y91" s="35"/>
      <c r="Z91" s="35"/>
      <c r="AA91" s="35"/>
      <c r="AB91" s="35"/>
    </row>
    <row r="92" spans="2:28" x14ac:dyDescent="0.35">
      <c r="B92" s="109" t="s">
        <v>236</v>
      </c>
      <c r="C92" s="108" t="s">
        <v>178</v>
      </c>
      <c r="D92" s="190">
        <f>D88+D91+D89</f>
        <v>4365614.2053619511</v>
      </c>
      <c r="E92" s="190">
        <f>E88+E91</f>
        <v>3270575.4576771711</v>
      </c>
      <c r="F92" s="190">
        <f>F88+F91</f>
        <v>1910276.5911124942</v>
      </c>
      <c r="G92" s="190">
        <f>G88+G91</f>
        <v>1662152.2336595405</v>
      </c>
      <c r="H92" s="190">
        <f>H88+H91</f>
        <v>1800901.6756564733</v>
      </c>
      <c r="I92" s="190">
        <f>I90+I91</f>
        <v>756494</v>
      </c>
      <c r="J92" s="190">
        <f t="shared" ref="J92:AB92" si="71">J90+J91</f>
        <v>710423</v>
      </c>
      <c r="K92" s="190">
        <f t="shared" si="71"/>
        <v>467428</v>
      </c>
      <c r="L92" s="190">
        <f t="shared" si="71"/>
        <v>460387</v>
      </c>
      <c r="M92" s="190">
        <f t="shared" si="71"/>
        <v>438388</v>
      </c>
      <c r="N92" s="190">
        <f t="shared" si="71"/>
        <v>427892</v>
      </c>
      <c r="O92" s="190">
        <f t="shared" si="71"/>
        <v>421737</v>
      </c>
      <c r="P92" s="190">
        <f t="shared" si="71"/>
        <v>403008</v>
      </c>
      <c r="Q92" s="190">
        <f t="shared" si="71"/>
        <v>407023</v>
      </c>
      <c r="R92" s="190">
        <f t="shared" si="71"/>
        <v>427653</v>
      </c>
      <c r="S92" s="190">
        <f t="shared" si="71"/>
        <v>440327</v>
      </c>
      <c r="T92" s="190">
        <f t="shared" si="71"/>
        <v>390117</v>
      </c>
      <c r="U92" s="190">
        <f t="shared" si="71"/>
        <v>402623</v>
      </c>
      <c r="V92" s="190">
        <f t="shared" si="71"/>
        <v>413211</v>
      </c>
      <c r="W92" s="190">
        <f t="shared" si="71"/>
        <v>416799</v>
      </c>
      <c r="X92" s="190">
        <f t="shared" si="71"/>
        <v>0</v>
      </c>
      <c r="Y92" s="190">
        <f t="shared" si="71"/>
        <v>0</v>
      </c>
      <c r="Z92" s="190">
        <f t="shared" si="71"/>
        <v>0</v>
      </c>
      <c r="AA92" s="190">
        <f t="shared" si="71"/>
        <v>0</v>
      </c>
      <c r="AB92" s="190">
        <f t="shared" si="71"/>
        <v>0</v>
      </c>
    </row>
    <row r="93" spans="2:28" x14ac:dyDescent="0.35">
      <c r="B93" s="17" t="s">
        <v>237</v>
      </c>
    </row>
    <row r="94" spans="2:28" x14ac:dyDescent="0.35">
      <c r="B94" s="17" t="s">
        <v>238</v>
      </c>
    </row>
    <row r="95" spans="2:28" x14ac:dyDescent="0.35">
      <c r="B95" s="378" t="s">
        <v>239</v>
      </c>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80"/>
    </row>
    <row r="96" spans="2:28" x14ac:dyDescent="0.35">
      <c r="B96" s="110" t="s">
        <v>240</v>
      </c>
      <c r="C96" s="106" t="s">
        <v>114</v>
      </c>
      <c r="D96" s="35">
        <v>11176</v>
      </c>
      <c r="E96" s="35">
        <v>34643</v>
      </c>
      <c r="F96" s="35">
        <v>59204</v>
      </c>
      <c r="G96" s="35">
        <v>81851</v>
      </c>
      <c r="H96" s="35">
        <v>94823</v>
      </c>
      <c r="I96" s="35">
        <v>105047</v>
      </c>
      <c r="J96" s="35">
        <v>122700</v>
      </c>
      <c r="K96" s="35">
        <v>127923</v>
      </c>
      <c r="L96" s="35">
        <v>170170</v>
      </c>
      <c r="M96" s="35">
        <v>174493</v>
      </c>
      <c r="N96" s="35">
        <v>178454</v>
      </c>
      <c r="O96" s="35">
        <v>185015</v>
      </c>
      <c r="P96" s="35">
        <v>188246</v>
      </c>
      <c r="Q96" s="35">
        <v>191478</v>
      </c>
      <c r="R96" s="35">
        <v>194709</v>
      </c>
      <c r="S96" s="35">
        <v>197940</v>
      </c>
      <c r="T96" s="35">
        <v>200384</v>
      </c>
      <c r="U96" s="35">
        <v>202827</v>
      </c>
      <c r="V96" s="35">
        <v>205271</v>
      </c>
      <c r="W96" s="35">
        <v>207644</v>
      </c>
      <c r="X96" s="35"/>
      <c r="Y96" s="35"/>
      <c r="Z96" s="35"/>
      <c r="AA96" s="35"/>
      <c r="AB96" s="35"/>
    </row>
    <row r="97" spans="2:28" x14ac:dyDescent="0.35">
      <c r="B97" s="110" t="s">
        <v>241</v>
      </c>
      <c r="C97" s="108" t="s">
        <v>178</v>
      </c>
      <c r="D97" s="150">
        <f t="shared" ref="D97:AB97" si="72">D96*$D$11</f>
        <v>66774.901247999995</v>
      </c>
      <c r="E97" s="150">
        <f t="shared" si="72"/>
        <v>206986.65926399999</v>
      </c>
      <c r="F97" s="150">
        <f t="shared" si="72"/>
        <v>353734.90099200001</v>
      </c>
      <c r="G97" s="150">
        <f t="shared" si="72"/>
        <v>489047.28364799998</v>
      </c>
      <c r="H97" s="150">
        <f t="shared" ref="H97:V97" si="73">I96*$D$11</f>
        <v>627639.85785599996</v>
      </c>
      <c r="I97" s="150">
        <f t="shared" si="73"/>
        <v>733113.84959999996</v>
      </c>
      <c r="J97" s="150">
        <f t="shared" si="73"/>
        <v>764320.48070399999</v>
      </c>
      <c r="K97" s="150">
        <f t="shared" si="73"/>
        <v>1016739.8841599999</v>
      </c>
      <c r="L97" s="150">
        <f t="shared" si="73"/>
        <v>1042569.1520639999</v>
      </c>
      <c r="M97" s="150">
        <f t="shared" si="73"/>
        <v>1066235.5249919998</v>
      </c>
      <c r="N97" s="150">
        <f t="shared" si="73"/>
        <v>1105436.50272</v>
      </c>
      <c r="O97" s="150">
        <f t="shared" si="73"/>
        <v>1124741.236608</v>
      </c>
      <c r="P97" s="150">
        <f t="shared" si="73"/>
        <v>1144051.9453439999</v>
      </c>
      <c r="Q97" s="150">
        <f t="shared" si="73"/>
        <v>1163356.6792319999</v>
      </c>
      <c r="R97" s="150">
        <f t="shared" si="73"/>
        <v>1182661.4131199999</v>
      </c>
      <c r="S97" s="150">
        <f t="shared" si="73"/>
        <v>1197263.941632</v>
      </c>
      <c r="T97" s="150">
        <f t="shared" si="73"/>
        <v>1211860.495296</v>
      </c>
      <c r="U97" s="150">
        <f t="shared" si="73"/>
        <v>1226463.0238079999</v>
      </c>
      <c r="V97" s="150">
        <f t="shared" si="73"/>
        <v>1240641.3381119999</v>
      </c>
      <c r="W97" s="150">
        <f>W96*$D$11</f>
        <v>1240641.3381119999</v>
      </c>
      <c r="X97" s="150">
        <f t="shared" si="72"/>
        <v>0</v>
      </c>
      <c r="Y97" s="150">
        <f t="shared" si="72"/>
        <v>0</v>
      </c>
      <c r="Z97" s="150">
        <f t="shared" si="72"/>
        <v>0</v>
      </c>
      <c r="AA97" s="150">
        <f t="shared" si="72"/>
        <v>0</v>
      </c>
      <c r="AB97" s="150">
        <f t="shared" si="72"/>
        <v>0</v>
      </c>
    </row>
    <row r="98" spans="2:28" x14ac:dyDescent="0.35">
      <c r="B98" s="110" t="s">
        <v>242</v>
      </c>
      <c r="C98" s="108" t="s">
        <v>178</v>
      </c>
      <c r="D98" s="150"/>
      <c r="E98" s="150"/>
      <c r="F98" s="150"/>
      <c r="G98" s="150"/>
      <c r="H98" s="150"/>
      <c r="I98" s="150"/>
      <c r="J98" s="150"/>
      <c r="K98" s="150"/>
      <c r="L98" s="150"/>
      <c r="M98" s="150"/>
      <c r="N98" s="150"/>
      <c r="O98" s="150"/>
      <c r="P98" s="150">
        <v>0</v>
      </c>
      <c r="Q98" s="150">
        <v>0</v>
      </c>
      <c r="R98" s="150">
        <v>0</v>
      </c>
      <c r="S98" s="150">
        <v>0</v>
      </c>
      <c r="T98" s="150">
        <v>0</v>
      </c>
      <c r="U98" s="150">
        <v>0</v>
      </c>
      <c r="V98" s="150">
        <v>0</v>
      </c>
      <c r="W98" s="150">
        <v>0</v>
      </c>
      <c r="X98" s="150">
        <v>0</v>
      </c>
      <c r="Y98" s="150"/>
      <c r="Z98" s="150"/>
      <c r="AA98" s="150"/>
      <c r="AB98" s="150"/>
    </row>
    <row r="99" spans="2:28" x14ac:dyDescent="0.35">
      <c r="B99" s="110" t="s">
        <v>243</v>
      </c>
      <c r="C99" s="108" t="s">
        <v>178</v>
      </c>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row>
    <row r="100" spans="2:28" x14ac:dyDescent="0.35">
      <c r="B100" s="109" t="s">
        <v>244</v>
      </c>
      <c r="C100" s="108" t="s">
        <v>178</v>
      </c>
      <c r="D100" s="190">
        <f>D97+D98+D99</f>
        <v>66774.901247999995</v>
      </c>
      <c r="E100" s="190">
        <f t="shared" ref="E100:AB100" si="74">E97+E98+E99</f>
        <v>206986.65926399999</v>
      </c>
      <c r="F100" s="190">
        <f t="shared" si="74"/>
        <v>353734.90099200001</v>
      </c>
      <c r="G100" s="190">
        <f t="shared" si="74"/>
        <v>489047.28364799998</v>
      </c>
      <c r="H100" s="190">
        <f t="shared" si="74"/>
        <v>627639.85785599996</v>
      </c>
      <c r="I100" s="190">
        <f t="shared" si="74"/>
        <v>733113.84959999996</v>
      </c>
      <c r="J100" s="190">
        <f t="shared" si="74"/>
        <v>764320.48070399999</v>
      </c>
      <c r="K100" s="190">
        <f t="shared" si="74"/>
        <v>1016739.8841599999</v>
      </c>
      <c r="L100" s="190">
        <f t="shared" si="74"/>
        <v>1042569.1520639999</v>
      </c>
      <c r="M100" s="190">
        <f t="shared" si="74"/>
        <v>1066235.5249919998</v>
      </c>
      <c r="N100" s="190">
        <f t="shared" si="74"/>
        <v>1105436.50272</v>
      </c>
      <c r="O100" s="190">
        <f t="shared" si="74"/>
        <v>1124741.236608</v>
      </c>
      <c r="P100" s="190">
        <f t="shared" si="74"/>
        <v>1144051.9453439999</v>
      </c>
      <c r="Q100" s="190">
        <f>Q97+Q98+Q99</f>
        <v>1163356.6792319999</v>
      </c>
      <c r="R100" s="190">
        <f t="shared" si="74"/>
        <v>1182661.4131199999</v>
      </c>
      <c r="S100" s="190">
        <f t="shared" si="74"/>
        <v>1197263.941632</v>
      </c>
      <c r="T100" s="190">
        <f t="shared" si="74"/>
        <v>1211860.495296</v>
      </c>
      <c r="U100" s="190">
        <f t="shared" si="74"/>
        <v>1226463.0238079999</v>
      </c>
      <c r="V100" s="190">
        <f t="shared" si="74"/>
        <v>1240641.3381119999</v>
      </c>
      <c r="W100" s="190">
        <f t="shared" si="74"/>
        <v>1240641.3381119999</v>
      </c>
      <c r="X100" s="190">
        <f t="shared" si="74"/>
        <v>0</v>
      </c>
      <c r="Y100" s="190">
        <f t="shared" si="74"/>
        <v>0</v>
      </c>
      <c r="Z100" s="190">
        <f t="shared" si="74"/>
        <v>0</v>
      </c>
      <c r="AA100" s="190">
        <f t="shared" si="74"/>
        <v>0</v>
      </c>
      <c r="AB100" s="190">
        <f t="shared" si="74"/>
        <v>0</v>
      </c>
    </row>
    <row r="101" spans="2:28" x14ac:dyDescent="0.35">
      <c r="B101" s="111" t="s">
        <v>245</v>
      </c>
    </row>
    <row r="102" spans="2:28" x14ac:dyDescent="0.35">
      <c r="B102" s="3" t="s">
        <v>246</v>
      </c>
      <c r="C102" s="112" t="s">
        <v>178</v>
      </c>
      <c r="D102" s="151">
        <f>D100-D92</f>
        <v>-4298839.3041139515</v>
      </c>
      <c r="E102" s="151">
        <f t="shared" ref="E102:AB102" si="75">E100-E92</f>
        <v>-3063588.798413171</v>
      </c>
      <c r="F102" s="151">
        <f t="shared" si="75"/>
        <v>-1556541.6901204942</v>
      </c>
      <c r="G102" s="151">
        <f t="shared" si="75"/>
        <v>-1173104.9500115407</v>
      </c>
      <c r="H102" s="151">
        <f t="shared" si="75"/>
        <v>-1173261.8178004734</v>
      </c>
      <c r="I102" s="151">
        <f t="shared" si="75"/>
        <v>-23380.150400000042</v>
      </c>
      <c r="J102" s="151">
        <f t="shared" si="75"/>
        <v>53897.480703999987</v>
      </c>
      <c r="K102" s="151">
        <f t="shared" si="75"/>
        <v>549311.8841599999</v>
      </c>
      <c r="L102" s="151">
        <f t="shared" si="75"/>
        <v>582182.15206399991</v>
      </c>
      <c r="M102" s="151">
        <f t="shared" si="75"/>
        <v>627847.52499199985</v>
      </c>
      <c r="N102" s="151">
        <f t="shared" si="75"/>
        <v>677544.50271999999</v>
      </c>
      <c r="O102" s="151">
        <f t="shared" si="75"/>
        <v>703004.23660800001</v>
      </c>
      <c r="P102" s="151">
        <f t="shared" si="75"/>
        <v>741043.94534399989</v>
      </c>
      <c r="Q102" s="151">
        <f t="shared" si="75"/>
        <v>756333.67923199991</v>
      </c>
      <c r="R102" s="151">
        <f t="shared" si="75"/>
        <v>755008.41311999992</v>
      </c>
      <c r="S102" s="151">
        <f t="shared" si="75"/>
        <v>756936.94163200003</v>
      </c>
      <c r="T102" s="151">
        <f t="shared" si="75"/>
        <v>821743.49529600004</v>
      </c>
      <c r="U102" s="151">
        <f t="shared" si="75"/>
        <v>823840.02380799991</v>
      </c>
      <c r="V102" s="151">
        <f t="shared" si="75"/>
        <v>827430.33811199991</v>
      </c>
      <c r="W102" s="151">
        <f t="shared" si="75"/>
        <v>823842.33811199991</v>
      </c>
      <c r="X102" s="151">
        <f t="shared" si="75"/>
        <v>0</v>
      </c>
      <c r="Y102" s="151">
        <f t="shared" si="75"/>
        <v>0</v>
      </c>
      <c r="Z102" s="151">
        <f t="shared" si="75"/>
        <v>0</v>
      </c>
      <c r="AA102" s="151">
        <f t="shared" si="75"/>
        <v>0</v>
      </c>
      <c r="AB102" s="151">
        <f t="shared" si="75"/>
        <v>0</v>
      </c>
    </row>
    <row r="103" spans="2:28" x14ac:dyDescent="0.35">
      <c r="B103" s="3" t="s">
        <v>247</v>
      </c>
      <c r="C103" s="112" t="s">
        <v>178</v>
      </c>
      <c r="D103" s="151">
        <f>D102*1/(1+$D$10)</f>
        <v>-3966450.7327126325</v>
      </c>
      <c r="E103" s="151">
        <f>E102*1/(1+$E$10)*(1/(1+$D$10))</f>
        <v>-2608147.6856624419</v>
      </c>
      <c r="F103" s="151">
        <f>F102*1/(1+$F$10)*(1/(1+$E$10))*(1/(1+$D$10))</f>
        <v>-1222681.4327725368</v>
      </c>
      <c r="G103" s="151">
        <f>G102*1/(1+$G$10)*(1/(1+$F$10)*(1/(1+$E$10))*(1/(1+$D$10)))</f>
        <v>-850237.54870275711</v>
      </c>
      <c r="H103" s="151">
        <f>H102*1/(1+$H$10)*(1/(1+$G$10)*(1/(1+$F$10)*(1/(1+$E$10))*(1/(1+$D$10))))</f>
        <v>-784601.62632322684</v>
      </c>
      <c r="I103" s="151">
        <f t="shared" ref="I103:AB103" si="76">I102*(1/((1+$H$10)^(I86-$G$17))*(1/(1+$G$10)*(1/(1+$F$10)*(1/(1+$E$10))*((1/(1+$D$10))))))</f>
        <v>-14426.215668740826</v>
      </c>
      <c r="J103" s="151">
        <f t="shared" si="76"/>
        <v>30684.880689184585</v>
      </c>
      <c r="K103" s="151">
        <f t="shared" si="76"/>
        <v>288553.15123071539</v>
      </c>
      <c r="L103" s="151">
        <f t="shared" si="76"/>
        <v>282173.72220982023</v>
      </c>
      <c r="M103" s="151">
        <f t="shared" si="76"/>
        <v>280777.76959011494</v>
      </c>
      <c r="N103" s="151">
        <f t="shared" si="76"/>
        <v>279574.27833545726</v>
      </c>
      <c r="O103" s="151">
        <f t="shared" si="76"/>
        <v>267650.57588278572</v>
      </c>
      <c r="P103" s="151">
        <f t="shared" si="76"/>
        <v>260318.51398729283</v>
      </c>
      <c r="Q103" s="151">
        <f t="shared" si="76"/>
        <v>245146.32455547358</v>
      </c>
      <c r="R103" s="151">
        <f t="shared" si="76"/>
        <v>225795.14048145281</v>
      </c>
      <c r="S103" s="151">
        <f t="shared" si="76"/>
        <v>208868.69547484431</v>
      </c>
      <c r="T103" s="151">
        <f t="shared" si="76"/>
        <v>209218.83598199804</v>
      </c>
      <c r="U103" s="151">
        <f t="shared" si="76"/>
        <v>193534.43407209104</v>
      </c>
      <c r="V103" s="151">
        <f t="shared" si="76"/>
        <v>179348.46070495248</v>
      </c>
      <c r="W103" s="151">
        <f t="shared" si="76"/>
        <v>164763.56244529746</v>
      </c>
      <c r="X103" s="151">
        <f t="shared" si="76"/>
        <v>0</v>
      </c>
      <c r="Y103" s="151">
        <f t="shared" si="76"/>
        <v>0</v>
      </c>
      <c r="Z103" s="151">
        <f t="shared" si="76"/>
        <v>0</v>
      </c>
      <c r="AA103" s="151">
        <f t="shared" si="76"/>
        <v>0</v>
      </c>
      <c r="AB103" s="151">
        <f t="shared" si="76"/>
        <v>0</v>
      </c>
    </row>
    <row r="104" spans="2:28" x14ac:dyDescent="0.3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row>
    <row r="105" spans="2:28" x14ac:dyDescent="0.35">
      <c r="B105" s="40" t="s">
        <v>248</v>
      </c>
      <c r="C105" s="113" t="s">
        <v>178</v>
      </c>
      <c r="D105" s="114">
        <f>SUM(D103:AB103)</f>
        <v>-6330136.8962008553</v>
      </c>
      <c r="E105" s="39"/>
      <c r="F105" s="39"/>
      <c r="G105" s="39"/>
      <c r="H105" s="39"/>
    </row>
    <row r="107" spans="2:28" x14ac:dyDescent="0.35">
      <c r="B107" s="40" t="s">
        <v>220</v>
      </c>
      <c r="C107" s="40"/>
      <c r="D107" s="191">
        <f>IFERROR(IRR(D102:AB102),0)</f>
        <v>-1.4038769876746238E-2</v>
      </c>
    </row>
    <row r="109" spans="2:28" x14ac:dyDescent="0.35">
      <c r="B109" s="40" t="s">
        <v>249</v>
      </c>
    </row>
    <row r="110" spans="2:28" x14ac:dyDescent="0.35">
      <c r="B110" s="3" t="s">
        <v>230</v>
      </c>
      <c r="C110" s="38"/>
      <c r="D110" s="21">
        <v>1</v>
      </c>
      <c r="E110" s="21">
        <v>2</v>
      </c>
      <c r="F110" s="21">
        <v>3</v>
      </c>
      <c r="G110" s="21">
        <v>4</v>
      </c>
      <c r="H110" s="21">
        <v>5</v>
      </c>
      <c r="I110" s="21">
        <v>6</v>
      </c>
      <c r="J110" s="21">
        <v>7</v>
      </c>
      <c r="K110" s="21">
        <v>8</v>
      </c>
      <c r="L110" s="21">
        <v>9</v>
      </c>
      <c r="M110" s="21">
        <v>10</v>
      </c>
      <c r="N110" s="21">
        <v>11</v>
      </c>
      <c r="O110" s="21">
        <v>12</v>
      </c>
      <c r="P110" s="21">
        <v>13</v>
      </c>
      <c r="Q110" s="21">
        <v>14</v>
      </c>
      <c r="R110" s="21">
        <v>15</v>
      </c>
      <c r="S110" s="21">
        <v>16</v>
      </c>
      <c r="T110" s="21">
        <v>17</v>
      </c>
      <c r="U110" s="21">
        <v>18</v>
      </c>
      <c r="V110" s="21">
        <v>19</v>
      </c>
      <c r="W110" s="21">
        <v>20</v>
      </c>
      <c r="X110" s="21">
        <v>21</v>
      </c>
      <c r="Y110" s="21">
        <v>22</v>
      </c>
      <c r="Z110" s="21">
        <v>23</v>
      </c>
      <c r="AA110" s="21">
        <v>24</v>
      </c>
      <c r="AB110" s="21">
        <v>25</v>
      </c>
    </row>
    <row r="111" spans="2:28" x14ac:dyDescent="0.35">
      <c r="B111" s="3" t="s">
        <v>246</v>
      </c>
      <c r="C111" s="112" t="s">
        <v>178</v>
      </c>
      <c r="D111" s="150">
        <f>D102</f>
        <v>-4298839.3041139515</v>
      </c>
      <c r="E111" s="150">
        <f>E102</f>
        <v>-3063588.798413171</v>
      </c>
      <c r="F111" s="150">
        <f t="shared" ref="F111:AB111" si="77">F102</f>
        <v>-1556541.6901204942</v>
      </c>
      <c r="G111" s="150">
        <f t="shared" si="77"/>
        <v>-1173104.9500115407</v>
      </c>
      <c r="H111" s="150">
        <f t="shared" si="77"/>
        <v>-1173261.8178004734</v>
      </c>
      <c r="I111" s="150">
        <f t="shared" si="77"/>
        <v>-23380.150400000042</v>
      </c>
      <c r="J111" s="150">
        <f t="shared" si="77"/>
        <v>53897.480703999987</v>
      </c>
      <c r="K111" s="150">
        <f t="shared" si="77"/>
        <v>549311.8841599999</v>
      </c>
      <c r="L111" s="150">
        <f t="shared" si="77"/>
        <v>582182.15206399991</v>
      </c>
      <c r="M111" s="150">
        <f t="shared" si="77"/>
        <v>627847.52499199985</v>
      </c>
      <c r="N111" s="150">
        <f t="shared" si="77"/>
        <v>677544.50271999999</v>
      </c>
      <c r="O111" s="150">
        <f t="shared" si="77"/>
        <v>703004.23660800001</v>
      </c>
      <c r="P111" s="150">
        <f t="shared" si="77"/>
        <v>741043.94534399989</v>
      </c>
      <c r="Q111" s="150">
        <f t="shared" si="77"/>
        <v>756333.67923199991</v>
      </c>
      <c r="R111" s="150">
        <f t="shared" si="77"/>
        <v>755008.41311999992</v>
      </c>
      <c r="S111" s="150">
        <f t="shared" si="77"/>
        <v>756936.94163200003</v>
      </c>
      <c r="T111" s="150">
        <f t="shared" si="77"/>
        <v>821743.49529600004</v>
      </c>
      <c r="U111" s="150">
        <f t="shared" si="77"/>
        <v>823840.02380799991</v>
      </c>
      <c r="V111" s="150">
        <f t="shared" si="77"/>
        <v>827430.33811199991</v>
      </c>
      <c r="W111" s="150">
        <f t="shared" si="77"/>
        <v>823842.33811199991</v>
      </c>
      <c r="X111" s="150">
        <f t="shared" si="77"/>
        <v>0</v>
      </c>
      <c r="Y111" s="150">
        <f t="shared" si="77"/>
        <v>0</v>
      </c>
      <c r="Z111" s="150">
        <f t="shared" si="77"/>
        <v>0</v>
      </c>
      <c r="AA111" s="150">
        <f t="shared" si="77"/>
        <v>0</v>
      </c>
      <c r="AB111" s="150">
        <f t="shared" si="77"/>
        <v>0</v>
      </c>
    </row>
    <row r="112" spans="2:28" x14ac:dyDescent="0.35">
      <c r="B112" s="115" t="s">
        <v>250</v>
      </c>
      <c r="C112" s="116" t="s">
        <v>178</v>
      </c>
      <c r="D112" s="192">
        <f>D88*1/(1+$D$10)</f>
        <v>4020229.9366690819</v>
      </c>
      <c r="E112" s="192">
        <f>E88*1/(1+$E$10)*(1/(1+$D$10))</f>
        <v>2758779.6276709735</v>
      </c>
      <c r="F112" s="192">
        <f>F88*1/(1+$F$10)*(1/(1+$E$10))*(1/(1+$D$10))</f>
        <v>1460934.0693651708</v>
      </c>
      <c r="G112" s="192">
        <f>G88*1/(1+$G$10)*(1/(1+$F$10)*(1/(1+$E$10))*(1/(1+$D$10)))</f>
        <v>1155653.7373930402</v>
      </c>
      <c r="H112" s="192">
        <f>H88*1/(1+$H$10)*(1/(1+$G$10)*(1/(1+$F$10)*(1/(1+$E$10))*(1/(1+$D$10))))</f>
        <v>1148620.250866395</v>
      </c>
    </row>
    <row r="113" spans="2:28" x14ac:dyDescent="0.35">
      <c r="B113" s="3" t="s">
        <v>251</v>
      </c>
      <c r="C113" s="112" t="s">
        <v>178</v>
      </c>
      <c r="D113" s="151">
        <f>D111-D112</f>
        <v>-8319069.2407830339</v>
      </c>
      <c r="E113" s="151">
        <f>D113+E111-E112</f>
        <v>-14141437.666867178</v>
      </c>
      <c r="F113" s="151">
        <f>E113+F111-F112</f>
        <v>-17158913.426352844</v>
      </c>
      <c r="G113" s="151">
        <f>F113+G111-G112</f>
        <v>-19487672.113757424</v>
      </c>
      <c r="H113" s="151">
        <f>G113+H111-H112</f>
        <v>-21809554.182424292</v>
      </c>
      <c r="I113" s="151">
        <f t="shared" ref="I113" si="78">H113+I111</f>
        <v>-21832934.332824294</v>
      </c>
      <c r="J113" s="151">
        <f t="shared" ref="J113" si="79">I113+J111</f>
        <v>-21779036.852120295</v>
      </c>
      <c r="K113" s="151">
        <f t="shared" ref="K113" si="80">J113+K111</f>
        <v>-21229724.967960294</v>
      </c>
      <c r="L113" s="151">
        <f t="shared" ref="L113" si="81">K113+L111</f>
        <v>-20647542.815896295</v>
      </c>
      <c r="M113" s="151">
        <f t="shared" ref="M113" si="82">L113+M111</f>
        <v>-20019695.290904295</v>
      </c>
      <c r="N113" s="151">
        <f t="shared" ref="N113" si="83">M113+N111</f>
        <v>-19342150.788184296</v>
      </c>
      <c r="O113" s="151">
        <f t="shared" ref="O113" si="84">N113+O111</f>
        <v>-18639146.551576298</v>
      </c>
      <c r="P113" s="151">
        <f t="shared" ref="P113" si="85">O113+P111</f>
        <v>-17898102.606232297</v>
      </c>
      <c r="Q113" s="151">
        <f t="shared" ref="Q113" si="86">P113+Q111</f>
        <v>-17141768.927000295</v>
      </c>
      <c r="R113" s="151">
        <f t="shared" ref="R113" si="87">Q113+R111</f>
        <v>-16386760.513880296</v>
      </c>
      <c r="S113" s="151">
        <f t="shared" ref="S113" si="88">R113+S111</f>
        <v>-15629823.572248295</v>
      </c>
      <c r="T113" s="151">
        <f t="shared" ref="T113" si="89">S113+T111</f>
        <v>-14808080.076952295</v>
      </c>
      <c r="U113" s="151">
        <f t="shared" ref="U113" si="90">T113+U111</f>
        <v>-13984240.053144295</v>
      </c>
      <c r="V113" s="151">
        <f t="shared" ref="V113" si="91">U113+V111</f>
        <v>-13156809.715032294</v>
      </c>
      <c r="W113" s="151">
        <f t="shared" ref="W113" si="92">V113+W111</f>
        <v>-12332967.376920294</v>
      </c>
      <c r="X113" s="151">
        <f t="shared" ref="X113" si="93">W113+X111</f>
        <v>-12332967.376920294</v>
      </c>
      <c r="Y113" s="151">
        <f t="shared" ref="Y113" si="94">X113+Y111</f>
        <v>-12332967.376920294</v>
      </c>
      <c r="Z113" s="151">
        <f t="shared" ref="Z113" si="95">Y113+Z111</f>
        <v>-12332967.376920294</v>
      </c>
      <c r="AA113" s="151">
        <f t="shared" ref="AA113" si="96">Z113+AA111</f>
        <v>-12332967.376920294</v>
      </c>
      <c r="AB113" s="151">
        <f>AA113+AB111</f>
        <v>-12332967.376920294</v>
      </c>
    </row>
    <row r="114" spans="2:28" x14ac:dyDescent="0.35">
      <c r="B114" s="117" t="s">
        <v>252</v>
      </c>
    </row>
    <row r="116" spans="2:28" ht="15.5" x14ac:dyDescent="0.35">
      <c r="B116" s="375" t="s">
        <v>255</v>
      </c>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7"/>
    </row>
    <row r="117" spans="2:28" ht="15.5" x14ac:dyDescent="0.35">
      <c r="B117" s="103"/>
      <c r="C117" s="103"/>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row>
    <row r="118" spans="2:28" x14ac:dyDescent="0.35">
      <c r="B118" s="105" t="s">
        <v>229</v>
      </c>
      <c r="C118" s="97"/>
    </row>
    <row r="119" spans="2:28" x14ac:dyDescent="0.35">
      <c r="B119" s="3"/>
      <c r="C119" s="27" t="s">
        <v>105</v>
      </c>
      <c r="D119" s="27">
        <f>$C$3</f>
        <v>2024</v>
      </c>
      <c r="E119" s="27">
        <f>$C$3+1</f>
        <v>2025</v>
      </c>
      <c r="F119" s="27">
        <f>$C$3+2</f>
        <v>2026</v>
      </c>
      <c r="G119" s="27">
        <f>$C$3+3</f>
        <v>2027</v>
      </c>
      <c r="H119" s="27">
        <f>$C$3+4</f>
        <v>2028</v>
      </c>
      <c r="I119" s="27">
        <f>H119+1</f>
        <v>2029</v>
      </c>
      <c r="J119" s="27">
        <f t="shared" ref="J119" si="97">I119+1</f>
        <v>2030</v>
      </c>
      <c r="K119" s="27">
        <f t="shared" ref="K119" si="98">J119+1</f>
        <v>2031</v>
      </c>
      <c r="L119" s="27">
        <f t="shared" ref="L119" si="99">K119+1</f>
        <v>2032</v>
      </c>
      <c r="M119" s="27">
        <f t="shared" ref="M119" si="100">L119+1</f>
        <v>2033</v>
      </c>
      <c r="N119" s="27">
        <f t="shared" ref="N119" si="101">M119+1</f>
        <v>2034</v>
      </c>
      <c r="O119" s="27">
        <f t="shared" ref="O119" si="102">N119+1</f>
        <v>2035</v>
      </c>
      <c r="P119" s="27">
        <f t="shared" ref="P119" si="103">O119+1</f>
        <v>2036</v>
      </c>
      <c r="Q119" s="27">
        <f t="shared" ref="Q119" si="104">P119+1</f>
        <v>2037</v>
      </c>
      <c r="R119" s="27">
        <f t="shared" ref="R119" si="105">Q119+1</f>
        <v>2038</v>
      </c>
      <c r="S119" s="27">
        <f t="shared" ref="S119" si="106">R119+1</f>
        <v>2039</v>
      </c>
      <c r="T119" s="27">
        <f t="shared" ref="T119" si="107">S119+1</f>
        <v>2040</v>
      </c>
      <c r="U119" s="27">
        <f t="shared" ref="U119" si="108">T119+1</f>
        <v>2041</v>
      </c>
      <c r="V119" s="27">
        <f t="shared" ref="V119" si="109">U119+1</f>
        <v>2042</v>
      </c>
      <c r="W119" s="27">
        <f t="shared" ref="W119" si="110">V119+1</f>
        <v>2043</v>
      </c>
      <c r="X119" s="27">
        <f t="shared" ref="X119" si="111">W119+1</f>
        <v>2044</v>
      </c>
      <c r="Y119" s="27">
        <f t="shared" ref="Y119" si="112">X119+1</f>
        <v>2045</v>
      </c>
      <c r="Z119" s="27">
        <f t="shared" ref="Z119" si="113">Y119+1</f>
        <v>2046</v>
      </c>
      <c r="AA119" s="27">
        <f t="shared" ref="AA119" si="114">Z119+1</f>
        <v>2047</v>
      </c>
      <c r="AB119" s="27">
        <f t="shared" ref="AB119" si="115">AA119+1</f>
        <v>2048</v>
      </c>
    </row>
    <row r="120" spans="2:28" x14ac:dyDescent="0.35">
      <c r="B120" s="3" t="s">
        <v>230</v>
      </c>
      <c r="C120" s="38"/>
      <c r="D120" s="21">
        <v>1</v>
      </c>
      <c r="E120" s="21">
        <v>2</v>
      </c>
      <c r="F120" s="21">
        <v>3</v>
      </c>
      <c r="G120" s="21">
        <v>4</v>
      </c>
      <c r="H120" s="21">
        <v>5</v>
      </c>
      <c r="I120" s="21">
        <v>6</v>
      </c>
      <c r="J120" s="21">
        <v>7</v>
      </c>
      <c r="K120" s="21">
        <v>8</v>
      </c>
      <c r="L120" s="21">
        <v>9</v>
      </c>
      <c r="M120" s="21">
        <v>10</v>
      </c>
      <c r="N120" s="21">
        <v>11</v>
      </c>
      <c r="O120" s="21">
        <v>12</v>
      </c>
      <c r="P120" s="21">
        <v>13</v>
      </c>
      <c r="Q120" s="21">
        <v>14</v>
      </c>
      <c r="R120" s="21">
        <v>15</v>
      </c>
      <c r="S120" s="21">
        <v>16</v>
      </c>
      <c r="T120" s="21">
        <v>17</v>
      </c>
      <c r="U120" s="21">
        <v>18</v>
      </c>
      <c r="V120" s="21">
        <v>19</v>
      </c>
      <c r="W120" s="21">
        <v>20</v>
      </c>
      <c r="X120" s="21">
        <v>21</v>
      </c>
      <c r="Y120" s="21">
        <v>22</v>
      </c>
      <c r="Z120" s="21">
        <v>23</v>
      </c>
      <c r="AA120" s="21">
        <v>24</v>
      </c>
      <c r="AB120" s="21">
        <v>25</v>
      </c>
    </row>
    <row r="121" spans="2:28" x14ac:dyDescent="0.35">
      <c r="B121" s="378" t="s">
        <v>231</v>
      </c>
      <c r="C121" s="379"/>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80"/>
    </row>
    <row r="122" spans="2:28" x14ac:dyDescent="0.35">
      <c r="B122" s="3" t="s">
        <v>232</v>
      </c>
      <c r="C122" s="106" t="s">
        <v>178</v>
      </c>
      <c r="D122" s="35">
        <f>Επενδύσεις!D21+Επενδύσεις!D19</f>
        <v>553064.86828136293</v>
      </c>
      <c r="E122" s="35">
        <f>Επενδύσεις!E21+Επενδύσεις!E19</f>
        <v>166596.00224436453</v>
      </c>
      <c r="F122" s="35">
        <f>Επενδύσεις!F21+Επενδύσεις!F19</f>
        <v>101489.06020019649</v>
      </c>
      <c r="G122" s="35">
        <f>Επενδύσεις!G21+Επενδύσεις!G19</f>
        <v>94097.175963360918</v>
      </c>
      <c r="H122" s="35">
        <f>Επενδύσεις!H21+Επενδύσεις!H19</f>
        <v>95615.226919663459</v>
      </c>
      <c r="I122" s="107"/>
      <c r="J122" s="107"/>
      <c r="K122" s="107"/>
      <c r="L122" s="107"/>
      <c r="M122" s="107"/>
      <c r="N122" s="107"/>
      <c r="O122" s="107"/>
      <c r="P122" s="107"/>
      <c r="Q122" s="107"/>
      <c r="R122" s="107"/>
      <c r="S122" s="107"/>
      <c r="T122" s="107"/>
      <c r="U122" s="107"/>
      <c r="V122" s="107"/>
      <c r="W122" s="107"/>
      <c r="X122" s="107"/>
      <c r="Y122" s="107"/>
      <c r="Z122" s="107"/>
      <c r="AA122" s="107"/>
      <c r="AB122" s="107"/>
    </row>
    <row r="123" spans="2:28" x14ac:dyDescent="0.35">
      <c r="B123" s="3" t="s">
        <v>233</v>
      </c>
      <c r="C123" s="106" t="s">
        <v>178</v>
      </c>
      <c r="D123" s="35"/>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row>
    <row r="124" spans="2:28" x14ac:dyDescent="0.35">
      <c r="B124" s="3" t="s">
        <v>234</v>
      </c>
      <c r="C124" s="106" t="s">
        <v>178</v>
      </c>
      <c r="D124" s="107"/>
      <c r="E124" s="107"/>
      <c r="F124" s="107"/>
      <c r="G124" s="107"/>
      <c r="H124" s="107"/>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c r="Z124" s="35"/>
      <c r="AA124" s="35"/>
      <c r="AB124" s="35"/>
    </row>
    <row r="125" spans="2:28" x14ac:dyDescent="0.35">
      <c r="B125" s="3" t="s">
        <v>235</v>
      </c>
      <c r="C125" s="276" t="s">
        <v>178</v>
      </c>
      <c r="D125" s="277">
        <v>75</v>
      </c>
      <c r="E125" s="277">
        <v>160</v>
      </c>
      <c r="F125" s="277">
        <v>206</v>
      </c>
      <c r="G125" s="277">
        <v>253</v>
      </c>
      <c r="H125" s="277">
        <v>303</v>
      </c>
      <c r="I125" s="277">
        <v>308</v>
      </c>
      <c r="J125" s="277">
        <v>314</v>
      </c>
      <c r="K125" s="277">
        <v>318</v>
      </c>
      <c r="L125" s="277">
        <v>321</v>
      </c>
      <c r="M125" s="277">
        <v>324</v>
      </c>
      <c r="N125" s="277">
        <v>327</v>
      </c>
      <c r="O125" s="277">
        <v>330</v>
      </c>
      <c r="P125" s="277">
        <v>334</v>
      </c>
      <c r="Q125" s="277">
        <v>337</v>
      </c>
      <c r="R125" s="277">
        <v>340</v>
      </c>
      <c r="S125" s="277">
        <v>344</v>
      </c>
      <c r="T125" s="277">
        <v>344</v>
      </c>
      <c r="U125" s="277">
        <v>351</v>
      </c>
      <c r="V125" s="277"/>
      <c r="W125" s="277"/>
      <c r="X125" s="277"/>
      <c r="Y125" s="277"/>
      <c r="Z125" s="277"/>
      <c r="AA125" s="277"/>
      <c r="AB125" s="277"/>
    </row>
    <row r="126" spans="2:28" x14ac:dyDescent="0.35">
      <c r="B126" s="109" t="s">
        <v>236</v>
      </c>
      <c r="C126" s="108" t="s">
        <v>178</v>
      </c>
      <c r="D126" s="190">
        <f>D122+D125+D123</f>
        <v>553139.86828136293</v>
      </c>
      <c r="E126" s="190">
        <f>E122+E125</f>
        <v>166756.00224436453</v>
      </c>
      <c r="F126" s="190">
        <f>F122+F125</f>
        <v>101695.06020019649</v>
      </c>
      <c r="G126" s="190">
        <f>G122+G125</f>
        <v>94350.175963360918</v>
      </c>
      <c r="H126" s="190">
        <f>H122+H125</f>
        <v>95918.226919663459</v>
      </c>
      <c r="I126" s="190">
        <f>I124+I125</f>
        <v>308</v>
      </c>
      <c r="J126" s="190">
        <f t="shared" ref="J126:AB126" si="116">J124+J125</f>
        <v>314</v>
      </c>
      <c r="K126" s="190">
        <f t="shared" si="116"/>
        <v>318</v>
      </c>
      <c r="L126" s="190">
        <f t="shared" si="116"/>
        <v>321</v>
      </c>
      <c r="M126" s="190">
        <f t="shared" si="116"/>
        <v>324</v>
      </c>
      <c r="N126" s="190">
        <f t="shared" si="116"/>
        <v>327</v>
      </c>
      <c r="O126" s="190">
        <f t="shared" si="116"/>
        <v>330</v>
      </c>
      <c r="P126" s="190">
        <f t="shared" si="116"/>
        <v>334</v>
      </c>
      <c r="Q126" s="190">
        <f t="shared" si="116"/>
        <v>337</v>
      </c>
      <c r="R126" s="190">
        <f t="shared" si="116"/>
        <v>340</v>
      </c>
      <c r="S126" s="190">
        <f t="shared" si="116"/>
        <v>344</v>
      </c>
      <c r="T126" s="190">
        <f t="shared" si="116"/>
        <v>344</v>
      </c>
      <c r="U126" s="190">
        <f t="shared" si="116"/>
        <v>351</v>
      </c>
      <c r="V126" s="190">
        <f t="shared" si="116"/>
        <v>0</v>
      </c>
      <c r="W126" s="190">
        <f t="shared" si="116"/>
        <v>0</v>
      </c>
      <c r="X126" s="190">
        <f t="shared" si="116"/>
        <v>0</v>
      </c>
      <c r="Y126" s="190">
        <f t="shared" si="116"/>
        <v>0</v>
      </c>
      <c r="Z126" s="190">
        <f t="shared" si="116"/>
        <v>0</v>
      </c>
      <c r="AA126" s="190">
        <f t="shared" si="116"/>
        <v>0</v>
      </c>
      <c r="AB126" s="190">
        <f t="shared" si="116"/>
        <v>0</v>
      </c>
    </row>
    <row r="127" spans="2:28" x14ac:dyDescent="0.35">
      <c r="B127" s="17" t="s">
        <v>237</v>
      </c>
    </row>
    <row r="128" spans="2:28" x14ac:dyDescent="0.35">
      <c r="B128" s="17" t="s">
        <v>238</v>
      </c>
    </row>
    <row r="129" spans="2:28" x14ac:dyDescent="0.35">
      <c r="B129" s="378" t="s">
        <v>239</v>
      </c>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80"/>
    </row>
    <row r="130" spans="2:28" x14ac:dyDescent="0.35">
      <c r="B130" s="110" t="s">
        <v>240</v>
      </c>
      <c r="C130" s="106" t="s">
        <v>114</v>
      </c>
      <c r="D130" s="35">
        <v>8422</v>
      </c>
      <c r="E130" s="35">
        <v>20540</v>
      </c>
      <c r="F130" s="35">
        <v>26840</v>
      </c>
      <c r="G130" s="35">
        <v>33140</v>
      </c>
      <c r="H130" s="35">
        <v>43640</v>
      </c>
      <c r="I130" s="35">
        <v>43640</v>
      </c>
      <c r="J130" s="35">
        <v>43640</v>
      </c>
      <c r="K130" s="35">
        <v>43640</v>
      </c>
      <c r="L130" s="35">
        <v>43640</v>
      </c>
      <c r="M130" s="35">
        <v>43640</v>
      </c>
      <c r="N130" s="35">
        <v>43640</v>
      </c>
      <c r="O130" s="35">
        <v>43640</v>
      </c>
      <c r="P130" s="35">
        <v>43640</v>
      </c>
      <c r="Q130" s="35">
        <v>43640</v>
      </c>
      <c r="R130" s="35">
        <v>43640</v>
      </c>
      <c r="S130" s="35">
        <v>43640</v>
      </c>
      <c r="T130" s="35">
        <v>43640</v>
      </c>
      <c r="U130" s="35">
        <v>43640</v>
      </c>
      <c r="V130" s="35">
        <v>43640</v>
      </c>
      <c r="W130" s="35">
        <v>43640</v>
      </c>
      <c r="X130" s="35"/>
      <c r="Y130" s="35"/>
      <c r="Z130" s="35"/>
      <c r="AA130" s="35"/>
      <c r="AB130" s="35"/>
    </row>
    <row r="131" spans="2:28" x14ac:dyDescent="0.35">
      <c r="B131" s="110" t="s">
        <v>241</v>
      </c>
      <c r="C131" s="108" t="s">
        <v>178</v>
      </c>
      <c r="D131" s="150">
        <f t="shared" ref="D131:AB131" si="117">D130*$D$11</f>
        <v>50320.169856</v>
      </c>
      <c r="E131" s="150">
        <f t="shared" si="117"/>
        <v>122723.37792</v>
      </c>
      <c r="F131" s="150">
        <f t="shared" si="117"/>
        <v>160364.92032</v>
      </c>
      <c r="G131" s="150">
        <f t="shared" si="117"/>
        <v>198006.46271999998</v>
      </c>
      <c r="H131" s="150">
        <f t="shared" si="117"/>
        <v>260742.36671999999</v>
      </c>
      <c r="I131" s="150">
        <f t="shared" si="117"/>
        <v>260742.36671999999</v>
      </c>
      <c r="J131" s="150">
        <f t="shared" si="117"/>
        <v>260742.36671999999</v>
      </c>
      <c r="K131" s="150">
        <f t="shared" si="117"/>
        <v>260742.36671999999</v>
      </c>
      <c r="L131" s="150">
        <f t="shared" si="117"/>
        <v>260742.36671999999</v>
      </c>
      <c r="M131" s="150">
        <f t="shared" si="117"/>
        <v>260742.36671999999</v>
      </c>
      <c r="N131" s="150">
        <f t="shared" si="117"/>
        <v>260742.36671999999</v>
      </c>
      <c r="O131" s="150">
        <f t="shared" si="117"/>
        <v>260742.36671999999</v>
      </c>
      <c r="P131" s="150">
        <f t="shared" si="117"/>
        <v>260742.36671999999</v>
      </c>
      <c r="Q131" s="150">
        <f t="shared" si="117"/>
        <v>260742.36671999999</v>
      </c>
      <c r="R131" s="150">
        <f t="shared" si="117"/>
        <v>260742.36671999999</v>
      </c>
      <c r="S131" s="150">
        <f t="shared" si="117"/>
        <v>260742.36671999999</v>
      </c>
      <c r="T131" s="150">
        <f t="shared" si="117"/>
        <v>260742.36671999999</v>
      </c>
      <c r="U131" s="150">
        <f t="shared" si="117"/>
        <v>260742.36671999999</v>
      </c>
      <c r="V131" s="150">
        <f t="shared" si="117"/>
        <v>260742.36671999999</v>
      </c>
      <c r="W131" s="150">
        <f t="shared" si="117"/>
        <v>260742.36671999999</v>
      </c>
      <c r="X131" s="150">
        <f t="shared" si="117"/>
        <v>0</v>
      </c>
      <c r="Y131" s="150">
        <f t="shared" si="117"/>
        <v>0</v>
      </c>
      <c r="Z131" s="150">
        <f t="shared" si="117"/>
        <v>0</v>
      </c>
      <c r="AA131" s="150">
        <f t="shared" si="117"/>
        <v>0</v>
      </c>
      <c r="AB131" s="150">
        <f t="shared" si="117"/>
        <v>0</v>
      </c>
    </row>
    <row r="132" spans="2:28" x14ac:dyDescent="0.35">
      <c r="B132" s="110" t="s">
        <v>242</v>
      </c>
      <c r="C132" s="108" t="s">
        <v>178</v>
      </c>
      <c r="D132" s="150"/>
      <c r="E132" s="150"/>
      <c r="F132" s="150"/>
      <c r="G132" s="150"/>
      <c r="H132" s="150"/>
      <c r="I132" s="150"/>
      <c r="J132" s="150"/>
      <c r="K132" s="150"/>
      <c r="L132" s="150"/>
      <c r="M132" s="150"/>
      <c r="N132" s="150"/>
      <c r="O132" s="150"/>
      <c r="P132" s="150">
        <v>0</v>
      </c>
      <c r="Q132" s="150">
        <v>0</v>
      </c>
      <c r="R132" s="150">
        <v>0</v>
      </c>
      <c r="S132" s="150">
        <v>0</v>
      </c>
      <c r="T132" s="150">
        <v>0</v>
      </c>
      <c r="U132" s="150">
        <v>0</v>
      </c>
      <c r="V132" s="150">
        <v>0</v>
      </c>
      <c r="W132" s="150">
        <v>0</v>
      </c>
      <c r="X132" s="150">
        <v>0</v>
      </c>
      <c r="Y132" s="150"/>
      <c r="Z132" s="150"/>
      <c r="AA132" s="150"/>
      <c r="AB132" s="150"/>
    </row>
    <row r="133" spans="2:28" x14ac:dyDescent="0.35">
      <c r="B133" s="110" t="s">
        <v>243</v>
      </c>
      <c r="C133" s="108" t="s">
        <v>178</v>
      </c>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row>
    <row r="134" spans="2:28" x14ac:dyDescent="0.35">
      <c r="B134" s="109" t="s">
        <v>244</v>
      </c>
      <c r="C134" s="108" t="s">
        <v>178</v>
      </c>
      <c r="D134" s="190">
        <f>D131+D132+D133</f>
        <v>50320.169856</v>
      </c>
      <c r="E134" s="190">
        <f t="shared" ref="E134:AB134" si="118">E131+E132+E133</f>
        <v>122723.37792</v>
      </c>
      <c r="F134" s="190">
        <f t="shared" si="118"/>
        <v>160364.92032</v>
      </c>
      <c r="G134" s="190">
        <f t="shared" si="118"/>
        <v>198006.46271999998</v>
      </c>
      <c r="H134" s="190">
        <f>H131+H132+H133</f>
        <v>260742.36671999999</v>
      </c>
      <c r="I134" s="190">
        <f t="shared" si="118"/>
        <v>260742.36671999999</v>
      </c>
      <c r="J134" s="190">
        <f t="shared" si="118"/>
        <v>260742.36671999999</v>
      </c>
      <c r="K134" s="190">
        <f t="shared" si="118"/>
        <v>260742.36671999999</v>
      </c>
      <c r="L134" s="190">
        <f t="shared" si="118"/>
        <v>260742.36671999999</v>
      </c>
      <c r="M134" s="190">
        <f t="shared" si="118"/>
        <v>260742.36671999999</v>
      </c>
      <c r="N134" s="190">
        <f t="shared" si="118"/>
        <v>260742.36671999999</v>
      </c>
      <c r="O134" s="190">
        <f t="shared" si="118"/>
        <v>260742.36671999999</v>
      </c>
      <c r="P134" s="190">
        <f t="shared" si="118"/>
        <v>260742.36671999999</v>
      </c>
      <c r="Q134" s="190">
        <f t="shared" si="118"/>
        <v>260742.36671999999</v>
      </c>
      <c r="R134" s="190">
        <f t="shared" si="118"/>
        <v>260742.36671999999</v>
      </c>
      <c r="S134" s="190">
        <f t="shared" si="118"/>
        <v>260742.36671999999</v>
      </c>
      <c r="T134" s="190">
        <f t="shared" si="118"/>
        <v>260742.36671999999</v>
      </c>
      <c r="U134" s="190">
        <f>U131+U132+U133</f>
        <v>260742.36671999999</v>
      </c>
      <c r="V134" s="190">
        <f t="shared" si="118"/>
        <v>260742.36671999999</v>
      </c>
      <c r="W134" s="190">
        <f t="shared" si="118"/>
        <v>260742.36671999999</v>
      </c>
      <c r="X134" s="190">
        <f t="shared" si="118"/>
        <v>0</v>
      </c>
      <c r="Y134" s="190">
        <f t="shared" si="118"/>
        <v>0</v>
      </c>
      <c r="Z134" s="190">
        <f t="shared" si="118"/>
        <v>0</v>
      </c>
      <c r="AA134" s="190">
        <f t="shared" si="118"/>
        <v>0</v>
      </c>
      <c r="AB134" s="190">
        <f t="shared" si="118"/>
        <v>0</v>
      </c>
    </row>
    <row r="135" spans="2:28" x14ac:dyDescent="0.35">
      <c r="B135" s="111" t="s">
        <v>245</v>
      </c>
    </row>
    <row r="136" spans="2:28" x14ac:dyDescent="0.35">
      <c r="B136" s="3" t="s">
        <v>246</v>
      </c>
      <c r="C136" s="112" t="s">
        <v>178</v>
      </c>
      <c r="D136" s="151">
        <f>D134-D126</f>
        <v>-502819.69842536293</v>
      </c>
      <c r="E136" s="151">
        <f t="shared" ref="E136:AB136" si="119">E134-E126</f>
        <v>-44032.624324364529</v>
      </c>
      <c r="F136" s="151">
        <f t="shared" si="119"/>
        <v>58669.860119803518</v>
      </c>
      <c r="G136" s="151">
        <f t="shared" si="119"/>
        <v>103656.28675663906</v>
      </c>
      <c r="H136" s="151">
        <f t="shared" si="119"/>
        <v>164824.13980033653</v>
      </c>
      <c r="I136" s="151">
        <f t="shared" si="119"/>
        <v>260434.36671999999</v>
      </c>
      <c r="J136" s="151">
        <f t="shared" si="119"/>
        <v>260428.36671999999</v>
      </c>
      <c r="K136" s="151">
        <f t="shared" si="119"/>
        <v>260424.36671999999</v>
      </c>
      <c r="L136" s="151">
        <f t="shared" si="119"/>
        <v>260421.36671999999</v>
      </c>
      <c r="M136" s="151">
        <f t="shared" si="119"/>
        <v>260418.36671999999</v>
      </c>
      <c r="N136" s="151">
        <f t="shared" si="119"/>
        <v>260415.36671999999</v>
      </c>
      <c r="O136" s="151">
        <f t="shared" si="119"/>
        <v>260412.36671999999</v>
      </c>
      <c r="P136" s="151">
        <f t="shared" si="119"/>
        <v>260408.36671999999</v>
      </c>
      <c r="Q136" s="151">
        <f t="shared" si="119"/>
        <v>260405.36671999999</v>
      </c>
      <c r="R136" s="151">
        <f t="shared" si="119"/>
        <v>260402.36671999999</v>
      </c>
      <c r="S136" s="151">
        <f t="shared" si="119"/>
        <v>260398.36671999999</v>
      </c>
      <c r="T136" s="151">
        <f t="shared" si="119"/>
        <v>260398.36671999999</v>
      </c>
      <c r="U136" s="151">
        <f t="shared" si="119"/>
        <v>260391.36671999999</v>
      </c>
      <c r="V136" s="151">
        <f t="shared" si="119"/>
        <v>260742.36671999999</v>
      </c>
      <c r="W136" s="151">
        <f t="shared" si="119"/>
        <v>260742.36671999999</v>
      </c>
      <c r="X136" s="151">
        <f t="shared" si="119"/>
        <v>0</v>
      </c>
      <c r="Y136" s="151">
        <f t="shared" si="119"/>
        <v>0</v>
      </c>
      <c r="Z136" s="151">
        <f t="shared" si="119"/>
        <v>0</v>
      </c>
      <c r="AA136" s="151">
        <f t="shared" si="119"/>
        <v>0</v>
      </c>
      <c r="AB136" s="151">
        <f t="shared" si="119"/>
        <v>0</v>
      </c>
    </row>
    <row r="137" spans="2:28" x14ac:dyDescent="0.35">
      <c r="B137" s="3" t="s">
        <v>247</v>
      </c>
      <c r="C137" s="112" t="s">
        <v>178</v>
      </c>
      <c r="D137" s="151">
        <f>D136*1/(1+$D$10)</f>
        <v>-463941.40840133134</v>
      </c>
      <c r="E137" s="151">
        <f>E136*1/(1+$E$10)*(1/(1+$D$10))</f>
        <v>-37486.619380747165</v>
      </c>
      <c r="F137" s="151">
        <f>F136*1/(1+$F$10)*(1/(1+$E$10))*(1/(1+$D$10))</f>
        <v>46085.851144978078</v>
      </c>
      <c r="G137" s="151">
        <f>G136*1/(1+$G$10)*(1/(1+$F$10)*(1/(1+$E$10))*(1/(1+$D$10)))</f>
        <v>75127.521334495992</v>
      </c>
      <c r="H137" s="151">
        <f>H136*1/(1+$H$10)*(1/(1+$G$10)*(1/(1+$F$10)*(1/(1+$E$10))*(1/(1+$D$10))))</f>
        <v>110223.72515890014</v>
      </c>
      <c r="I137" s="151">
        <f t="shared" ref="I137:AB137" si="120">I136*(1/((1+$H$10)^(I120-$G$17))*(1/(1+$G$10)*(1/(1+$F$10)*(1/(1+$E$10))*((1/(1+$D$10))))))</f>
        <v>160695.38807819865</v>
      </c>
      <c r="J137" s="151">
        <f t="shared" si="120"/>
        <v>148266.91816579367</v>
      </c>
      <c r="K137" s="151">
        <f t="shared" si="120"/>
        <v>136800.73896313398</v>
      </c>
      <c r="L137" s="151">
        <f t="shared" si="120"/>
        <v>126221.77806349656</v>
      </c>
      <c r="M137" s="151">
        <f t="shared" si="120"/>
        <v>116460.90054886162</v>
      </c>
      <c r="N137" s="151">
        <f t="shared" si="120"/>
        <v>107454.84307810082</v>
      </c>
      <c r="O137" s="151">
        <f t="shared" si="120"/>
        <v>99145.234537856872</v>
      </c>
      <c r="P137" s="151">
        <f t="shared" si="120"/>
        <v>91477.866434682248</v>
      </c>
      <c r="Q137" s="151">
        <f t="shared" si="120"/>
        <v>84403.776135885346</v>
      </c>
      <c r="R137" s="151">
        <f t="shared" si="120"/>
        <v>77876.733495286215</v>
      </c>
      <c r="S137" s="151">
        <f t="shared" si="120"/>
        <v>71854.158740516112</v>
      </c>
      <c r="T137" s="151">
        <f t="shared" si="120"/>
        <v>66298.356468459227</v>
      </c>
      <c r="U137" s="151">
        <f t="shared" si="120"/>
        <v>61170.487399333077</v>
      </c>
      <c r="V137" s="151">
        <f t="shared" si="120"/>
        <v>56516.832847224352</v>
      </c>
      <c r="W137" s="151">
        <f t="shared" si="120"/>
        <v>52146.920877675162</v>
      </c>
      <c r="X137" s="151">
        <f t="shared" si="120"/>
        <v>0</v>
      </c>
      <c r="Y137" s="151">
        <f t="shared" si="120"/>
        <v>0</v>
      </c>
      <c r="Z137" s="151">
        <f t="shared" si="120"/>
        <v>0</v>
      </c>
      <c r="AA137" s="151">
        <f t="shared" si="120"/>
        <v>0</v>
      </c>
      <c r="AB137" s="151">
        <f t="shared" si="120"/>
        <v>0</v>
      </c>
    </row>
    <row r="138" spans="2:28" x14ac:dyDescent="0.3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row>
    <row r="139" spans="2:28" x14ac:dyDescent="0.35">
      <c r="B139" s="40" t="s">
        <v>248</v>
      </c>
      <c r="C139" s="113" t="s">
        <v>178</v>
      </c>
      <c r="D139" s="114">
        <f>SUM(D137:AB137)</f>
        <v>1186800.0036907995</v>
      </c>
      <c r="E139" s="232"/>
      <c r="F139" s="39"/>
      <c r="G139" s="39"/>
      <c r="H139" s="39"/>
    </row>
    <row r="141" spans="2:28" x14ac:dyDescent="0.35">
      <c r="B141" s="40" t="s">
        <v>220</v>
      </c>
      <c r="C141" s="40"/>
      <c r="D141" s="191">
        <f>IFERROR(IRR(D136:AB136),0)</f>
        <v>0.26048005736897095</v>
      </c>
    </row>
    <row r="143" spans="2:28" x14ac:dyDescent="0.35">
      <c r="B143" s="40" t="s">
        <v>249</v>
      </c>
    </row>
    <row r="144" spans="2:28" x14ac:dyDescent="0.35">
      <c r="B144" s="3" t="s">
        <v>230</v>
      </c>
      <c r="C144" s="38"/>
      <c r="D144" s="21">
        <v>1</v>
      </c>
      <c r="E144" s="21">
        <v>2</v>
      </c>
      <c r="F144" s="21">
        <v>3</v>
      </c>
      <c r="G144" s="21">
        <v>4</v>
      </c>
      <c r="H144" s="21">
        <v>5</v>
      </c>
      <c r="I144" s="21">
        <v>6</v>
      </c>
      <c r="J144" s="21">
        <v>7</v>
      </c>
      <c r="K144" s="21">
        <v>8</v>
      </c>
      <c r="L144" s="21">
        <v>9</v>
      </c>
      <c r="M144" s="21">
        <v>10</v>
      </c>
      <c r="N144" s="21">
        <v>11</v>
      </c>
      <c r="O144" s="21">
        <v>12</v>
      </c>
      <c r="P144" s="21">
        <v>13</v>
      </c>
      <c r="Q144" s="21">
        <v>14</v>
      </c>
      <c r="R144" s="21">
        <v>15</v>
      </c>
      <c r="S144" s="21">
        <v>16</v>
      </c>
      <c r="T144" s="21">
        <v>17</v>
      </c>
      <c r="U144" s="21">
        <v>18</v>
      </c>
      <c r="V144" s="21">
        <v>19</v>
      </c>
      <c r="W144" s="21">
        <v>20</v>
      </c>
      <c r="X144" s="21">
        <v>21</v>
      </c>
      <c r="Y144" s="21">
        <v>22</v>
      </c>
      <c r="Z144" s="21">
        <v>23</v>
      </c>
      <c r="AA144" s="21">
        <v>24</v>
      </c>
      <c r="AB144" s="21">
        <v>25</v>
      </c>
    </row>
    <row r="145" spans="2:28" x14ac:dyDescent="0.35">
      <c r="B145" s="3" t="s">
        <v>246</v>
      </c>
      <c r="C145" s="112" t="s">
        <v>178</v>
      </c>
      <c r="D145" s="150">
        <f>D136</f>
        <v>-502819.69842536293</v>
      </c>
      <c r="E145" s="150">
        <f>E136</f>
        <v>-44032.624324364529</v>
      </c>
      <c r="F145" s="150">
        <f t="shared" ref="F145:AB145" si="121">F136</f>
        <v>58669.860119803518</v>
      </c>
      <c r="G145" s="150">
        <f t="shared" si="121"/>
        <v>103656.28675663906</v>
      </c>
      <c r="H145" s="150">
        <f t="shared" si="121"/>
        <v>164824.13980033653</v>
      </c>
      <c r="I145" s="150">
        <f t="shared" si="121"/>
        <v>260434.36671999999</v>
      </c>
      <c r="J145" s="150">
        <f t="shared" si="121"/>
        <v>260428.36671999999</v>
      </c>
      <c r="K145" s="150">
        <f t="shared" si="121"/>
        <v>260424.36671999999</v>
      </c>
      <c r="L145" s="150">
        <f t="shared" si="121"/>
        <v>260421.36671999999</v>
      </c>
      <c r="M145" s="150">
        <f t="shared" si="121"/>
        <v>260418.36671999999</v>
      </c>
      <c r="N145" s="150">
        <f t="shared" si="121"/>
        <v>260415.36671999999</v>
      </c>
      <c r="O145" s="150">
        <f t="shared" si="121"/>
        <v>260412.36671999999</v>
      </c>
      <c r="P145" s="150">
        <f t="shared" si="121"/>
        <v>260408.36671999999</v>
      </c>
      <c r="Q145" s="150">
        <f t="shared" si="121"/>
        <v>260405.36671999999</v>
      </c>
      <c r="R145" s="150">
        <f t="shared" si="121"/>
        <v>260402.36671999999</v>
      </c>
      <c r="S145" s="150">
        <f t="shared" si="121"/>
        <v>260398.36671999999</v>
      </c>
      <c r="T145" s="150">
        <f t="shared" si="121"/>
        <v>260398.36671999999</v>
      </c>
      <c r="U145" s="150">
        <f t="shared" si="121"/>
        <v>260391.36671999999</v>
      </c>
      <c r="V145" s="150">
        <f t="shared" si="121"/>
        <v>260742.36671999999</v>
      </c>
      <c r="W145" s="150">
        <f t="shared" si="121"/>
        <v>260742.36671999999</v>
      </c>
      <c r="X145" s="150">
        <f t="shared" si="121"/>
        <v>0</v>
      </c>
      <c r="Y145" s="150">
        <f t="shared" si="121"/>
        <v>0</v>
      </c>
      <c r="Z145" s="150">
        <f t="shared" si="121"/>
        <v>0</v>
      </c>
      <c r="AA145" s="150">
        <f t="shared" si="121"/>
        <v>0</v>
      </c>
      <c r="AB145" s="150">
        <f t="shared" si="121"/>
        <v>0</v>
      </c>
    </row>
    <row r="146" spans="2:28" x14ac:dyDescent="0.35">
      <c r="B146" s="115" t="s">
        <v>250</v>
      </c>
      <c r="C146" s="116" t="s">
        <v>178</v>
      </c>
      <c r="D146" s="192">
        <f>D122*1/(1+$D$10)</f>
        <v>510301.59464971663</v>
      </c>
      <c r="E146" s="192">
        <f>E122*1/(1+$E$10)*(1/(1+$D$10))</f>
        <v>141829.40540823014</v>
      </c>
      <c r="F146" s="192">
        <f>F122*1/(1+$F$10)*(1/(1+$E$10))*(1/(1+$D$10))</f>
        <v>79720.826190468812</v>
      </c>
      <c r="G146" s="192">
        <f>G122*1/(1+$G$10)*(1/(1+$F$10)*(1/(1+$E$10))*(1/(1+$D$10)))</f>
        <v>68199.313480139113</v>
      </c>
      <c r="H146" s="192">
        <f>H122*1/(1+$H$10)*(1/(1+$G$10)*(1/(1+$F$10)*(1/(1+$E$10))*(1/(1+$D$10))))</f>
        <v>63941.280116890601</v>
      </c>
    </row>
    <row r="147" spans="2:28" x14ac:dyDescent="0.35">
      <c r="B147" s="3" t="s">
        <v>251</v>
      </c>
      <c r="C147" s="112" t="s">
        <v>178</v>
      </c>
      <c r="D147" s="151">
        <f>D145-D146</f>
        <v>-1013121.2930750796</v>
      </c>
      <c r="E147" s="151">
        <f>D147+E145-E146</f>
        <v>-1198983.3228076743</v>
      </c>
      <c r="F147" s="151">
        <f>E147+F145-F146</f>
        <v>-1220034.2888783396</v>
      </c>
      <c r="G147" s="151">
        <f>F147+G145-G146</f>
        <v>-1184577.3156018395</v>
      </c>
      <c r="H147" s="151">
        <f>G147+H145-H146</f>
        <v>-1083694.4559183936</v>
      </c>
      <c r="I147" s="151">
        <f t="shared" ref="I147" si="122">H147+I145</f>
        <v>-823260.08919839351</v>
      </c>
      <c r="J147" s="151">
        <f t="shared" ref="J147" si="123">I147+J145</f>
        <v>-562831.72247839347</v>
      </c>
      <c r="K147" s="151">
        <f t="shared" ref="K147" si="124">J147+K145</f>
        <v>-302407.35575839347</v>
      </c>
      <c r="L147" s="151">
        <f t="shared" ref="L147" si="125">K147+L145</f>
        <v>-41985.989038393483</v>
      </c>
      <c r="M147" s="151">
        <f t="shared" ref="M147" si="126">L147+M145</f>
        <v>218432.37768160651</v>
      </c>
      <c r="N147" s="151">
        <f t="shared" ref="N147" si="127">M147+N145</f>
        <v>478847.7444016065</v>
      </c>
      <c r="O147" s="151">
        <f t="shared" ref="O147" si="128">N147+O145</f>
        <v>739260.11112160655</v>
      </c>
      <c r="P147" s="151">
        <f t="shared" ref="P147" si="129">O147+P145</f>
        <v>999668.4778416066</v>
      </c>
      <c r="Q147" s="151">
        <f t="shared" ref="Q147" si="130">P147+Q145</f>
        <v>1260073.8445616066</v>
      </c>
      <c r="R147" s="151">
        <f t="shared" ref="R147" si="131">Q147+R145</f>
        <v>1520476.2112816067</v>
      </c>
      <c r="S147" s="151">
        <f t="shared" ref="S147" si="132">R147+S145</f>
        <v>1780874.5780016067</v>
      </c>
      <c r="T147" s="151">
        <f t="shared" ref="T147" si="133">S147+T145</f>
        <v>2041272.9447216068</v>
      </c>
      <c r="U147" s="151">
        <f t="shared" ref="U147" si="134">T147+U145</f>
        <v>2301664.3114416068</v>
      </c>
      <c r="V147" s="151">
        <f t="shared" ref="V147" si="135">U147+V145</f>
        <v>2562406.6781616067</v>
      </c>
      <c r="W147" s="151">
        <f t="shared" ref="W147" si="136">V147+W145</f>
        <v>2823149.0448816065</v>
      </c>
      <c r="X147" s="151">
        <f t="shared" ref="X147" si="137">W147+X145</f>
        <v>2823149.0448816065</v>
      </c>
      <c r="Y147" s="151">
        <f t="shared" ref="Y147" si="138">X147+Y145</f>
        <v>2823149.0448816065</v>
      </c>
      <c r="Z147" s="151">
        <f t="shared" ref="Z147" si="139">Y147+Z145</f>
        <v>2823149.0448816065</v>
      </c>
      <c r="AA147" s="151">
        <f t="shared" ref="AA147" si="140">Z147+AA145</f>
        <v>2823149.0448816065</v>
      </c>
      <c r="AB147" s="151">
        <f>AA147+AB145</f>
        <v>2823149.0448816065</v>
      </c>
    </row>
    <row r="148" spans="2:28" x14ac:dyDescent="0.35">
      <c r="B148" s="117" t="s">
        <v>252</v>
      </c>
    </row>
    <row r="150" spans="2:28" ht="15.5" x14ac:dyDescent="0.35">
      <c r="B150" s="375" t="s">
        <v>256</v>
      </c>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7"/>
    </row>
    <row r="151" spans="2:28" ht="15.5" x14ac:dyDescent="0.35">
      <c r="B151" s="103"/>
      <c r="C151" s="103"/>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row>
    <row r="152" spans="2:28" x14ac:dyDescent="0.35">
      <c r="B152" s="105" t="s">
        <v>229</v>
      </c>
      <c r="C152" s="97"/>
    </row>
    <row r="153" spans="2:28" x14ac:dyDescent="0.35">
      <c r="B153" s="3"/>
      <c r="C153" s="27" t="s">
        <v>105</v>
      </c>
      <c r="D153" s="27">
        <f>$C$3</f>
        <v>2024</v>
      </c>
      <c r="E153" s="27">
        <f>$C$3+1</f>
        <v>2025</v>
      </c>
      <c r="F153" s="27">
        <f>$C$3+2</f>
        <v>2026</v>
      </c>
      <c r="G153" s="27">
        <f>$C$3+3</f>
        <v>2027</v>
      </c>
      <c r="H153" s="27">
        <f>$C$3+4</f>
        <v>2028</v>
      </c>
      <c r="I153" s="27">
        <f>H153+1</f>
        <v>2029</v>
      </c>
      <c r="J153" s="27">
        <f t="shared" ref="J153" si="141">I153+1</f>
        <v>2030</v>
      </c>
      <c r="K153" s="27">
        <f t="shared" ref="K153" si="142">J153+1</f>
        <v>2031</v>
      </c>
      <c r="L153" s="27">
        <f t="shared" ref="L153" si="143">K153+1</f>
        <v>2032</v>
      </c>
      <c r="M153" s="27">
        <f t="shared" ref="M153" si="144">L153+1</f>
        <v>2033</v>
      </c>
      <c r="N153" s="27">
        <f t="shared" ref="N153" si="145">M153+1</f>
        <v>2034</v>
      </c>
      <c r="O153" s="27">
        <f t="shared" ref="O153" si="146">N153+1</f>
        <v>2035</v>
      </c>
      <c r="P153" s="27">
        <f t="shared" ref="P153" si="147">O153+1</f>
        <v>2036</v>
      </c>
      <c r="Q153" s="27">
        <f t="shared" ref="Q153" si="148">P153+1</f>
        <v>2037</v>
      </c>
      <c r="R153" s="27">
        <f t="shared" ref="R153" si="149">Q153+1</f>
        <v>2038</v>
      </c>
      <c r="S153" s="27">
        <f t="shared" ref="S153" si="150">R153+1</f>
        <v>2039</v>
      </c>
      <c r="T153" s="27">
        <f t="shared" ref="T153" si="151">S153+1</f>
        <v>2040</v>
      </c>
      <c r="U153" s="27">
        <f t="shared" ref="U153" si="152">T153+1</f>
        <v>2041</v>
      </c>
      <c r="V153" s="27">
        <f t="shared" ref="V153" si="153">U153+1</f>
        <v>2042</v>
      </c>
      <c r="W153" s="27">
        <f t="shared" ref="W153" si="154">V153+1</f>
        <v>2043</v>
      </c>
      <c r="X153" s="27">
        <f t="shared" ref="X153" si="155">W153+1</f>
        <v>2044</v>
      </c>
      <c r="Y153" s="27">
        <f t="shared" ref="Y153" si="156">X153+1</f>
        <v>2045</v>
      </c>
      <c r="Z153" s="27">
        <f t="shared" ref="Z153" si="157">Y153+1</f>
        <v>2046</v>
      </c>
      <c r="AA153" s="27">
        <f t="shared" ref="AA153" si="158">Z153+1</f>
        <v>2047</v>
      </c>
      <c r="AB153" s="27">
        <f t="shared" ref="AB153" si="159">AA153+1</f>
        <v>2048</v>
      </c>
    </row>
    <row r="154" spans="2:28" x14ac:dyDescent="0.35">
      <c r="B154" s="3" t="s">
        <v>230</v>
      </c>
      <c r="C154" s="38"/>
      <c r="D154" s="21">
        <v>1</v>
      </c>
      <c r="E154" s="21">
        <v>2</v>
      </c>
      <c r="F154" s="21">
        <v>3</v>
      </c>
      <c r="G154" s="21">
        <v>4</v>
      </c>
      <c r="H154" s="21">
        <v>5</v>
      </c>
      <c r="I154" s="21">
        <v>6</v>
      </c>
      <c r="J154" s="21">
        <v>7</v>
      </c>
      <c r="K154" s="21">
        <v>8</v>
      </c>
      <c r="L154" s="21">
        <v>9</v>
      </c>
      <c r="M154" s="21">
        <v>10</v>
      </c>
      <c r="N154" s="21">
        <v>11</v>
      </c>
      <c r="O154" s="21">
        <v>12</v>
      </c>
      <c r="P154" s="21">
        <v>13</v>
      </c>
      <c r="Q154" s="21">
        <v>14</v>
      </c>
      <c r="R154" s="21">
        <v>15</v>
      </c>
      <c r="S154" s="21">
        <v>16</v>
      </c>
      <c r="T154" s="21">
        <v>17</v>
      </c>
      <c r="U154" s="21">
        <v>18</v>
      </c>
      <c r="V154" s="21">
        <v>19</v>
      </c>
      <c r="W154" s="21">
        <v>20</v>
      </c>
      <c r="X154" s="21">
        <v>21</v>
      </c>
      <c r="Y154" s="21">
        <v>22</v>
      </c>
      <c r="Z154" s="21">
        <v>23</v>
      </c>
      <c r="AA154" s="21">
        <v>24</v>
      </c>
      <c r="AB154" s="21">
        <v>25</v>
      </c>
    </row>
    <row r="155" spans="2:28" x14ac:dyDescent="0.35">
      <c r="B155" s="378" t="s">
        <v>231</v>
      </c>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80"/>
    </row>
    <row r="156" spans="2:28" x14ac:dyDescent="0.35">
      <c r="B156" s="3" t="s">
        <v>232</v>
      </c>
      <c r="C156" s="106" t="s">
        <v>178</v>
      </c>
      <c r="D156" s="35">
        <f>Επενδύσεις!D26</f>
        <v>2257278.2451085718</v>
      </c>
      <c r="E156" s="35">
        <f>Επενδύσεις!E26</f>
        <v>4223627.2916021505</v>
      </c>
      <c r="F156" s="35">
        <f>Επενδύσεις!F26</f>
        <v>2977645.3288713722</v>
      </c>
      <c r="G156" s="35">
        <f>Επενδύσεις!G26</f>
        <v>2526976.0059173051</v>
      </c>
      <c r="H156" s="35">
        <f>Επενδύσεις!H26</f>
        <v>2639595.2039423157</v>
      </c>
      <c r="I156" s="107"/>
      <c r="J156" s="107"/>
      <c r="K156" s="107"/>
      <c r="L156" s="107"/>
      <c r="M156" s="107"/>
      <c r="N156" s="107"/>
      <c r="O156" s="107"/>
      <c r="P156" s="107"/>
      <c r="Q156" s="107"/>
      <c r="R156" s="107"/>
      <c r="S156" s="107"/>
      <c r="T156" s="107"/>
      <c r="U156" s="107"/>
      <c r="V156" s="107"/>
      <c r="W156" s="107"/>
      <c r="X156" s="107"/>
      <c r="Y156" s="107"/>
      <c r="Z156" s="107"/>
      <c r="AA156" s="107"/>
      <c r="AB156" s="107"/>
    </row>
    <row r="157" spans="2:28" x14ac:dyDescent="0.35">
      <c r="B157" s="3" t="s">
        <v>233</v>
      </c>
      <c r="C157" s="106" t="s">
        <v>178</v>
      </c>
      <c r="D157" s="35"/>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row>
    <row r="158" spans="2:28" x14ac:dyDescent="0.35">
      <c r="B158" s="3" t="s">
        <v>234</v>
      </c>
      <c r="C158" s="106" t="s">
        <v>178</v>
      </c>
      <c r="D158" s="107"/>
      <c r="E158" s="107"/>
      <c r="F158" s="107"/>
      <c r="G158" s="107"/>
      <c r="H158" s="107"/>
      <c r="I158" s="35">
        <v>1194951</v>
      </c>
      <c r="J158" s="35">
        <v>1095889</v>
      </c>
      <c r="K158" s="35">
        <v>629453</v>
      </c>
      <c r="L158" s="35">
        <v>593109</v>
      </c>
      <c r="M158" s="35">
        <v>531403</v>
      </c>
      <c r="N158" s="35">
        <v>491943</v>
      </c>
      <c r="O158" s="35">
        <v>461202</v>
      </c>
      <c r="P158" s="35">
        <v>409308</v>
      </c>
      <c r="Q158" s="35">
        <v>413401</v>
      </c>
      <c r="R158" s="35">
        <v>417535</v>
      </c>
      <c r="S158" s="35">
        <v>421710</v>
      </c>
      <c r="T158" s="35">
        <v>318921</v>
      </c>
      <c r="U158" s="35">
        <v>322110</v>
      </c>
      <c r="V158" s="35">
        <v>325331</v>
      </c>
      <c r="W158" s="35">
        <v>315936</v>
      </c>
      <c r="X158" s="35"/>
      <c r="Y158" s="35"/>
      <c r="Z158" s="35"/>
      <c r="AA158" s="35"/>
      <c r="AB158" s="35"/>
    </row>
    <row r="159" spans="2:28" x14ac:dyDescent="0.35">
      <c r="B159" s="3" t="s">
        <v>235</v>
      </c>
      <c r="C159" s="108" t="s">
        <v>178</v>
      </c>
      <c r="D159" s="35">
        <v>4164</v>
      </c>
      <c r="E159" s="35">
        <v>39533</v>
      </c>
      <c r="F159" s="35">
        <v>79756</v>
      </c>
      <c r="G159" s="35">
        <v>112678</v>
      </c>
      <c r="H159" s="35">
        <v>141442</v>
      </c>
      <c r="I159" s="35">
        <v>170030</v>
      </c>
      <c r="J159" s="35">
        <v>185150</v>
      </c>
      <c r="K159" s="35">
        <v>209766</v>
      </c>
      <c r="L159" s="35">
        <v>233210</v>
      </c>
      <c r="M159" s="35">
        <v>254815</v>
      </c>
      <c r="N159" s="35">
        <v>275092</v>
      </c>
      <c r="O159" s="35">
        <v>294536</v>
      </c>
      <c r="P159" s="35">
        <v>312274</v>
      </c>
      <c r="Q159" s="35">
        <v>315372</v>
      </c>
      <c r="R159" s="35">
        <v>348629</v>
      </c>
      <c r="S159" s="35">
        <v>367378</v>
      </c>
      <c r="T159" s="35">
        <v>378896</v>
      </c>
      <c r="U159" s="35">
        <v>398215</v>
      </c>
      <c r="V159" s="35">
        <v>414122</v>
      </c>
      <c r="W159" s="35">
        <v>429921</v>
      </c>
      <c r="X159" s="35"/>
      <c r="Y159" s="35"/>
      <c r="Z159" s="35"/>
      <c r="AA159" s="35"/>
      <c r="AB159" s="35"/>
    </row>
    <row r="160" spans="2:28" x14ac:dyDescent="0.35">
      <c r="B160" s="109" t="s">
        <v>236</v>
      </c>
      <c r="C160" s="108" t="s">
        <v>178</v>
      </c>
      <c r="D160" s="190">
        <f>D156+D159+D157</f>
        <v>2261442.2451085718</v>
      </c>
      <c r="E160" s="190">
        <f>E156+E159</f>
        <v>4263160.2916021505</v>
      </c>
      <c r="F160" s="190">
        <f>F156+F159</f>
        <v>3057401.3288713722</v>
      </c>
      <c r="G160" s="190">
        <f>G156+G159</f>
        <v>2639654.0059173051</v>
      </c>
      <c r="H160" s="190">
        <f>H156+H159</f>
        <v>2781037.2039423157</v>
      </c>
      <c r="I160" s="190">
        <f>I158+I159</f>
        <v>1364981</v>
      </c>
      <c r="J160" s="190">
        <f t="shared" ref="J160:AB160" si="160">J158+J159</f>
        <v>1281039</v>
      </c>
      <c r="K160" s="190">
        <f t="shared" si="160"/>
        <v>839219</v>
      </c>
      <c r="L160" s="190">
        <f t="shared" si="160"/>
        <v>826319</v>
      </c>
      <c r="M160" s="190">
        <f t="shared" si="160"/>
        <v>786218</v>
      </c>
      <c r="N160" s="190">
        <f t="shared" si="160"/>
        <v>767035</v>
      </c>
      <c r="O160" s="190">
        <f t="shared" si="160"/>
        <v>755738</v>
      </c>
      <c r="P160" s="190">
        <f t="shared" si="160"/>
        <v>721582</v>
      </c>
      <c r="Q160" s="190">
        <f t="shared" si="160"/>
        <v>728773</v>
      </c>
      <c r="R160" s="190">
        <f t="shared" si="160"/>
        <v>766164</v>
      </c>
      <c r="S160" s="190">
        <f t="shared" si="160"/>
        <v>789088</v>
      </c>
      <c r="T160" s="190">
        <f t="shared" si="160"/>
        <v>697817</v>
      </c>
      <c r="U160" s="190">
        <f t="shared" si="160"/>
        <v>720325</v>
      </c>
      <c r="V160" s="190">
        <f t="shared" si="160"/>
        <v>739453</v>
      </c>
      <c r="W160" s="190">
        <f t="shared" si="160"/>
        <v>745857</v>
      </c>
      <c r="X160" s="190">
        <f t="shared" si="160"/>
        <v>0</v>
      </c>
      <c r="Y160" s="190">
        <f t="shared" si="160"/>
        <v>0</v>
      </c>
      <c r="Z160" s="190">
        <f t="shared" si="160"/>
        <v>0</v>
      </c>
      <c r="AA160" s="190">
        <f t="shared" si="160"/>
        <v>0</v>
      </c>
      <c r="AB160" s="190">
        <f t="shared" si="160"/>
        <v>0</v>
      </c>
    </row>
    <row r="161" spans="2:28" x14ac:dyDescent="0.35">
      <c r="B161" s="17" t="s">
        <v>237</v>
      </c>
    </row>
    <row r="162" spans="2:28" x14ac:dyDescent="0.35">
      <c r="B162" s="17" t="s">
        <v>238</v>
      </c>
    </row>
    <row r="163" spans="2:28" x14ac:dyDescent="0.35">
      <c r="B163" s="378" t="s">
        <v>239</v>
      </c>
      <c r="C163" s="379"/>
      <c r="D163" s="379"/>
      <c r="E163" s="379"/>
      <c r="F163" s="379"/>
      <c r="G163" s="379"/>
      <c r="H163" s="379"/>
      <c r="I163" s="379"/>
      <c r="J163" s="379"/>
      <c r="K163" s="379"/>
      <c r="L163" s="379"/>
      <c r="M163" s="379"/>
      <c r="N163" s="379"/>
      <c r="O163" s="379"/>
      <c r="P163" s="379"/>
      <c r="Q163" s="379"/>
      <c r="R163" s="379"/>
      <c r="S163" s="379"/>
      <c r="T163" s="379"/>
      <c r="U163" s="379"/>
      <c r="V163" s="379"/>
      <c r="W163" s="379"/>
      <c r="X163" s="379"/>
      <c r="Y163" s="379"/>
      <c r="Z163" s="379"/>
      <c r="AA163" s="379"/>
      <c r="AB163" s="380"/>
    </row>
    <row r="164" spans="2:28" x14ac:dyDescent="0.35">
      <c r="B164" s="110" t="s">
        <v>240</v>
      </c>
      <c r="C164" s="106" t="s">
        <v>114</v>
      </c>
      <c r="D164" s="35">
        <v>4460</v>
      </c>
      <c r="E164" s="35">
        <v>41439</v>
      </c>
      <c r="F164" s="35">
        <v>92101</v>
      </c>
      <c r="G164" s="35">
        <v>128012</v>
      </c>
      <c r="H164" s="35">
        <v>150931</v>
      </c>
      <c r="I164" s="35">
        <v>169516</v>
      </c>
      <c r="J164" s="35">
        <v>201606</v>
      </c>
      <c r="K164" s="35">
        <v>211100</v>
      </c>
      <c r="L164" s="35">
        <v>287897</v>
      </c>
      <c r="M164" s="35">
        <v>295754</v>
      </c>
      <c r="N164" s="35">
        <v>302956</v>
      </c>
      <c r="O164" s="35">
        <v>314882</v>
      </c>
      <c r="P164" s="35">
        <v>320756</v>
      </c>
      <c r="Q164" s="35">
        <v>326630</v>
      </c>
      <c r="R164" s="35">
        <v>332503</v>
      </c>
      <c r="S164" s="35">
        <v>338377</v>
      </c>
      <c r="T164" s="35">
        <v>342819</v>
      </c>
      <c r="U164" s="35">
        <v>347261</v>
      </c>
      <c r="V164" s="35">
        <v>351703</v>
      </c>
      <c r="W164" s="35">
        <v>356017</v>
      </c>
      <c r="X164" s="35"/>
      <c r="Y164" s="35"/>
      <c r="Z164" s="35"/>
      <c r="AA164" s="35"/>
      <c r="AB164" s="35"/>
    </row>
    <row r="165" spans="2:28" x14ac:dyDescent="0.35">
      <c r="B165" s="110" t="s">
        <v>241</v>
      </c>
      <c r="C165" s="108" t="s">
        <v>178</v>
      </c>
      <c r="D165" s="150">
        <f t="shared" ref="D165:AB165" si="161">D164*$D$11</f>
        <v>26647.822079999998</v>
      </c>
      <c r="E165" s="150">
        <f t="shared" si="161"/>
        <v>247591.726272</v>
      </c>
      <c r="F165" s="150">
        <f t="shared" si="161"/>
        <v>550289.47564800002</v>
      </c>
      <c r="G165" s="150">
        <f t="shared" si="161"/>
        <v>764852.24217599991</v>
      </c>
      <c r="H165" s="150">
        <f t="shared" si="161"/>
        <v>901789.78348799993</v>
      </c>
      <c r="I165" s="150">
        <f t="shared" si="161"/>
        <v>1012832.333568</v>
      </c>
      <c r="J165" s="150">
        <f t="shared" si="161"/>
        <v>1204565.2058879999</v>
      </c>
      <c r="K165" s="150">
        <f t="shared" si="161"/>
        <v>1261290.4128</v>
      </c>
      <c r="L165" s="150">
        <f t="shared" si="161"/>
        <v>1720140.8146559999</v>
      </c>
      <c r="M165" s="150">
        <f t="shared" si="161"/>
        <v>1767085.195392</v>
      </c>
      <c r="N165" s="150">
        <f t="shared" si="161"/>
        <v>1810116.0506879999</v>
      </c>
      <c r="O165" s="150">
        <f t="shared" si="161"/>
        <v>1881372.087936</v>
      </c>
      <c r="P165" s="150">
        <f t="shared" si="161"/>
        <v>1916468.3450879999</v>
      </c>
      <c r="Q165" s="150">
        <f t="shared" si="161"/>
        <v>1951564.6022399999</v>
      </c>
      <c r="R165" s="150">
        <f t="shared" si="161"/>
        <v>1986654.8845439998</v>
      </c>
      <c r="S165" s="150">
        <f t="shared" si="161"/>
        <v>2021751.141696</v>
      </c>
      <c r="T165" s="150">
        <f t="shared" si="161"/>
        <v>2048291.4165119999</v>
      </c>
      <c r="U165" s="150">
        <f t="shared" si="161"/>
        <v>2074831.6913279998</v>
      </c>
      <c r="V165" s="150">
        <f t="shared" si="161"/>
        <v>2101371.9661439997</v>
      </c>
      <c r="W165" s="150">
        <f t="shared" si="161"/>
        <v>2127147.4604159999</v>
      </c>
      <c r="X165" s="150">
        <f t="shared" si="161"/>
        <v>0</v>
      </c>
      <c r="Y165" s="150">
        <f t="shared" si="161"/>
        <v>0</v>
      </c>
      <c r="Z165" s="150">
        <f t="shared" si="161"/>
        <v>0</v>
      </c>
      <c r="AA165" s="150">
        <f t="shared" si="161"/>
        <v>0</v>
      </c>
      <c r="AB165" s="150">
        <f t="shared" si="161"/>
        <v>0</v>
      </c>
    </row>
    <row r="166" spans="2:28" x14ac:dyDescent="0.35">
      <c r="B166" s="110" t="s">
        <v>242</v>
      </c>
      <c r="C166" s="108" t="s">
        <v>178</v>
      </c>
      <c r="D166" s="150"/>
      <c r="E166" s="150"/>
      <c r="F166" s="150"/>
      <c r="G166" s="150"/>
      <c r="H166" s="150"/>
      <c r="I166" s="150"/>
      <c r="J166" s="150"/>
      <c r="K166" s="150"/>
      <c r="L166" s="150"/>
      <c r="M166" s="150"/>
      <c r="N166" s="150"/>
      <c r="O166" s="150"/>
      <c r="P166" s="150">
        <v>0</v>
      </c>
      <c r="Q166" s="150">
        <v>0</v>
      </c>
      <c r="R166" s="150">
        <v>0</v>
      </c>
      <c r="S166" s="150">
        <v>0</v>
      </c>
      <c r="T166" s="150">
        <v>0</v>
      </c>
      <c r="U166" s="150">
        <v>0</v>
      </c>
      <c r="V166" s="150">
        <v>0</v>
      </c>
      <c r="W166" s="150">
        <v>0</v>
      </c>
      <c r="X166" s="150">
        <v>0</v>
      </c>
      <c r="Y166" s="150"/>
      <c r="Z166" s="150"/>
      <c r="AA166" s="150"/>
      <c r="AB166" s="150"/>
    </row>
    <row r="167" spans="2:28" x14ac:dyDescent="0.35">
      <c r="B167" s="110" t="s">
        <v>243</v>
      </c>
      <c r="C167" s="108" t="s">
        <v>178</v>
      </c>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row>
    <row r="168" spans="2:28" x14ac:dyDescent="0.35">
      <c r="B168" s="109" t="s">
        <v>244</v>
      </c>
      <c r="C168" s="108" t="s">
        <v>178</v>
      </c>
      <c r="D168" s="190">
        <f>D165+D166+D167</f>
        <v>26647.822079999998</v>
      </c>
      <c r="E168" s="190">
        <f t="shared" ref="E168:AB168" si="162">E165+E166+E167</f>
        <v>247591.726272</v>
      </c>
      <c r="F168" s="190">
        <f t="shared" si="162"/>
        <v>550289.47564800002</v>
      </c>
      <c r="G168" s="190">
        <f t="shared" si="162"/>
        <v>764852.24217599991</v>
      </c>
      <c r="H168" s="190">
        <f t="shared" si="162"/>
        <v>901789.78348799993</v>
      </c>
      <c r="I168" s="190">
        <f>I165+I166+I167</f>
        <v>1012832.333568</v>
      </c>
      <c r="J168" s="190">
        <f t="shared" si="162"/>
        <v>1204565.2058879999</v>
      </c>
      <c r="K168" s="190">
        <f t="shared" si="162"/>
        <v>1261290.4128</v>
      </c>
      <c r="L168" s="190">
        <f t="shared" si="162"/>
        <v>1720140.8146559999</v>
      </c>
      <c r="M168" s="190">
        <f t="shared" si="162"/>
        <v>1767085.195392</v>
      </c>
      <c r="N168" s="190">
        <f t="shared" si="162"/>
        <v>1810116.0506879999</v>
      </c>
      <c r="O168" s="190">
        <f t="shared" si="162"/>
        <v>1881372.087936</v>
      </c>
      <c r="P168" s="190">
        <f t="shared" si="162"/>
        <v>1916468.3450879999</v>
      </c>
      <c r="Q168" s="190">
        <f t="shared" si="162"/>
        <v>1951564.6022399999</v>
      </c>
      <c r="R168" s="190">
        <f t="shared" si="162"/>
        <v>1986654.8845439998</v>
      </c>
      <c r="S168" s="190">
        <f t="shared" si="162"/>
        <v>2021751.141696</v>
      </c>
      <c r="T168" s="190">
        <f t="shared" si="162"/>
        <v>2048291.4165119999</v>
      </c>
      <c r="U168" s="190">
        <f t="shared" si="162"/>
        <v>2074831.6913279998</v>
      </c>
      <c r="V168" s="190">
        <f t="shared" si="162"/>
        <v>2101371.9661439997</v>
      </c>
      <c r="W168" s="190">
        <f t="shared" si="162"/>
        <v>2127147.4604159999</v>
      </c>
      <c r="X168" s="190">
        <f t="shared" si="162"/>
        <v>0</v>
      </c>
      <c r="Y168" s="190">
        <f t="shared" si="162"/>
        <v>0</v>
      </c>
      <c r="Z168" s="190">
        <f t="shared" si="162"/>
        <v>0</v>
      </c>
      <c r="AA168" s="190">
        <f t="shared" si="162"/>
        <v>0</v>
      </c>
      <c r="AB168" s="190">
        <f t="shared" si="162"/>
        <v>0</v>
      </c>
    </row>
    <row r="169" spans="2:28" x14ac:dyDescent="0.35">
      <c r="B169" s="111" t="s">
        <v>245</v>
      </c>
    </row>
    <row r="170" spans="2:28" x14ac:dyDescent="0.35">
      <c r="B170" s="3" t="s">
        <v>246</v>
      </c>
      <c r="C170" s="112" t="s">
        <v>178</v>
      </c>
      <c r="D170" s="151">
        <f>D168-D160</f>
        <v>-2234794.423028572</v>
      </c>
      <c r="E170" s="151">
        <f t="shared" ref="E170:AB170" si="163">E168-E160</f>
        <v>-4015568.5653301505</v>
      </c>
      <c r="F170" s="151">
        <f t="shared" si="163"/>
        <v>-2507111.8532233723</v>
      </c>
      <c r="G170" s="151">
        <f t="shared" si="163"/>
        <v>-1874801.7637413051</v>
      </c>
      <c r="H170" s="151">
        <f t="shared" si="163"/>
        <v>-1879247.4204543158</v>
      </c>
      <c r="I170" s="151">
        <f t="shared" si="163"/>
        <v>-352148.666432</v>
      </c>
      <c r="J170" s="151">
        <f t="shared" si="163"/>
        <v>-76473.794112000149</v>
      </c>
      <c r="K170" s="151">
        <f t="shared" si="163"/>
        <v>422071.41280000005</v>
      </c>
      <c r="L170" s="151">
        <f t="shared" si="163"/>
        <v>893821.81465599989</v>
      </c>
      <c r="M170" s="151">
        <f t="shared" si="163"/>
        <v>980867.19539200002</v>
      </c>
      <c r="N170" s="151">
        <f t="shared" si="163"/>
        <v>1043081.0506879999</v>
      </c>
      <c r="O170" s="151">
        <f t="shared" si="163"/>
        <v>1125634.087936</v>
      </c>
      <c r="P170" s="151">
        <f t="shared" si="163"/>
        <v>1194886.3450879999</v>
      </c>
      <c r="Q170" s="151">
        <f t="shared" si="163"/>
        <v>1222791.6022399999</v>
      </c>
      <c r="R170" s="151">
        <f t="shared" si="163"/>
        <v>1220490.8845439998</v>
      </c>
      <c r="S170" s="151">
        <f t="shared" si="163"/>
        <v>1232663.141696</v>
      </c>
      <c r="T170" s="151">
        <f t="shared" si="163"/>
        <v>1350474.4165119999</v>
      </c>
      <c r="U170" s="151">
        <f t="shared" si="163"/>
        <v>1354506.6913279998</v>
      </c>
      <c r="V170" s="151">
        <f t="shared" si="163"/>
        <v>1361918.9661439997</v>
      </c>
      <c r="W170" s="151">
        <f t="shared" si="163"/>
        <v>1381290.4604159999</v>
      </c>
      <c r="X170" s="151">
        <f t="shared" si="163"/>
        <v>0</v>
      </c>
      <c r="Y170" s="151">
        <f t="shared" si="163"/>
        <v>0</v>
      </c>
      <c r="Z170" s="151">
        <f t="shared" si="163"/>
        <v>0</v>
      </c>
      <c r="AA170" s="151">
        <f t="shared" si="163"/>
        <v>0</v>
      </c>
      <c r="AB170" s="151">
        <f t="shared" si="163"/>
        <v>0</v>
      </c>
    </row>
    <row r="171" spans="2:28" x14ac:dyDescent="0.35">
      <c r="B171" s="3" t="s">
        <v>247</v>
      </c>
      <c r="C171" s="112" t="s">
        <v>178</v>
      </c>
      <c r="D171" s="151">
        <f>D170*1/(1+$D$10)</f>
        <v>-2061998.9140326369</v>
      </c>
      <c r="E171" s="151">
        <f>E170*1/(1+$E$10)*(1/(1+$D$10))</f>
        <v>-3418603.6538942247</v>
      </c>
      <c r="F171" s="151">
        <f>F170*1/(1+$F$10)*(1/(1+$E$10))*(1/(1+$D$10))</f>
        <v>-1969365.2487925759</v>
      </c>
      <c r="G171" s="151">
        <f>G170*1/(1+$G$10)*(1/(1+$F$10)*(1/(1+$E$10))*(1/(1+$D$10)))</f>
        <v>-1358810.1012542238</v>
      </c>
      <c r="H171" s="151">
        <f>H170*1/(1+$H$10)*(1/(1+$G$10)*(1/(1+$F$10)*(1/(1+$E$10))*(1/(1+$D$10))))</f>
        <v>-1256719.139736749</v>
      </c>
      <c r="I171" s="151">
        <f t="shared" ref="I171:AB171" si="164">I170*(1/((1+$H$10)^(I154-$G$17))*(1/(1+$G$10)*(1/(1+$F$10)*(1/(1+$E$10))*((1/(1+$D$10))))))</f>
        <v>-217285.71127615569</v>
      </c>
      <c r="J171" s="151">
        <f t="shared" si="164"/>
        <v>-43538.013605185806</v>
      </c>
      <c r="K171" s="151">
        <f t="shared" si="164"/>
        <v>221713.81999877855</v>
      </c>
      <c r="L171" s="151">
        <f t="shared" si="164"/>
        <v>433220.13143077854</v>
      </c>
      <c r="M171" s="151">
        <f t="shared" si="164"/>
        <v>438650.61567262927</v>
      </c>
      <c r="N171" s="151">
        <f t="shared" si="164"/>
        <v>430405.13327284949</v>
      </c>
      <c r="O171" s="151">
        <f t="shared" si="164"/>
        <v>428555.8979317483</v>
      </c>
      <c r="P171" s="151">
        <f t="shared" si="164"/>
        <v>419747.0874586564</v>
      </c>
      <c r="Q171" s="151">
        <f t="shared" si="164"/>
        <v>396336.79580528697</v>
      </c>
      <c r="R171" s="151">
        <f t="shared" si="164"/>
        <v>365003.76147218456</v>
      </c>
      <c r="S171" s="151">
        <f t="shared" si="164"/>
        <v>340140.27880692115</v>
      </c>
      <c r="T171" s="151">
        <f t="shared" si="164"/>
        <v>343835.62153337552</v>
      </c>
      <c r="U171" s="151">
        <f t="shared" si="164"/>
        <v>318197.31789835799</v>
      </c>
      <c r="V171" s="151">
        <f t="shared" si="164"/>
        <v>295200.76667740475</v>
      </c>
      <c r="W171" s="151">
        <f t="shared" si="164"/>
        <v>276249.8678465652</v>
      </c>
      <c r="X171" s="151">
        <f t="shared" si="164"/>
        <v>0</v>
      </c>
      <c r="Y171" s="151">
        <f t="shared" si="164"/>
        <v>0</v>
      </c>
      <c r="Z171" s="151">
        <f t="shared" si="164"/>
        <v>0</v>
      </c>
      <c r="AA171" s="151">
        <f t="shared" si="164"/>
        <v>0</v>
      </c>
      <c r="AB171" s="151">
        <f t="shared" si="164"/>
        <v>0</v>
      </c>
    </row>
    <row r="172" spans="2:28" x14ac:dyDescent="0.3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spans="2:28" x14ac:dyDescent="0.35">
      <c r="B173" s="40" t="s">
        <v>248</v>
      </c>
      <c r="C173" s="113" t="s">
        <v>178</v>
      </c>
      <c r="D173" s="114">
        <f>SUM(D171:AB171)</f>
        <v>-5619063.6867862158</v>
      </c>
      <c r="E173" s="232"/>
      <c r="F173" s="39"/>
      <c r="G173" s="39"/>
      <c r="H173" s="39"/>
    </row>
    <row r="175" spans="2:28" x14ac:dyDescent="0.35">
      <c r="B175" s="40" t="s">
        <v>220</v>
      </c>
      <c r="C175" s="40"/>
      <c r="D175" s="191">
        <f>IFERROR(IRR(D170:AB170),0)</f>
        <v>1.1372056427977117E-2</v>
      </c>
    </row>
    <row r="177" spans="2:28" x14ac:dyDescent="0.35">
      <c r="B177" s="40" t="s">
        <v>249</v>
      </c>
    </row>
    <row r="178" spans="2:28" x14ac:dyDescent="0.35">
      <c r="B178" s="3" t="s">
        <v>230</v>
      </c>
      <c r="C178" s="38"/>
      <c r="D178" s="21">
        <v>1</v>
      </c>
      <c r="E178" s="21">
        <v>2</v>
      </c>
      <c r="F178" s="21">
        <v>3</v>
      </c>
      <c r="G178" s="21">
        <v>4</v>
      </c>
      <c r="H178" s="21">
        <v>5</v>
      </c>
      <c r="I178" s="21">
        <v>6</v>
      </c>
      <c r="J178" s="21">
        <v>7</v>
      </c>
      <c r="K178" s="21">
        <v>8</v>
      </c>
      <c r="L178" s="21">
        <v>9</v>
      </c>
      <c r="M178" s="21">
        <v>10</v>
      </c>
      <c r="N178" s="21">
        <v>11</v>
      </c>
      <c r="O178" s="21">
        <v>12</v>
      </c>
      <c r="P178" s="21">
        <v>13</v>
      </c>
      <c r="Q178" s="21">
        <v>14</v>
      </c>
      <c r="R178" s="21">
        <v>15</v>
      </c>
      <c r="S178" s="21">
        <v>16</v>
      </c>
      <c r="T178" s="21">
        <v>17</v>
      </c>
      <c r="U178" s="21">
        <v>18</v>
      </c>
      <c r="V178" s="21">
        <v>19</v>
      </c>
      <c r="W178" s="21">
        <v>20</v>
      </c>
      <c r="X178" s="21">
        <v>21</v>
      </c>
      <c r="Y178" s="21">
        <v>22</v>
      </c>
      <c r="Z178" s="21">
        <v>23</v>
      </c>
      <c r="AA178" s="21">
        <v>24</v>
      </c>
      <c r="AB178" s="21">
        <v>25</v>
      </c>
    </row>
    <row r="179" spans="2:28" x14ac:dyDescent="0.35">
      <c r="B179" s="3" t="s">
        <v>246</v>
      </c>
      <c r="C179" s="112" t="s">
        <v>178</v>
      </c>
      <c r="D179" s="150">
        <f>D170</f>
        <v>-2234794.423028572</v>
      </c>
      <c r="E179" s="150">
        <f>E170</f>
        <v>-4015568.5653301505</v>
      </c>
      <c r="F179" s="150">
        <f t="shared" ref="F179:AB179" si="165">F170</f>
        <v>-2507111.8532233723</v>
      </c>
      <c r="G179" s="150">
        <f t="shared" si="165"/>
        <v>-1874801.7637413051</v>
      </c>
      <c r="H179" s="150">
        <f t="shared" si="165"/>
        <v>-1879247.4204543158</v>
      </c>
      <c r="I179" s="150">
        <f t="shared" si="165"/>
        <v>-352148.666432</v>
      </c>
      <c r="J179" s="150">
        <f t="shared" si="165"/>
        <v>-76473.794112000149</v>
      </c>
      <c r="K179" s="150">
        <f t="shared" si="165"/>
        <v>422071.41280000005</v>
      </c>
      <c r="L179" s="150">
        <f t="shared" si="165"/>
        <v>893821.81465599989</v>
      </c>
      <c r="M179" s="150">
        <f t="shared" si="165"/>
        <v>980867.19539200002</v>
      </c>
      <c r="N179" s="150">
        <f t="shared" si="165"/>
        <v>1043081.0506879999</v>
      </c>
      <c r="O179" s="150">
        <f t="shared" si="165"/>
        <v>1125634.087936</v>
      </c>
      <c r="P179" s="150">
        <f t="shared" si="165"/>
        <v>1194886.3450879999</v>
      </c>
      <c r="Q179" s="150">
        <f t="shared" si="165"/>
        <v>1222791.6022399999</v>
      </c>
      <c r="R179" s="150">
        <f t="shared" si="165"/>
        <v>1220490.8845439998</v>
      </c>
      <c r="S179" s="150">
        <f t="shared" si="165"/>
        <v>1232663.141696</v>
      </c>
      <c r="T179" s="150">
        <f t="shared" si="165"/>
        <v>1350474.4165119999</v>
      </c>
      <c r="U179" s="150">
        <f t="shared" si="165"/>
        <v>1354506.6913279998</v>
      </c>
      <c r="V179" s="150">
        <f t="shared" si="165"/>
        <v>1361918.9661439997</v>
      </c>
      <c r="W179" s="150">
        <f t="shared" si="165"/>
        <v>1381290.4604159999</v>
      </c>
      <c r="X179" s="150">
        <f t="shared" si="165"/>
        <v>0</v>
      </c>
      <c r="Y179" s="150">
        <f t="shared" si="165"/>
        <v>0</v>
      </c>
      <c r="Z179" s="150">
        <f t="shared" si="165"/>
        <v>0</v>
      </c>
      <c r="AA179" s="150">
        <f t="shared" si="165"/>
        <v>0</v>
      </c>
      <c r="AB179" s="150">
        <f t="shared" si="165"/>
        <v>0</v>
      </c>
    </row>
    <row r="180" spans="2:28" x14ac:dyDescent="0.35">
      <c r="B180" s="115" t="s">
        <v>250</v>
      </c>
      <c r="C180" s="116" t="s">
        <v>178</v>
      </c>
      <c r="D180" s="192">
        <f>D156*1/(1+$D$10)</f>
        <v>2082744.2748741203</v>
      </c>
      <c r="E180" s="192">
        <f>E156*1/(1+$E$10)*(1/(1+$D$10))</f>
        <v>3595731.8264770675</v>
      </c>
      <c r="F180" s="192">
        <f>F156*1/(1+$F$10)*(1/(1+$E$10))*(1/(1+$D$10))</f>
        <v>2338974.7156152739</v>
      </c>
      <c r="G180" s="192">
        <f>G156*1/(1+$G$10)*(1/(1+$F$10)*(1/(1+$E$10))*(1/(1+$D$10)))</f>
        <v>1831489.9147605482</v>
      </c>
      <c r="H180" s="192">
        <f>H156*1/(1+$H$10)*(1/(1+$G$10)*(1/(1+$F$10)*(1/(1+$E$10))*(1/(1+$D$10))))</f>
        <v>1765190.5639703798</v>
      </c>
    </row>
    <row r="181" spans="2:28" x14ac:dyDescent="0.35">
      <c r="B181" s="3" t="s">
        <v>251</v>
      </c>
      <c r="C181" s="112" t="s">
        <v>178</v>
      </c>
      <c r="D181" s="151">
        <f>D179-D180</f>
        <v>-4317538.6979026925</v>
      </c>
      <c r="E181" s="151">
        <f>D181+E179-E180</f>
        <v>-11928839.089709911</v>
      </c>
      <c r="F181" s="151">
        <f>E181+F179-F180</f>
        <v>-16774925.658548558</v>
      </c>
      <c r="G181" s="151">
        <f>F181+G179-G180</f>
        <v>-20481217.337050412</v>
      </c>
      <c r="H181" s="151">
        <f>G181+H179-H180</f>
        <v>-24125655.321475107</v>
      </c>
      <c r="I181" s="151">
        <f t="shared" ref="I181" si="166">H181+I179</f>
        <v>-24477803.987907108</v>
      </c>
      <c r="J181" s="151">
        <f t="shared" ref="J181" si="167">I181+J179</f>
        <v>-24554277.782019109</v>
      </c>
      <c r="K181" s="151">
        <f t="shared" ref="K181" si="168">J181+K179</f>
        <v>-24132206.369219109</v>
      </c>
      <c r="L181" s="151">
        <f t="shared" ref="L181" si="169">K181+L179</f>
        <v>-23238384.554563109</v>
      </c>
      <c r="M181" s="151">
        <f t="shared" ref="M181" si="170">L181+M179</f>
        <v>-22257517.359171107</v>
      </c>
      <c r="N181" s="151">
        <f t="shared" ref="N181" si="171">M181+N179</f>
        <v>-21214436.308483109</v>
      </c>
      <c r="O181" s="151">
        <f t="shared" ref="O181" si="172">N181+O179</f>
        <v>-20088802.22054711</v>
      </c>
      <c r="P181" s="151">
        <f t="shared" ref="P181" si="173">O181+P179</f>
        <v>-18893915.875459109</v>
      </c>
      <c r="Q181" s="151">
        <f t="shared" ref="Q181" si="174">P181+Q179</f>
        <v>-17671124.273219109</v>
      </c>
      <c r="R181" s="151">
        <f t="shared" ref="R181" si="175">Q181+R179</f>
        <v>-16450633.388675109</v>
      </c>
      <c r="S181" s="151">
        <f t="shared" ref="S181" si="176">R181+S179</f>
        <v>-15217970.246979108</v>
      </c>
      <c r="T181" s="151">
        <f t="shared" ref="T181" si="177">S181+T179</f>
        <v>-13867495.830467109</v>
      </c>
      <c r="U181" s="151">
        <f t="shared" ref="U181" si="178">T181+U179</f>
        <v>-12512989.139139108</v>
      </c>
      <c r="V181" s="151">
        <f t="shared" ref="V181" si="179">U181+V179</f>
        <v>-11151070.172995109</v>
      </c>
      <c r="W181" s="151">
        <f t="shared" ref="W181" si="180">V181+W179</f>
        <v>-9769779.7125791088</v>
      </c>
      <c r="X181" s="151">
        <f t="shared" ref="X181" si="181">W181+X179</f>
        <v>-9769779.7125791088</v>
      </c>
      <c r="Y181" s="151">
        <f t="shared" ref="Y181" si="182">X181+Y179</f>
        <v>-9769779.7125791088</v>
      </c>
      <c r="Z181" s="151">
        <f t="shared" ref="Z181" si="183">Y181+Z179</f>
        <v>-9769779.7125791088</v>
      </c>
      <c r="AA181" s="151">
        <f t="shared" ref="AA181" si="184">Z181+AA179</f>
        <v>-9769779.7125791088</v>
      </c>
      <c r="AB181" s="151">
        <f>AA181+AB179</f>
        <v>-9769779.7125791088</v>
      </c>
    </row>
    <row r="182" spans="2:28" x14ac:dyDescent="0.35">
      <c r="B182" s="117" t="s">
        <v>252</v>
      </c>
    </row>
    <row r="184" spans="2:28" ht="15.5" x14ac:dyDescent="0.35">
      <c r="B184" s="375" t="s">
        <v>257</v>
      </c>
      <c r="C184" s="376"/>
      <c r="D184" s="376"/>
      <c r="E184" s="376"/>
      <c r="F184" s="376"/>
      <c r="G184" s="376"/>
      <c r="H184" s="376"/>
      <c r="I184" s="376"/>
      <c r="J184" s="376"/>
      <c r="K184" s="376"/>
      <c r="L184" s="376"/>
      <c r="M184" s="376"/>
      <c r="N184" s="376"/>
      <c r="O184" s="376"/>
      <c r="P184" s="376"/>
      <c r="Q184" s="376"/>
      <c r="R184" s="376"/>
      <c r="S184" s="376"/>
      <c r="T184" s="376"/>
      <c r="U184" s="376"/>
      <c r="V184" s="376"/>
      <c r="W184" s="376"/>
      <c r="X184" s="376"/>
      <c r="Y184" s="376"/>
      <c r="Z184" s="376"/>
      <c r="AA184" s="376"/>
      <c r="AB184" s="377"/>
    </row>
    <row r="185" spans="2:28" ht="15.5" x14ac:dyDescent="0.35">
      <c r="B185" s="103"/>
      <c r="C185" s="103"/>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row>
    <row r="186" spans="2:28" x14ac:dyDescent="0.35">
      <c r="B186" s="105" t="s">
        <v>229</v>
      </c>
      <c r="C186" s="97"/>
    </row>
    <row r="187" spans="2:28" x14ac:dyDescent="0.35">
      <c r="B187" s="3"/>
      <c r="C187" s="27" t="s">
        <v>105</v>
      </c>
      <c r="D187" s="27">
        <f>$C$3</f>
        <v>2024</v>
      </c>
      <c r="E187" s="27">
        <f>$C$3+1</f>
        <v>2025</v>
      </c>
      <c r="F187" s="27">
        <f>$C$3+2</f>
        <v>2026</v>
      </c>
      <c r="G187" s="27">
        <f>$C$3+3</f>
        <v>2027</v>
      </c>
      <c r="H187" s="27">
        <f>$C$3+4</f>
        <v>2028</v>
      </c>
      <c r="I187" s="27">
        <f>H187+1</f>
        <v>2029</v>
      </c>
      <c r="J187" s="27">
        <f t="shared" ref="J187" si="185">I187+1</f>
        <v>2030</v>
      </c>
      <c r="K187" s="27">
        <f t="shared" ref="K187" si="186">J187+1</f>
        <v>2031</v>
      </c>
      <c r="L187" s="27">
        <f t="shared" ref="L187" si="187">K187+1</f>
        <v>2032</v>
      </c>
      <c r="M187" s="27">
        <f t="shared" ref="M187" si="188">L187+1</f>
        <v>2033</v>
      </c>
      <c r="N187" s="27">
        <f t="shared" ref="N187" si="189">M187+1</f>
        <v>2034</v>
      </c>
      <c r="O187" s="27">
        <f t="shared" ref="O187" si="190">N187+1</f>
        <v>2035</v>
      </c>
      <c r="P187" s="27">
        <f t="shared" ref="P187" si="191">O187+1</f>
        <v>2036</v>
      </c>
      <c r="Q187" s="27">
        <f t="shared" ref="Q187" si="192">P187+1</f>
        <v>2037</v>
      </c>
      <c r="R187" s="27">
        <f t="shared" ref="R187" si="193">Q187+1</f>
        <v>2038</v>
      </c>
      <c r="S187" s="27">
        <f t="shared" ref="S187" si="194">R187+1</f>
        <v>2039</v>
      </c>
      <c r="T187" s="27">
        <f t="shared" ref="T187" si="195">S187+1</f>
        <v>2040</v>
      </c>
      <c r="U187" s="27">
        <f t="shared" ref="U187" si="196">T187+1</f>
        <v>2041</v>
      </c>
      <c r="V187" s="27">
        <f t="shared" ref="V187" si="197">U187+1</f>
        <v>2042</v>
      </c>
      <c r="W187" s="27">
        <f t="shared" ref="W187" si="198">V187+1</f>
        <v>2043</v>
      </c>
      <c r="X187" s="27">
        <f t="shared" ref="X187" si="199">W187+1</f>
        <v>2044</v>
      </c>
      <c r="Y187" s="27">
        <f t="shared" ref="Y187" si="200">X187+1</f>
        <v>2045</v>
      </c>
      <c r="Z187" s="27">
        <f t="shared" ref="Z187" si="201">Y187+1</f>
        <v>2046</v>
      </c>
      <c r="AA187" s="27">
        <f t="shared" ref="AA187" si="202">Z187+1</f>
        <v>2047</v>
      </c>
      <c r="AB187" s="27">
        <f t="shared" ref="AB187" si="203">AA187+1</f>
        <v>2048</v>
      </c>
    </row>
    <row r="188" spans="2:28" x14ac:dyDescent="0.35">
      <c r="B188" s="3" t="s">
        <v>230</v>
      </c>
      <c r="C188" s="38"/>
      <c r="D188" s="21">
        <v>1</v>
      </c>
      <c r="E188" s="21">
        <v>2</v>
      </c>
      <c r="F188" s="21">
        <v>3</v>
      </c>
      <c r="G188" s="21">
        <v>4</v>
      </c>
      <c r="H188" s="21">
        <v>5</v>
      </c>
      <c r="I188" s="21">
        <v>6</v>
      </c>
      <c r="J188" s="21">
        <v>7</v>
      </c>
      <c r="K188" s="21">
        <v>8</v>
      </c>
      <c r="L188" s="21">
        <v>9</v>
      </c>
      <c r="M188" s="21">
        <v>10</v>
      </c>
      <c r="N188" s="21">
        <v>11</v>
      </c>
      <c r="O188" s="21">
        <v>12</v>
      </c>
      <c r="P188" s="21">
        <v>13</v>
      </c>
      <c r="Q188" s="21">
        <v>14</v>
      </c>
      <c r="R188" s="21">
        <v>15</v>
      </c>
      <c r="S188" s="21">
        <v>16</v>
      </c>
      <c r="T188" s="21">
        <v>17</v>
      </c>
      <c r="U188" s="21">
        <v>18</v>
      </c>
      <c r="V188" s="21">
        <v>19</v>
      </c>
      <c r="W188" s="21">
        <v>20</v>
      </c>
      <c r="X188" s="21">
        <v>21</v>
      </c>
      <c r="Y188" s="21">
        <v>22</v>
      </c>
      <c r="Z188" s="21">
        <v>23</v>
      </c>
      <c r="AA188" s="21">
        <v>24</v>
      </c>
      <c r="AB188" s="21">
        <v>25</v>
      </c>
    </row>
    <row r="189" spans="2:28" x14ac:dyDescent="0.35">
      <c r="B189" s="378" t="s">
        <v>231</v>
      </c>
      <c r="C189" s="379"/>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80"/>
    </row>
    <row r="190" spans="2:28" x14ac:dyDescent="0.35">
      <c r="B190" s="3" t="s">
        <v>232</v>
      </c>
      <c r="C190" s="106" t="s">
        <v>178</v>
      </c>
      <c r="D190" s="35">
        <f>Επενδύσεις!D28</f>
        <v>3070054.3588292114</v>
      </c>
      <c r="E190" s="35">
        <f>Επενδύσεις!E28</f>
        <v>1492618.1482717185</v>
      </c>
      <c r="F190" s="35">
        <f>Επενδύσεις!F28</f>
        <v>571950.25310516194</v>
      </c>
      <c r="G190" s="35">
        <f>Επενδύσεις!G28</f>
        <v>260372.00962428362</v>
      </c>
      <c r="H190" s="35">
        <f>Επενδύσεις!H28</f>
        <v>216622.64987251797</v>
      </c>
      <c r="I190" s="107"/>
      <c r="J190" s="107"/>
      <c r="K190" s="107"/>
      <c r="L190" s="107"/>
      <c r="M190" s="107"/>
      <c r="N190" s="107"/>
      <c r="O190" s="107"/>
      <c r="P190" s="107"/>
      <c r="Q190" s="107"/>
      <c r="R190" s="107"/>
      <c r="S190" s="107"/>
      <c r="T190" s="107"/>
      <c r="U190" s="107"/>
      <c r="V190" s="107"/>
      <c r="W190" s="107"/>
      <c r="X190" s="107"/>
      <c r="Y190" s="107"/>
      <c r="Z190" s="107"/>
      <c r="AA190" s="107"/>
      <c r="AB190" s="107"/>
    </row>
    <row r="191" spans="2:28" x14ac:dyDescent="0.35">
      <c r="B191" s="3" t="s">
        <v>233</v>
      </c>
      <c r="C191" s="106" t="s">
        <v>178</v>
      </c>
      <c r="D191" s="35"/>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row>
    <row r="192" spans="2:28" x14ac:dyDescent="0.35">
      <c r="B192" s="3" t="s">
        <v>234</v>
      </c>
      <c r="C192" s="106" t="s">
        <v>178</v>
      </c>
      <c r="D192" s="107"/>
      <c r="E192" s="107"/>
      <c r="F192" s="107"/>
      <c r="G192" s="107"/>
      <c r="H192" s="107"/>
      <c r="I192" s="35">
        <v>57797.760000000002</v>
      </c>
      <c r="J192" s="35">
        <v>53006.33</v>
      </c>
      <c r="K192" s="35">
        <v>30445.58</v>
      </c>
      <c r="L192" s="35">
        <v>28687.7</v>
      </c>
      <c r="M192" s="35">
        <v>25703.11</v>
      </c>
      <c r="N192" s="35">
        <v>23794.47</v>
      </c>
      <c r="O192" s="35">
        <v>22307.56</v>
      </c>
      <c r="P192" s="35">
        <v>19797.54</v>
      </c>
      <c r="Q192" s="35">
        <v>19995.52</v>
      </c>
      <c r="R192" s="35">
        <v>20195.47</v>
      </c>
      <c r="S192" s="35">
        <v>20397.43</v>
      </c>
      <c r="T192" s="35">
        <v>15425.7</v>
      </c>
      <c r="U192" s="35">
        <v>15579.95</v>
      </c>
      <c r="V192" s="35">
        <v>15735.75</v>
      </c>
      <c r="W192" s="35">
        <v>15281.33</v>
      </c>
      <c r="X192" s="35"/>
      <c r="Y192" s="35"/>
      <c r="Z192" s="35"/>
      <c r="AA192" s="35"/>
      <c r="AB192" s="35"/>
    </row>
    <row r="193" spans="2:28" x14ac:dyDescent="0.35">
      <c r="B193" s="3" t="s">
        <v>235</v>
      </c>
      <c r="C193" s="108" t="s">
        <v>178</v>
      </c>
      <c r="D193" s="35">
        <v>2562</v>
      </c>
      <c r="E193" s="35">
        <v>11126</v>
      </c>
      <c r="F193" s="35">
        <v>17084</v>
      </c>
      <c r="G193" s="35">
        <v>20061</v>
      </c>
      <c r="H193" s="35">
        <v>21831</v>
      </c>
      <c r="I193" s="35">
        <v>23499</v>
      </c>
      <c r="J193" s="35">
        <v>24522</v>
      </c>
      <c r="K193" s="35">
        <v>25870</v>
      </c>
      <c r="L193" s="35">
        <v>27156</v>
      </c>
      <c r="M193" s="35">
        <v>28365</v>
      </c>
      <c r="N193" s="35">
        <v>29504</v>
      </c>
      <c r="O193" s="35">
        <v>30608</v>
      </c>
      <c r="P193" s="35">
        <v>31630</v>
      </c>
      <c r="Q193" s="35">
        <v>31944</v>
      </c>
      <c r="R193" s="35">
        <v>33716</v>
      </c>
      <c r="S193" s="35">
        <v>34793</v>
      </c>
      <c r="T193" s="35">
        <v>35350</v>
      </c>
      <c r="U193" s="35">
        <v>36625</v>
      </c>
      <c r="V193" s="35">
        <v>37570</v>
      </c>
      <c r="W193" s="35">
        <v>38511</v>
      </c>
      <c r="X193" s="35"/>
      <c r="Y193" s="35"/>
      <c r="Z193" s="35"/>
      <c r="AA193" s="35"/>
      <c r="AB193" s="35"/>
    </row>
    <row r="194" spans="2:28" x14ac:dyDescent="0.35">
      <c r="B194" s="109" t="s">
        <v>236</v>
      </c>
      <c r="C194" s="108" t="s">
        <v>178</v>
      </c>
      <c r="D194" s="190">
        <f>D190+D193+D191</f>
        <v>3072616.3588292114</v>
      </c>
      <c r="E194" s="190">
        <f>E190+E193</f>
        <v>1503744.1482717185</v>
      </c>
      <c r="F194" s="190">
        <f>F190+F193</f>
        <v>589034.25310516194</v>
      </c>
      <c r="G194" s="190">
        <f>G190+G193</f>
        <v>280433.00962428364</v>
      </c>
      <c r="H194" s="190">
        <f>H190+H193</f>
        <v>238453.64987251797</v>
      </c>
      <c r="I194" s="190">
        <f>I192+I193</f>
        <v>81296.760000000009</v>
      </c>
      <c r="J194" s="190">
        <f t="shared" ref="J194:AB194" si="204">J192+J193</f>
        <v>77528.33</v>
      </c>
      <c r="K194" s="190">
        <f t="shared" si="204"/>
        <v>56315.58</v>
      </c>
      <c r="L194" s="190">
        <f t="shared" si="204"/>
        <v>55843.7</v>
      </c>
      <c r="M194" s="190">
        <f t="shared" si="204"/>
        <v>54068.11</v>
      </c>
      <c r="N194" s="190">
        <f t="shared" si="204"/>
        <v>53298.47</v>
      </c>
      <c r="O194" s="190">
        <f t="shared" si="204"/>
        <v>52915.56</v>
      </c>
      <c r="P194" s="190">
        <f t="shared" si="204"/>
        <v>51427.54</v>
      </c>
      <c r="Q194" s="190">
        <f t="shared" si="204"/>
        <v>51939.520000000004</v>
      </c>
      <c r="R194" s="190">
        <f t="shared" si="204"/>
        <v>53911.47</v>
      </c>
      <c r="S194" s="190">
        <f t="shared" si="204"/>
        <v>55190.43</v>
      </c>
      <c r="T194" s="190">
        <f t="shared" si="204"/>
        <v>50775.7</v>
      </c>
      <c r="U194" s="190">
        <f t="shared" si="204"/>
        <v>52204.95</v>
      </c>
      <c r="V194" s="190">
        <f t="shared" si="204"/>
        <v>53305.75</v>
      </c>
      <c r="W194" s="190">
        <f t="shared" si="204"/>
        <v>53792.33</v>
      </c>
      <c r="X194" s="190">
        <f t="shared" si="204"/>
        <v>0</v>
      </c>
      <c r="Y194" s="190">
        <f t="shared" si="204"/>
        <v>0</v>
      </c>
      <c r="Z194" s="190">
        <f t="shared" si="204"/>
        <v>0</v>
      </c>
      <c r="AA194" s="190">
        <f t="shared" si="204"/>
        <v>0</v>
      </c>
      <c r="AB194" s="190">
        <f t="shared" si="204"/>
        <v>0</v>
      </c>
    </row>
    <row r="195" spans="2:28" x14ac:dyDescent="0.35">
      <c r="B195" s="17" t="s">
        <v>237</v>
      </c>
    </row>
    <row r="196" spans="2:28" x14ac:dyDescent="0.35">
      <c r="B196" s="17" t="s">
        <v>238</v>
      </c>
    </row>
    <row r="197" spans="2:28" x14ac:dyDescent="0.35">
      <c r="B197" s="378" t="s">
        <v>239</v>
      </c>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80"/>
    </row>
    <row r="198" spans="2:28" x14ac:dyDescent="0.35">
      <c r="B198" s="110" t="s">
        <v>240</v>
      </c>
      <c r="C198" s="106" t="s">
        <v>114</v>
      </c>
      <c r="D198" s="35">
        <v>3761</v>
      </c>
      <c r="E198" s="35">
        <v>13197</v>
      </c>
      <c r="F198" s="35">
        <v>19088</v>
      </c>
      <c r="G198" s="35">
        <v>21763</v>
      </c>
      <c r="H198" s="35">
        <v>22671</v>
      </c>
      <c r="I198" s="35">
        <v>23570</v>
      </c>
      <c r="J198" s="35">
        <v>25122</v>
      </c>
      <c r="K198" s="35">
        <v>25581</v>
      </c>
      <c r="L198" s="35">
        <v>29296</v>
      </c>
      <c r="M198" s="35">
        <v>29676</v>
      </c>
      <c r="N198" s="35">
        <v>30024</v>
      </c>
      <c r="O198" s="35">
        <v>30601</v>
      </c>
      <c r="P198" s="35">
        <v>30885</v>
      </c>
      <c r="Q198" s="35">
        <v>31169</v>
      </c>
      <c r="R198" s="35">
        <v>31453</v>
      </c>
      <c r="S198" s="35">
        <v>31737</v>
      </c>
      <c r="T198" s="35">
        <v>31952</v>
      </c>
      <c r="U198" s="35">
        <v>32167</v>
      </c>
      <c r="V198" s="35">
        <v>32382</v>
      </c>
      <c r="W198" s="35">
        <v>32590</v>
      </c>
      <c r="X198" s="35"/>
      <c r="Y198" s="35"/>
      <c r="Z198" s="35"/>
      <c r="AA198" s="35"/>
      <c r="AB198" s="35"/>
    </row>
    <row r="199" spans="2:28" x14ac:dyDescent="0.35">
      <c r="B199" s="110" t="s">
        <v>241</v>
      </c>
      <c r="C199" s="108" t="s">
        <v>178</v>
      </c>
      <c r="D199" s="150">
        <f t="shared" ref="D199:AB199" si="205">D198*$D$11</f>
        <v>22471.403328</v>
      </c>
      <c r="E199" s="150">
        <f t="shared" si="205"/>
        <v>78850.069055999993</v>
      </c>
      <c r="F199" s="150">
        <f t="shared" si="205"/>
        <v>114047.89862399999</v>
      </c>
      <c r="G199" s="150">
        <f t="shared" si="205"/>
        <v>130030.61702399999</v>
      </c>
      <c r="H199" s="150">
        <f t="shared" si="205"/>
        <v>135455.77900799998</v>
      </c>
      <c r="I199" s="150">
        <f t="shared" si="205"/>
        <v>140827.16735999999</v>
      </c>
      <c r="J199" s="150">
        <f t="shared" si="205"/>
        <v>150100.131456</v>
      </c>
      <c r="K199" s="150">
        <f t="shared" si="205"/>
        <v>152842.58668799998</v>
      </c>
      <c r="L199" s="150">
        <f t="shared" si="205"/>
        <v>175039.147008</v>
      </c>
      <c r="M199" s="150">
        <f t="shared" si="205"/>
        <v>177309.589248</v>
      </c>
      <c r="N199" s="150">
        <f t="shared" si="205"/>
        <v>179388.83635199998</v>
      </c>
      <c r="O199" s="150">
        <f t="shared" si="205"/>
        <v>182836.32364799999</v>
      </c>
      <c r="P199" s="150">
        <f t="shared" si="205"/>
        <v>184533.18047999998</v>
      </c>
      <c r="Q199" s="150">
        <f t="shared" si="205"/>
        <v>186230.037312</v>
      </c>
      <c r="R199" s="150">
        <f t="shared" si="205"/>
        <v>187926.89414399999</v>
      </c>
      <c r="S199" s="150">
        <f t="shared" si="205"/>
        <v>189623.75097599998</v>
      </c>
      <c r="T199" s="150">
        <f t="shared" si="205"/>
        <v>190908.34329599998</v>
      </c>
      <c r="U199" s="150">
        <f t="shared" si="205"/>
        <v>192192.935616</v>
      </c>
      <c r="V199" s="150">
        <f t="shared" si="205"/>
        <v>193477.527936</v>
      </c>
      <c r="W199" s="150">
        <f t="shared" si="205"/>
        <v>194720.29631999999</v>
      </c>
      <c r="X199" s="150">
        <f t="shared" si="205"/>
        <v>0</v>
      </c>
      <c r="Y199" s="150">
        <f t="shared" si="205"/>
        <v>0</v>
      </c>
      <c r="Z199" s="150">
        <f t="shared" si="205"/>
        <v>0</v>
      </c>
      <c r="AA199" s="150">
        <f t="shared" si="205"/>
        <v>0</v>
      </c>
      <c r="AB199" s="150">
        <f t="shared" si="205"/>
        <v>0</v>
      </c>
    </row>
    <row r="200" spans="2:28" x14ac:dyDescent="0.35">
      <c r="B200" s="110" t="s">
        <v>242</v>
      </c>
      <c r="C200" s="108" t="s">
        <v>178</v>
      </c>
      <c r="D200" s="150"/>
      <c r="E200" s="150"/>
      <c r="F200" s="150"/>
      <c r="G200" s="150"/>
      <c r="H200" s="150"/>
      <c r="I200" s="150"/>
      <c r="J200" s="150"/>
      <c r="K200" s="150"/>
      <c r="L200" s="150"/>
      <c r="M200" s="150"/>
      <c r="N200" s="150"/>
      <c r="O200" s="150"/>
      <c r="P200" s="150">
        <v>0</v>
      </c>
      <c r="Q200" s="150">
        <v>0</v>
      </c>
      <c r="R200" s="150">
        <v>0</v>
      </c>
      <c r="S200" s="150">
        <v>0</v>
      </c>
      <c r="T200" s="150">
        <v>0</v>
      </c>
      <c r="U200" s="150">
        <v>0</v>
      </c>
      <c r="V200" s="150">
        <v>0</v>
      </c>
      <c r="W200" s="150">
        <v>0</v>
      </c>
      <c r="X200" s="150">
        <v>0</v>
      </c>
      <c r="Y200" s="150"/>
      <c r="Z200" s="150"/>
      <c r="AA200" s="150"/>
      <c r="AB200" s="150"/>
    </row>
    <row r="201" spans="2:28" x14ac:dyDescent="0.35">
      <c r="B201" s="110" t="s">
        <v>243</v>
      </c>
      <c r="C201" s="108" t="s">
        <v>178</v>
      </c>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row>
    <row r="202" spans="2:28" x14ac:dyDescent="0.35">
      <c r="B202" s="109" t="s">
        <v>244</v>
      </c>
      <c r="C202" s="108" t="s">
        <v>178</v>
      </c>
      <c r="D202" s="190">
        <f>D199+D200+D201</f>
        <v>22471.403328</v>
      </c>
      <c r="E202" s="190">
        <f t="shared" ref="E202:AB202" si="206">E199+E200+E201</f>
        <v>78850.069055999993</v>
      </c>
      <c r="F202" s="190">
        <f t="shared" si="206"/>
        <v>114047.89862399999</v>
      </c>
      <c r="G202" s="190">
        <f t="shared" si="206"/>
        <v>130030.61702399999</v>
      </c>
      <c r="H202" s="190">
        <f t="shared" si="206"/>
        <v>135455.77900799998</v>
      </c>
      <c r="I202" s="190">
        <f t="shared" si="206"/>
        <v>140827.16735999999</v>
      </c>
      <c r="J202" s="190">
        <f t="shared" si="206"/>
        <v>150100.131456</v>
      </c>
      <c r="K202" s="190">
        <f t="shared" si="206"/>
        <v>152842.58668799998</v>
      </c>
      <c r="L202" s="190">
        <f>L199+L200+L201</f>
        <v>175039.147008</v>
      </c>
      <c r="M202" s="190">
        <f t="shared" si="206"/>
        <v>177309.589248</v>
      </c>
      <c r="N202" s="190">
        <f t="shared" si="206"/>
        <v>179388.83635199998</v>
      </c>
      <c r="O202" s="190">
        <f t="shared" si="206"/>
        <v>182836.32364799999</v>
      </c>
      <c r="P202" s="190">
        <f t="shared" si="206"/>
        <v>184533.18047999998</v>
      </c>
      <c r="Q202" s="190">
        <f t="shared" si="206"/>
        <v>186230.037312</v>
      </c>
      <c r="R202" s="190">
        <f t="shared" si="206"/>
        <v>187926.89414399999</v>
      </c>
      <c r="S202" s="190">
        <f t="shared" si="206"/>
        <v>189623.75097599998</v>
      </c>
      <c r="T202" s="190">
        <f t="shared" si="206"/>
        <v>190908.34329599998</v>
      </c>
      <c r="U202" s="190">
        <f t="shared" si="206"/>
        <v>192192.935616</v>
      </c>
      <c r="V202" s="190">
        <f t="shared" si="206"/>
        <v>193477.527936</v>
      </c>
      <c r="W202" s="190">
        <f t="shared" si="206"/>
        <v>194720.29631999999</v>
      </c>
      <c r="X202" s="190">
        <f t="shared" si="206"/>
        <v>0</v>
      </c>
      <c r="Y202" s="190">
        <f t="shared" si="206"/>
        <v>0</v>
      </c>
      <c r="Z202" s="190">
        <f t="shared" si="206"/>
        <v>0</v>
      </c>
      <c r="AA202" s="190">
        <f t="shared" si="206"/>
        <v>0</v>
      </c>
      <c r="AB202" s="190">
        <f t="shared" si="206"/>
        <v>0</v>
      </c>
    </row>
    <row r="203" spans="2:28" x14ac:dyDescent="0.35">
      <c r="B203" s="111" t="s">
        <v>245</v>
      </c>
    </row>
    <row r="204" spans="2:28" x14ac:dyDescent="0.35">
      <c r="B204" s="3" t="s">
        <v>246</v>
      </c>
      <c r="C204" s="112" t="s">
        <v>178</v>
      </c>
      <c r="D204" s="151">
        <f>D202-D194</f>
        <v>-3050144.9555012113</v>
      </c>
      <c r="E204" s="151">
        <f t="shared" ref="E204:AB204" si="207">E202-E194</f>
        <v>-1424894.0792157184</v>
      </c>
      <c r="F204" s="151">
        <f t="shared" si="207"/>
        <v>-474986.35448116192</v>
      </c>
      <c r="G204" s="151">
        <f t="shared" si="207"/>
        <v>-150402.39260028367</v>
      </c>
      <c r="H204" s="151">
        <f t="shared" si="207"/>
        <v>-102997.87086451799</v>
      </c>
      <c r="I204" s="151">
        <f t="shared" si="207"/>
        <v>59530.407359999983</v>
      </c>
      <c r="J204" s="151">
        <f t="shared" si="207"/>
        <v>72571.801456000001</v>
      </c>
      <c r="K204" s="151">
        <f t="shared" si="207"/>
        <v>96527.006687999979</v>
      </c>
      <c r="L204" s="151">
        <f t="shared" si="207"/>
        <v>119195.447008</v>
      </c>
      <c r="M204" s="151">
        <f t="shared" si="207"/>
        <v>123241.479248</v>
      </c>
      <c r="N204" s="151">
        <f t="shared" si="207"/>
        <v>126090.36635199998</v>
      </c>
      <c r="O204" s="151">
        <f t="shared" si="207"/>
        <v>129920.76364799999</v>
      </c>
      <c r="P204" s="151">
        <f t="shared" si="207"/>
        <v>133105.64047999997</v>
      </c>
      <c r="Q204" s="151">
        <f t="shared" si="207"/>
        <v>134290.51731199998</v>
      </c>
      <c r="R204" s="151">
        <f t="shared" si="207"/>
        <v>134015.42414399999</v>
      </c>
      <c r="S204" s="151">
        <f t="shared" si="207"/>
        <v>134433.32097599999</v>
      </c>
      <c r="T204" s="151">
        <f t="shared" si="207"/>
        <v>140132.64329599997</v>
      </c>
      <c r="U204" s="151">
        <f t="shared" si="207"/>
        <v>139987.98561600002</v>
      </c>
      <c r="V204" s="151">
        <f t="shared" si="207"/>
        <v>140171.777936</v>
      </c>
      <c r="W204" s="151">
        <f t="shared" si="207"/>
        <v>140927.96632000001</v>
      </c>
      <c r="X204" s="151">
        <f t="shared" si="207"/>
        <v>0</v>
      </c>
      <c r="Y204" s="151">
        <f t="shared" si="207"/>
        <v>0</v>
      </c>
      <c r="Z204" s="151">
        <f t="shared" si="207"/>
        <v>0</v>
      </c>
      <c r="AA204" s="151">
        <f t="shared" si="207"/>
        <v>0</v>
      </c>
      <c r="AB204" s="151">
        <f t="shared" si="207"/>
        <v>0</v>
      </c>
    </row>
    <row r="205" spans="2:28" x14ac:dyDescent="0.35">
      <c r="B205" s="3" t="s">
        <v>247</v>
      </c>
      <c r="C205" s="112" t="s">
        <v>178</v>
      </c>
      <c r="D205" s="151">
        <f>D204*1/(1+$D$10)</f>
        <v>-2814306.1039870926</v>
      </c>
      <c r="E205" s="151">
        <f>E204*1/(1+$E$10)*(1/(1+$D$10))</f>
        <v>-1213065.6036298082</v>
      </c>
      <c r="F205" s="151">
        <f>F204*1/(1+$F$10)*(1/(1+$E$10))*(1/(1+$D$10))</f>
        <v>-373107.25445424719</v>
      </c>
      <c r="G205" s="151">
        <f>G204*1/(1+$G$10)*(1/(1+$F$10)*(1/(1+$E$10))*(1/(1+$D$10)))</f>
        <v>-109007.94647762491</v>
      </c>
      <c r="H205" s="151">
        <f>H204*1/(1+$H$10)*(1/(1+$G$10)*(1/(1+$F$10)*(1/(1+$E$10))*(1/(1+$D$10))))</f>
        <v>-68878.314935391158</v>
      </c>
      <c r="I205" s="151">
        <f t="shared" ref="I205:AB205" si="208">I204*(1/((1+$H$10)^(I188-$G$17))*(1/(1+$G$10)*(1/(1+$F$10)*(1/(1+$E$10))*((1/(1+$D$10))))))</f>
        <v>36731.949141924873</v>
      </c>
      <c r="J205" s="151">
        <f t="shared" si="208"/>
        <v>41316.533537184172</v>
      </c>
      <c r="K205" s="151">
        <f t="shared" si="208"/>
        <v>50705.569571434666</v>
      </c>
      <c r="L205" s="151">
        <f t="shared" si="208"/>
        <v>57771.992551591211</v>
      </c>
      <c r="M205" s="151">
        <f t="shared" si="208"/>
        <v>55114.444649090234</v>
      </c>
      <c r="N205" s="151">
        <f t="shared" si="208"/>
        <v>52028.498550864635</v>
      </c>
      <c r="O205" s="151">
        <f t="shared" si="208"/>
        <v>49463.951138189746</v>
      </c>
      <c r="P205" s="151">
        <f t="shared" si="208"/>
        <v>46758.175072863778</v>
      </c>
      <c r="Q205" s="151">
        <f t="shared" si="208"/>
        <v>43526.855468235422</v>
      </c>
      <c r="R205" s="151">
        <f t="shared" si="208"/>
        <v>40079.065339456654</v>
      </c>
      <c r="S205" s="151">
        <f t="shared" si="208"/>
        <v>37095.444595514622</v>
      </c>
      <c r="T205" s="151">
        <f t="shared" si="208"/>
        <v>35678.272698597859</v>
      </c>
      <c r="U205" s="151">
        <f t="shared" si="208"/>
        <v>32885.626808777903</v>
      </c>
      <c r="V205" s="151">
        <f t="shared" si="208"/>
        <v>30382.730060950649</v>
      </c>
      <c r="W205" s="151">
        <f t="shared" si="208"/>
        <v>28184.754175497845</v>
      </c>
      <c r="X205" s="151">
        <f t="shared" si="208"/>
        <v>0</v>
      </c>
      <c r="Y205" s="151">
        <f t="shared" si="208"/>
        <v>0</v>
      </c>
      <c r="Z205" s="151">
        <f t="shared" si="208"/>
        <v>0</v>
      </c>
      <c r="AA205" s="151">
        <f t="shared" si="208"/>
        <v>0</v>
      </c>
      <c r="AB205" s="151">
        <f t="shared" si="208"/>
        <v>0</v>
      </c>
    </row>
    <row r="206" spans="2:28" x14ac:dyDescent="0.3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row>
    <row r="207" spans="2:28" x14ac:dyDescent="0.35">
      <c r="B207" s="40" t="s">
        <v>248</v>
      </c>
      <c r="C207" s="113" t="s">
        <v>178</v>
      </c>
      <c r="D207" s="114">
        <f>SUM(D205:AB205)</f>
        <v>-3940641.3601239892</v>
      </c>
      <c r="E207" s="39"/>
      <c r="F207" s="39"/>
      <c r="G207" s="39"/>
      <c r="H207" s="39"/>
    </row>
    <row r="209" spans="2:28" x14ac:dyDescent="0.35">
      <c r="B209" s="40" t="s">
        <v>220</v>
      </c>
      <c r="C209" s="40"/>
      <c r="D209" s="191">
        <f>IFERROR(IRR(D204:AB204),0)</f>
        <v>-7.9010133093039392E-2</v>
      </c>
    </row>
    <row r="211" spans="2:28" x14ac:dyDescent="0.35">
      <c r="B211" s="40" t="s">
        <v>249</v>
      </c>
    </row>
    <row r="212" spans="2:28" x14ac:dyDescent="0.35">
      <c r="B212" s="3" t="s">
        <v>230</v>
      </c>
      <c r="C212" s="38"/>
      <c r="D212" s="21">
        <v>1</v>
      </c>
      <c r="E212" s="21">
        <v>2</v>
      </c>
      <c r="F212" s="21">
        <v>3</v>
      </c>
      <c r="G212" s="21">
        <v>4</v>
      </c>
      <c r="H212" s="21">
        <v>5</v>
      </c>
      <c r="I212" s="21">
        <v>6</v>
      </c>
      <c r="J212" s="21">
        <v>7</v>
      </c>
      <c r="K212" s="21">
        <v>8</v>
      </c>
      <c r="L212" s="21">
        <v>9</v>
      </c>
      <c r="M212" s="21">
        <v>10</v>
      </c>
      <c r="N212" s="21">
        <v>11</v>
      </c>
      <c r="O212" s="21">
        <v>12</v>
      </c>
      <c r="P212" s="21">
        <v>13</v>
      </c>
      <c r="Q212" s="21">
        <v>14</v>
      </c>
      <c r="R212" s="21">
        <v>15</v>
      </c>
      <c r="S212" s="21">
        <v>16</v>
      </c>
      <c r="T212" s="21">
        <v>17</v>
      </c>
      <c r="U212" s="21">
        <v>18</v>
      </c>
      <c r="V212" s="21">
        <v>19</v>
      </c>
      <c r="W212" s="21">
        <v>20</v>
      </c>
      <c r="X212" s="21">
        <v>21</v>
      </c>
      <c r="Y212" s="21">
        <v>22</v>
      </c>
      <c r="Z212" s="21">
        <v>23</v>
      </c>
      <c r="AA212" s="21">
        <v>24</v>
      </c>
      <c r="AB212" s="21">
        <v>25</v>
      </c>
    </row>
    <row r="213" spans="2:28" x14ac:dyDescent="0.35">
      <c r="B213" s="3" t="s">
        <v>246</v>
      </c>
      <c r="C213" s="112" t="s">
        <v>178</v>
      </c>
      <c r="D213" s="150">
        <f>D204</f>
        <v>-3050144.9555012113</v>
      </c>
      <c r="E213" s="150">
        <f>E204</f>
        <v>-1424894.0792157184</v>
      </c>
      <c r="F213" s="150">
        <f t="shared" ref="F213:AB213" si="209">F204</f>
        <v>-474986.35448116192</v>
      </c>
      <c r="G213" s="150">
        <f t="shared" si="209"/>
        <v>-150402.39260028367</v>
      </c>
      <c r="H213" s="150">
        <f t="shared" si="209"/>
        <v>-102997.87086451799</v>
      </c>
      <c r="I213" s="150">
        <f t="shared" si="209"/>
        <v>59530.407359999983</v>
      </c>
      <c r="J213" s="150">
        <f t="shared" si="209"/>
        <v>72571.801456000001</v>
      </c>
      <c r="K213" s="150">
        <f t="shared" si="209"/>
        <v>96527.006687999979</v>
      </c>
      <c r="L213" s="150">
        <f t="shared" si="209"/>
        <v>119195.447008</v>
      </c>
      <c r="M213" s="150">
        <f t="shared" si="209"/>
        <v>123241.479248</v>
      </c>
      <c r="N213" s="150">
        <f t="shared" si="209"/>
        <v>126090.36635199998</v>
      </c>
      <c r="O213" s="150">
        <f t="shared" si="209"/>
        <v>129920.76364799999</v>
      </c>
      <c r="P213" s="150">
        <f t="shared" si="209"/>
        <v>133105.64047999997</v>
      </c>
      <c r="Q213" s="150">
        <f t="shared" si="209"/>
        <v>134290.51731199998</v>
      </c>
      <c r="R213" s="150">
        <f t="shared" si="209"/>
        <v>134015.42414399999</v>
      </c>
      <c r="S213" s="150">
        <f t="shared" si="209"/>
        <v>134433.32097599999</v>
      </c>
      <c r="T213" s="150">
        <f t="shared" si="209"/>
        <v>140132.64329599997</v>
      </c>
      <c r="U213" s="150">
        <f t="shared" si="209"/>
        <v>139987.98561600002</v>
      </c>
      <c r="V213" s="150">
        <f t="shared" si="209"/>
        <v>140171.777936</v>
      </c>
      <c r="W213" s="150">
        <f t="shared" si="209"/>
        <v>140927.96632000001</v>
      </c>
      <c r="X213" s="150">
        <f t="shared" si="209"/>
        <v>0</v>
      </c>
      <c r="Y213" s="150">
        <f t="shared" si="209"/>
        <v>0</v>
      </c>
      <c r="Z213" s="150">
        <f t="shared" si="209"/>
        <v>0</v>
      </c>
      <c r="AA213" s="150">
        <f t="shared" si="209"/>
        <v>0</v>
      </c>
      <c r="AB213" s="150">
        <f t="shared" si="209"/>
        <v>0</v>
      </c>
    </row>
    <row r="214" spans="2:28" x14ac:dyDescent="0.35">
      <c r="B214" s="115" t="s">
        <v>250</v>
      </c>
      <c r="C214" s="116" t="s">
        <v>178</v>
      </c>
      <c r="D214" s="192">
        <f>D190*1/(1+$D$10)</f>
        <v>2832676.1015216932</v>
      </c>
      <c r="E214" s="192">
        <f>E190*1/(1+$E$10)*(1/(1+$D$10))</f>
        <v>1270721.6356872241</v>
      </c>
      <c r="F214" s="192">
        <f>F190*1/(1+$F$10)*(1/(1+$E$10))*(1/(1+$D$10))</f>
        <v>449273.51408563921</v>
      </c>
      <c r="G214" s="192">
        <f>G190*1/(1+$G$10)*(1/(1+$F$10)*(1/(1+$E$10))*(1/(1+$D$10)))</f>
        <v>188711.21395539565</v>
      </c>
      <c r="H214" s="192">
        <f>H190*1/(1+$H$10)*(1/(1+$G$10)*(1/(1+$F$10)*(1/(1+$E$10))*(1/(1+$D$10))))</f>
        <v>144863.21877162514</v>
      </c>
    </row>
    <row r="215" spans="2:28" x14ac:dyDescent="0.35">
      <c r="B215" s="3" t="s">
        <v>251</v>
      </c>
      <c r="C215" s="112" t="s">
        <v>178</v>
      </c>
      <c r="D215" s="151">
        <f>D213-D214</f>
        <v>-5882821.057022905</v>
      </c>
      <c r="E215" s="151">
        <f>D215+E213-E214</f>
        <v>-8578436.771925848</v>
      </c>
      <c r="F215" s="151">
        <f>E215+F213-F214</f>
        <v>-9502696.6404926497</v>
      </c>
      <c r="G215" s="151">
        <f>F215+G213-G214</f>
        <v>-9841810.2470483277</v>
      </c>
      <c r="H215" s="151">
        <f>G215+H213-H214</f>
        <v>-10089671.336684471</v>
      </c>
      <c r="I215" s="151">
        <f t="shared" ref="I215" si="210">H215+I213</f>
        <v>-10030140.92932447</v>
      </c>
      <c r="J215" s="151">
        <f t="shared" ref="J215" si="211">I215+J213</f>
        <v>-9957569.1278684698</v>
      </c>
      <c r="K215" s="151">
        <f t="shared" ref="K215" si="212">J215+K213</f>
        <v>-9861042.1211804692</v>
      </c>
      <c r="L215" s="151">
        <f t="shared" ref="L215" si="213">K215+L213</f>
        <v>-9741846.6741724685</v>
      </c>
      <c r="M215" s="151">
        <f t="shared" ref="M215" si="214">L215+M213</f>
        <v>-9618605.1949244682</v>
      </c>
      <c r="N215" s="151">
        <f t="shared" ref="N215" si="215">M215+N213</f>
        <v>-9492514.8285724688</v>
      </c>
      <c r="O215" s="151">
        <f t="shared" ref="O215" si="216">N215+O213</f>
        <v>-9362594.0649244692</v>
      </c>
      <c r="P215" s="151">
        <f t="shared" ref="P215" si="217">O215+P213</f>
        <v>-9229488.4244444687</v>
      </c>
      <c r="Q215" s="151">
        <f t="shared" ref="Q215" si="218">P215+Q213</f>
        <v>-9095197.9071324691</v>
      </c>
      <c r="R215" s="151">
        <f t="shared" ref="R215" si="219">Q215+R213</f>
        <v>-8961182.4829884693</v>
      </c>
      <c r="S215" s="151">
        <f t="shared" ref="S215" si="220">R215+S213</f>
        <v>-8826749.162012469</v>
      </c>
      <c r="T215" s="151">
        <f t="shared" ref="T215" si="221">S215+T213</f>
        <v>-8686616.5187164694</v>
      </c>
      <c r="U215" s="151">
        <f t="shared" ref="U215" si="222">T215+U213</f>
        <v>-8546628.533100469</v>
      </c>
      <c r="V215" s="151">
        <f t="shared" ref="V215" si="223">U215+V213</f>
        <v>-8406456.7551644687</v>
      </c>
      <c r="W215" s="151">
        <f t="shared" ref="W215" si="224">V215+W213</f>
        <v>-8265528.788844469</v>
      </c>
      <c r="X215" s="151">
        <f t="shared" ref="X215" si="225">W215+X213</f>
        <v>-8265528.788844469</v>
      </c>
      <c r="Y215" s="151">
        <f t="shared" ref="Y215" si="226">X215+Y213</f>
        <v>-8265528.788844469</v>
      </c>
      <c r="Z215" s="151">
        <f t="shared" ref="Z215" si="227">Y215+Z213</f>
        <v>-8265528.788844469</v>
      </c>
      <c r="AA215" s="151">
        <f t="shared" ref="AA215" si="228">Z215+AA213</f>
        <v>-8265528.788844469</v>
      </c>
      <c r="AB215" s="151">
        <f>AA215+AB213</f>
        <v>-8265528.788844469</v>
      </c>
    </row>
    <row r="216" spans="2:28" x14ac:dyDescent="0.35">
      <c r="B216" s="117" t="s">
        <v>252</v>
      </c>
    </row>
    <row r="218" spans="2:28" ht="15.5" x14ac:dyDescent="0.35">
      <c r="B218" s="375" t="s">
        <v>258</v>
      </c>
      <c r="C218" s="376"/>
      <c r="D218" s="376"/>
      <c r="E218" s="376"/>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7"/>
    </row>
    <row r="219" spans="2:28" ht="15.5" x14ac:dyDescent="0.35">
      <c r="B219" s="103"/>
      <c r="C219" s="103"/>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row>
    <row r="220" spans="2:28" x14ac:dyDescent="0.35">
      <c r="B220" s="105" t="s">
        <v>229</v>
      </c>
      <c r="C220" s="97"/>
    </row>
    <row r="221" spans="2:28" x14ac:dyDescent="0.35">
      <c r="B221" s="3"/>
      <c r="C221" s="27" t="s">
        <v>105</v>
      </c>
      <c r="D221" s="27">
        <f>$C$3</f>
        <v>2024</v>
      </c>
      <c r="E221" s="27">
        <f>$C$3+1</f>
        <v>2025</v>
      </c>
      <c r="F221" s="27">
        <f>$C$3+2</f>
        <v>2026</v>
      </c>
      <c r="G221" s="27">
        <f>$C$3+3</f>
        <v>2027</v>
      </c>
      <c r="H221" s="27">
        <f>$C$3+4</f>
        <v>2028</v>
      </c>
      <c r="I221" s="27">
        <f>H221+1</f>
        <v>2029</v>
      </c>
      <c r="J221" s="27">
        <f t="shared" ref="J221" si="229">I221+1</f>
        <v>2030</v>
      </c>
      <c r="K221" s="27">
        <f t="shared" ref="K221" si="230">J221+1</f>
        <v>2031</v>
      </c>
      <c r="L221" s="27">
        <f t="shared" ref="L221" si="231">K221+1</f>
        <v>2032</v>
      </c>
      <c r="M221" s="27">
        <f t="shared" ref="M221" si="232">L221+1</f>
        <v>2033</v>
      </c>
      <c r="N221" s="27">
        <f t="shared" ref="N221" si="233">M221+1</f>
        <v>2034</v>
      </c>
      <c r="O221" s="27">
        <f t="shared" ref="O221" si="234">N221+1</f>
        <v>2035</v>
      </c>
      <c r="P221" s="27">
        <f t="shared" ref="P221" si="235">O221+1</f>
        <v>2036</v>
      </c>
      <c r="Q221" s="27">
        <f t="shared" ref="Q221" si="236">P221+1</f>
        <v>2037</v>
      </c>
      <c r="R221" s="27">
        <f t="shared" ref="R221" si="237">Q221+1</f>
        <v>2038</v>
      </c>
      <c r="S221" s="27">
        <f t="shared" ref="S221" si="238">R221+1</f>
        <v>2039</v>
      </c>
      <c r="T221" s="27">
        <f t="shared" ref="T221" si="239">S221+1</f>
        <v>2040</v>
      </c>
      <c r="U221" s="27">
        <f t="shared" ref="U221" si="240">T221+1</f>
        <v>2041</v>
      </c>
      <c r="V221" s="27">
        <f t="shared" ref="V221" si="241">U221+1</f>
        <v>2042</v>
      </c>
      <c r="W221" s="27">
        <f t="shared" ref="W221" si="242">V221+1</f>
        <v>2043</v>
      </c>
      <c r="X221" s="27">
        <f t="shared" ref="X221" si="243">W221+1</f>
        <v>2044</v>
      </c>
      <c r="Y221" s="27">
        <f t="shared" ref="Y221" si="244">X221+1</f>
        <v>2045</v>
      </c>
      <c r="Z221" s="27">
        <f t="shared" ref="Z221" si="245">Y221+1</f>
        <v>2046</v>
      </c>
      <c r="AA221" s="27">
        <f t="shared" ref="AA221" si="246">Z221+1</f>
        <v>2047</v>
      </c>
      <c r="AB221" s="27">
        <f t="shared" ref="AB221" si="247">AA221+1</f>
        <v>2048</v>
      </c>
    </row>
    <row r="222" spans="2:28" x14ac:dyDescent="0.35">
      <c r="B222" s="3" t="s">
        <v>230</v>
      </c>
      <c r="C222" s="38"/>
      <c r="D222" s="21">
        <v>1</v>
      </c>
      <c r="E222" s="21">
        <v>2</v>
      </c>
      <c r="F222" s="21">
        <v>3</v>
      </c>
      <c r="G222" s="21">
        <v>4</v>
      </c>
      <c r="H222" s="21">
        <v>5</v>
      </c>
      <c r="I222" s="21">
        <v>6</v>
      </c>
      <c r="J222" s="21">
        <v>7</v>
      </c>
      <c r="K222" s="21">
        <v>8</v>
      </c>
      <c r="L222" s="21">
        <v>9</v>
      </c>
      <c r="M222" s="21">
        <v>10</v>
      </c>
      <c r="N222" s="21">
        <v>11</v>
      </c>
      <c r="O222" s="21">
        <v>12</v>
      </c>
      <c r="P222" s="21">
        <v>13</v>
      </c>
      <c r="Q222" s="21">
        <v>14</v>
      </c>
      <c r="R222" s="21">
        <v>15</v>
      </c>
      <c r="S222" s="21">
        <v>16</v>
      </c>
      <c r="T222" s="21">
        <v>17</v>
      </c>
      <c r="U222" s="21">
        <v>18</v>
      </c>
      <c r="V222" s="21">
        <v>19</v>
      </c>
      <c r="W222" s="21">
        <v>20</v>
      </c>
      <c r="X222" s="21">
        <v>21</v>
      </c>
      <c r="Y222" s="21">
        <v>22</v>
      </c>
      <c r="Z222" s="21">
        <v>23</v>
      </c>
      <c r="AA222" s="21">
        <v>24</v>
      </c>
      <c r="AB222" s="21">
        <v>25</v>
      </c>
    </row>
    <row r="223" spans="2:28" x14ac:dyDescent="0.35">
      <c r="B223" s="378" t="s">
        <v>231</v>
      </c>
      <c r="C223" s="379"/>
      <c r="D223" s="379"/>
      <c r="E223" s="379"/>
      <c r="F223" s="379"/>
      <c r="G223" s="379"/>
      <c r="H223" s="379"/>
      <c r="I223" s="379"/>
      <c r="J223" s="379"/>
      <c r="K223" s="379"/>
      <c r="L223" s="379"/>
      <c r="M223" s="379"/>
      <c r="N223" s="379"/>
      <c r="O223" s="379"/>
      <c r="P223" s="379"/>
      <c r="Q223" s="379"/>
      <c r="R223" s="379"/>
      <c r="S223" s="379"/>
      <c r="T223" s="379"/>
      <c r="U223" s="379"/>
      <c r="V223" s="379"/>
      <c r="W223" s="379"/>
      <c r="X223" s="379"/>
      <c r="Y223" s="379"/>
      <c r="Z223" s="379"/>
      <c r="AA223" s="379"/>
      <c r="AB223" s="380"/>
    </row>
    <row r="224" spans="2:28" x14ac:dyDescent="0.35">
      <c r="B224" s="3" t="s">
        <v>232</v>
      </c>
      <c r="C224" s="106" t="s">
        <v>178</v>
      </c>
      <c r="D224" s="35">
        <f>Επενδύσεις!D30</f>
        <v>2325715.801228967</v>
      </c>
      <c r="E224" s="35">
        <f>Επενδύσεις!E30</f>
        <v>106217.80332167675</v>
      </c>
      <c r="F224" s="35">
        <f>Επενδύσεις!F30</f>
        <v>143657.30393788437</v>
      </c>
      <c r="G224" s="35">
        <f>Επενδύσεις!G30</f>
        <v>27206.142412361154</v>
      </c>
      <c r="H224" s="35">
        <f>Επενδύσεις!H30</f>
        <v>28305.475644124832</v>
      </c>
      <c r="I224" s="107"/>
      <c r="J224" s="107"/>
      <c r="K224" s="107"/>
      <c r="L224" s="107"/>
      <c r="M224" s="107"/>
      <c r="N224" s="107"/>
      <c r="O224" s="107"/>
      <c r="P224" s="107"/>
      <c r="Q224" s="107"/>
      <c r="R224" s="107"/>
      <c r="S224" s="107"/>
      <c r="T224" s="107"/>
      <c r="U224" s="107"/>
      <c r="V224" s="107"/>
      <c r="W224" s="107"/>
      <c r="X224" s="107"/>
      <c r="Y224" s="107"/>
      <c r="Z224" s="107"/>
      <c r="AA224" s="107"/>
      <c r="AB224" s="107"/>
    </row>
    <row r="225" spans="2:28" x14ac:dyDescent="0.35">
      <c r="B225" s="3" t="s">
        <v>233</v>
      </c>
      <c r="C225" s="106" t="s">
        <v>178</v>
      </c>
      <c r="D225" s="35"/>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row>
    <row r="226" spans="2:28" x14ac:dyDescent="0.35">
      <c r="B226" s="3" t="s">
        <v>234</v>
      </c>
      <c r="C226" s="106" t="s">
        <v>178</v>
      </c>
      <c r="D226" s="107"/>
      <c r="E226" s="107"/>
      <c r="F226" s="107"/>
      <c r="G226" s="107"/>
      <c r="H226" s="107"/>
      <c r="I226" s="35">
        <v>13230.81</v>
      </c>
      <c r="J226" s="35">
        <v>12133.98</v>
      </c>
      <c r="K226" s="35">
        <v>6969.47</v>
      </c>
      <c r="L226" s="35">
        <v>6567.06</v>
      </c>
      <c r="M226" s="35">
        <v>5883.84</v>
      </c>
      <c r="N226" s="35">
        <v>5446.93</v>
      </c>
      <c r="O226" s="35">
        <v>5106.55</v>
      </c>
      <c r="P226" s="35">
        <v>4531.97</v>
      </c>
      <c r="Q226" s="35">
        <v>4577.29</v>
      </c>
      <c r="R226" s="35">
        <v>4623.0600000000004</v>
      </c>
      <c r="S226" s="35">
        <v>4669.29</v>
      </c>
      <c r="T226" s="35">
        <v>3531.18</v>
      </c>
      <c r="U226" s="35">
        <v>3566.5</v>
      </c>
      <c r="V226" s="35">
        <v>3602.16</v>
      </c>
      <c r="W226" s="35">
        <v>3498.14</v>
      </c>
      <c r="X226" s="35"/>
      <c r="Y226" s="35"/>
      <c r="Z226" s="35"/>
      <c r="AA226" s="35"/>
      <c r="AB226" s="35"/>
    </row>
    <row r="227" spans="2:28" x14ac:dyDescent="0.35">
      <c r="B227" s="3" t="s">
        <v>235</v>
      </c>
      <c r="C227" s="108" t="s">
        <v>178</v>
      </c>
      <c r="D227" s="35">
        <v>1712</v>
      </c>
      <c r="E227" s="35">
        <v>4007</v>
      </c>
      <c r="F227" s="35">
        <v>4824</v>
      </c>
      <c r="G227" s="35">
        <v>5295</v>
      </c>
      <c r="H227" s="35">
        <v>5717</v>
      </c>
      <c r="I227" s="35">
        <v>6113</v>
      </c>
      <c r="J227" s="35">
        <v>6361</v>
      </c>
      <c r="K227" s="35">
        <v>6678</v>
      </c>
      <c r="L227" s="35">
        <v>6979</v>
      </c>
      <c r="M227" s="35">
        <v>7264</v>
      </c>
      <c r="N227" s="35">
        <v>7532</v>
      </c>
      <c r="O227" s="35">
        <v>7793</v>
      </c>
      <c r="P227" s="35">
        <v>8035</v>
      </c>
      <c r="Q227" s="35">
        <v>8114</v>
      </c>
      <c r="R227" s="35">
        <v>8528</v>
      </c>
      <c r="S227" s="35">
        <v>8783</v>
      </c>
      <c r="T227" s="35">
        <v>8910</v>
      </c>
      <c r="U227" s="35">
        <v>9218</v>
      </c>
      <c r="V227" s="35">
        <v>9443</v>
      </c>
      <c r="W227" s="35">
        <v>9667</v>
      </c>
      <c r="X227" s="35"/>
      <c r="Y227" s="35"/>
      <c r="Z227" s="35"/>
      <c r="AA227" s="35"/>
      <c r="AB227" s="35"/>
    </row>
    <row r="228" spans="2:28" x14ac:dyDescent="0.35">
      <c r="B228" s="109" t="s">
        <v>236</v>
      </c>
      <c r="C228" s="108" t="s">
        <v>178</v>
      </c>
      <c r="D228" s="190">
        <f>D224+D227+D225</f>
        <v>2327427.801228967</v>
      </c>
      <c r="E228" s="190">
        <f>E224+E227</f>
        <v>110224.80332167675</v>
      </c>
      <c r="F228" s="190">
        <f>F224+F227</f>
        <v>148481.30393788437</v>
      </c>
      <c r="G228" s="190">
        <f>G224+G227</f>
        <v>32501.142412361154</v>
      </c>
      <c r="H228" s="190">
        <f>H224+H227</f>
        <v>34022.475644124832</v>
      </c>
      <c r="I228" s="190">
        <f>I226+I227</f>
        <v>19343.809999999998</v>
      </c>
      <c r="J228" s="190">
        <f t="shared" ref="J228:AB228" si="248">J226+J227</f>
        <v>18494.98</v>
      </c>
      <c r="K228" s="190">
        <f t="shared" si="248"/>
        <v>13647.470000000001</v>
      </c>
      <c r="L228" s="190">
        <f t="shared" si="248"/>
        <v>13546.060000000001</v>
      </c>
      <c r="M228" s="190">
        <f t="shared" si="248"/>
        <v>13147.84</v>
      </c>
      <c r="N228" s="190">
        <f t="shared" si="248"/>
        <v>12978.93</v>
      </c>
      <c r="O228" s="190">
        <f t="shared" si="248"/>
        <v>12899.55</v>
      </c>
      <c r="P228" s="190">
        <f t="shared" si="248"/>
        <v>12566.970000000001</v>
      </c>
      <c r="Q228" s="190">
        <f t="shared" si="248"/>
        <v>12691.29</v>
      </c>
      <c r="R228" s="190">
        <f t="shared" si="248"/>
        <v>13151.060000000001</v>
      </c>
      <c r="S228" s="190">
        <f t="shared" si="248"/>
        <v>13452.29</v>
      </c>
      <c r="T228" s="190">
        <f t="shared" si="248"/>
        <v>12441.18</v>
      </c>
      <c r="U228" s="190">
        <f t="shared" si="248"/>
        <v>12784.5</v>
      </c>
      <c r="V228" s="190">
        <f t="shared" si="248"/>
        <v>13045.16</v>
      </c>
      <c r="W228" s="190">
        <f t="shared" si="248"/>
        <v>13165.14</v>
      </c>
      <c r="X228" s="190">
        <f t="shared" si="248"/>
        <v>0</v>
      </c>
      <c r="Y228" s="190">
        <f t="shared" si="248"/>
        <v>0</v>
      </c>
      <c r="Z228" s="190">
        <f t="shared" si="248"/>
        <v>0</v>
      </c>
      <c r="AA228" s="190">
        <f t="shared" si="248"/>
        <v>0</v>
      </c>
      <c r="AB228" s="190">
        <f t="shared" si="248"/>
        <v>0</v>
      </c>
    </row>
    <row r="229" spans="2:28" x14ac:dyDescent="0.35">
      <c r="B229" s="17" t="s">
        <v>237</v>
      </c>
    </row>
    <row r="230" spans="2:28" x14ac:dyDescent="0.35">
      <c r="B230" s="17" t="s">
        <v>238</v>
      </c>
    </row>
    <row r="231" spans="2:28" x14ac:dyDescent="0.35">
      <c r="B231" s="378" t="s">
        <v>239</v>
      </c>
      <c r="C231" s="379"/>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80"/>
    </row>
    <row r="232" spans="2:28" x14ac:dyDescent="0.35">
      <c r="B232" s="110" t="s">
        <v>240</v>
      </c>
      <c r="C232" s="106" t="s">
        <v>114</v>
      </c>
      <c r="D232" s="35">
        <v>2512</v>
      </c>
      <c r="E232" s="35">
        <v>6065</v>
      </c>
      <c r="F232" s="35">
        <v>7298</v>
      </c>
      <c r="G232" s="35">
        <v>7681</v>
      </c>
      <c r="H232" s="35">
        <v>9393</v>
      </c>
      <c r="I232" s="35">
        <v>9599</v>
      </c>
      <c r="J232" s="35">
        <v>9954</v>
      </c>
      <c r="K232" s="35">
        <v>10059</v>
      </c>
      <c r="L232" s="35">
        <v>10910</v>
      </c>
      <c r="M232" s="35">
        <v>10997</v>
      </c>
      <c r="N232" s="35">
        <v>11076</v>
      </c>
      <c r="O232" s="35">
        <v>11208</v>
      </c>
      <c r="P232" s="35">
        <v>11273</v>
      </c>
      <c r="Q232" s="35">
        <v>11338</v>
      </c>
      <c r="R232" s="35">
        <v>11403</v>
      </c>
      <c r="S232" s="35">
        <v>11469</v>
      </c>
      <c r="T232" s="35">
        <v>11518</v>
      </c>
      <c r="U232" s="35">
        <v>11567</v>
      </c>
      <c r="V232" s="35">
        <v>11616</v>
      </c>
      <c r="W232" s="35">
        <v>11664</v>
      </c>
      <c r="X232" s="35"/>
      <c r="Y232" s="35"/>
      <c r="Z232" s="35"/>
      <c r="AA232" s="35"/>
      <c r="AB232" s="35"/>
    </row>
    <row r="233" spans="2:28" x14ac:dyDescent="0.35">
      <c r="B233" s="110" t="s">
        <v>241</v>
      </c>
      <c r="C233" s="108" t="s">
        <v>178</v>
      </c>
      <c r="D233" s="150">
        <f t="shared" ref="D233:AB233" si="249">D232*$D$11</f>
        <v>15008.818175999999</v>
      </c>
      <c r="E233" s="150">
        <f t="shared" si="249"/>
        <v>36237.453119999998</v>
      </c>
      <c r="F233" s="150">
        <f t="shared" si="249"/>
        <v>43604.440704000001</v>
      </c>
      <c r="G233" s="150">
        <f t="shared" si="249"/>
        <v>45892.807487999999</v>
      </c>
      <c r="H233" s="150">
        <f t="shared" si="249"/>
        <v>56121.747263999998</v>
      </c>
      <c r="I233" s="150">
        <f t="shared" si="249"/>
        <v>57352.565951999997</v>
      </c>
      <c r="J233" s="150">
        <f t="shared" si="249"/>
        <v>59473.636992</v>
      </c>
      <c r="K233" s="150">
        <f t="shared" si="249"/>
        <v>60100.996031999995</v>
      </c>
      <c r="L233" s="150">
        <f t="shared" si="249"/>
        <v>65185.591679999998</v>
      </c>
      <c r="M233" s="150">
        <f t="shared" si="249"/>
        <v>65705.403456</v>
      </c>
      <c r="N233" s="150">
        <f t="shared" si="249"/>
        <v>66177.416448000004</v>
      </c>
      <c r="O233" s="150">
        <f t="shared" si="249"/>
        <v>66966.096384000004</v>
      </c>
      <c r="P233" s="150">
        <f t="shared" si="249"/>
        <v>67354.461503999992</v>
      </c>
      <c r="Q233" s="150">
        <f t="shared" si="249"/>
        <v>67742.826623999994</v>
      </c>
      <c r="R233" s="150">
        <f t="shared" si="249"/>
        <v>68131.191743999996</v>
      </c>
      <c r="S233" s="150">
        <f t="shared" si="249"/>
        <v>68525.531711999996</v>
      </c>
      <c r="T233" s="150">
        <f t="shared" si="249"/>
        <v>68818.299264000001</v>
      </c>
      <c r="U233" s="150">
        <f t="shared" si="249"/>
        <v>69111.066815999991</v>
      </c>
      <c r="V233" s="150">
        <f t="shared" si="249"/>
        <v>69403.834367999996</v>
      </c>
      <c r="W233" s="150">
        <f t="shared" si="249"/>
        <v>69690.627072000003</v>
      </c>
      <c r="X233" s="150">
        <f t="shared" si="249"/>
        <v>0</v>
      </c>
      <c r="Y233" s="150">
        <f t="shared" si="249"/>
        <v>0</v>
      </c>
      <c r="Z233" s="150">
        <f t="shared" si="249"/>
        <v>0</v>
      </c>
      <c r="AA233" s="150">
        <f t="shared" si="249"/>
        <v>0</v>
      </c>
      <c r="AB233" s="150">
        <f t="shared" si="249"/>
        <v>0</v>
      </c>
    </row>
    <row r="234" spans="2:28" x14ac:dyDescent="0.35">
      <c r="B234" s="110" t="s">
        <v>242</v>
      </c>
      <c r="C234" s="108" t="s">
        <v>178</v>
      </c>
      <c r="D234" s="150"/>
      <c r="E234" s="150"/>
      <c r="F234" s="150"/>
      <c r="G234" s="150"/>
      <c r="H234" s="150"/>
      <c r="I234" s="150"/>
      <c r="J234" s="150"/>
      <c r="K234" s="150"/>
      <c r="L234" s="150"/>
      <c r="M234" s="150"/>
      <c r="N234" s="150"/>
      <c r="O234" s="150"/>
      <c r="P234" s="150">
        <v>0</v>
      </c>
      <c r="Q234" s="150">
        <v>0</v>
      </c>
      <c r="R234" s="150">
        <v>0</v>
      </c>
      <c r="S234" s="150">
        <v>0</v>
      </c>
      <c r="T234" s="150">
        <v>0</v>
      </c>
      <c r="U234" s="150">
        <v>0</v>
      </c>
      <c r="V234" s="150">
        <v>0</v>
      </c>
      <c r="W234" s="150">
        <v>0</v>
      </c>
      <c r="X234" s="150">
        <v>0</v>
      </c>
      <c r="Y234" s="150"/>
      <c r="Z234" s="150"/>
      <c r="AA234" s="150"/>
      <c r="AB234" s="150"/>
    </row>
    <row r="235" spans="2:28" x14ac:dyDescent="0.35">
      <c r="B235" s="110" t="s">
        <v>243</v>
      </c>
      <c r="C235" s="108" t="s">
        <v>178</v>
      </c>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row>
    <row r="236" spans="2:28" x14ac:dyDescent="0.35">
      <c r="B236" s="109" t="s">
        <v>244</v>
      </c>
      <c r="C236" s="108" t="s">
        <v>178</v>
      </c>
      <c r="D236" s="190">
        <f>D233+D234+D235</f>
        <v>15008.818175999999</v>
      </c>
      <c r="E236" s="190">
        <f>E233+E234+E235</f>
        <v>36237.453119999998</v>
      </c>
      <c r="F236" s="190">
        <f t="shared" ref="F236:AB236" si="250">F233+F234+F235</f>
        <v>43604.440704000001</v>
      </c>
      <c r="G236" s="190">
        <f t="shared" si="250"/>
        <v>45892.807487999999</v>
      </c>
      <c r="H236" s="190">
        <f t="shared" si="250"/>
        <v>56121.747263999998</v>
      </c>
      <c r="I236" s="190">
        <f t="shared" si="250"/>
        <v>57352.565951999997</v>
      </c>
      <c r="J236" s="190">
        <f t="shared" si="250"/>
        <v>59473.636992</v>
      </c>
      <c r="K236" s="190">
        <f t="shared" si="250"/>
        <v>60100.996031999995</v>
      </c>
      <c r="L236" s="190">
        <f t="shared" si="250"/>
        <v>65185.591679999998</v>
      </c>
      <c r="M236" s="190">
        <f t="shared" si="250"/>
        <v>65705.403456</v>
      </c>
      <c r="N236" s="190">
        <f t="shared" si="250"/>
        <v>66177.416448000004</v>
      </c>
      <c r="O236" s="190">
        <f t="shared" si="250"/>
        <v>66966.096384000004</v>
      </c>
      <c r="P236" s="190">
        <f t="shared" si="250"/>
        <v>67354.461503999992</v>
      </c>
      <c r="Q236" s="190">
        <f t="shared" si="250"/>
        <v>67742.826623999994</v>
      </c>
      <c r="R236" s="190">
        <f t="shared" si="250"/>
        <v>68131.191743999996</v>
      </c>
      <c r="S236" s="190">
        <f t="shared" si="250"/>
        <v>68525.531711999996</v>
      </c>
      <c r="T236" s="190">
        <f t="shared" si="250"/>
        <v>68818.299264000001</v>
      </c>
      <c r="U236" s="190">
        <f t="shared" si="250"/>
        <v>69111.066815999991</v>
      </c>
      <c r="V236" s="190">
        <f t="shared" si="250"/>
        <v>69403.834367999996</v>
      </c>
      <c r="W236" s="190">
        <f t="shared" si="250"/>
        <v>69690.627072000003</v>
      </c>
      <c r="X236" s="190">
        <f t="shared" si="250"/>
        <v>0</v>
      </c>
      <c r="Y236" s="190">
        <f t="shared" si="250"/>
        <v>0</v>
      </c>
      <c r="Z236" s="190">
        <f t="shared" si="250"/>
        <v>0</v>
      </c>
      <c r="AA236" s="190">
        <f t="shared" si="250"/>
        <v>0</v>
      </c>
      <c r="AB236" s="190">
        <f t="shared" si="250"/>
        <v>0</v>
      </c>
    </row>
    <row r="237" spans="2:28" x14ac:dyDescent="0.35">
      <c r="B237" s="111" t="s">
        <v>245</v>
      </c>
    </row>
    <row r="238" spans="2:28" x14ac:dyDescent="0.35">
      <c r="B238" s="3" t="s">
        <v>246</v>
      </c>
      <c r="C238" s="112" t="s">
        <v>178</v>
      </c>
      <c r="D238" s="151">
        <f t="shared" ref="D238:AB238" si="251">D236-D228</f>
        <v>-2312418.9830529671</v>
      </c>
      <c r="E238" s="151">
        <f t="shared" si="251"/>
        <v>-73987.350201676745</v>
      </c>
      <c r="F238" s="151">
        <f t="shared" si="251"/>
        <v>-104876.86323388436</v>
      </c>
      <c r="G238" s="151">
        <f t="shared" si="251"/>
        <v>13391.665075638844</v>
      </c>
      <c r="H238" s="151">
        <f t="shared" si="251"/>
        <v>22099.271619875166</v>
      </c>
      <c r="I238" s="151">
        <f t="shared" si="251"/>
        <v>38008.755952</v>
      </c>
      <c r="J238" s="151">
        <f t="shared" si="251"/>
        <v>40978.656992000004</v>
      </c>
      <c r="K238" s="151">
        <f t="shared" si="251"/>
        <v>46453.526031999994</v>
      </c>
      <c r="L238" s="151">
        <f t="shared" si="251"/>
        <v>51639.53168</v>
      </c>
      <c r="M238" s="151">
        <f t="shared" si="251"/>
        <v>52557.563456000003</v>
      </c>
      <c r="N238" s="151">
        <f t="shared" si="251"/>
        <v>53198.486448000003</v>
      </c>
      <c r="O238" s="151">
        <f t="shared" si="251"/>
        <v>54066.546384000001</v>
      </c>
      <c r="P238" s="151">
        <f t="shared" si="251"/>
        <v>54787.491503999991</v>
      </c>
      <c r="Q238" s="151">
        <f t="shared" si="251"/>
        <v>55051.536623999993</v>
      </c>
      <c r="R238" s="151">
        <f t="shared" si="251"/>
        <v>54980.131743999998</v>
      </c>
      <c r="S238" s="151">
        <f t="shared" si="251"/>
        <v>55073.241711999995</v>
      </c>
      <c r="T238" s="151">
        <f t="shared" si="251"/>
        <v>56377.119264000001</v>
      </c>
      <c r="U238" s="151">
        <f t="shared" si="251"/>
        <v>56326.566815999991</v>
      </c>
      <c r="V238" s="151">
        <f t="shared" si="251"/>
        <v>56358.674367999993</v>
      </c>
      <c r="W238" s="151">
        <f t="shared" si="251"/>
        <v>56525.487072000004</v>
      </c>
      <c r="X238" s="151">
        <f t="shared" si="251"/>
        <v>0</v>
      </c>
      <c r="Y238" s="151">
        <f t="shared" si="251"/>
        <v>0</v>
      </c>
      <c r="Z238" s="151">
        <f t="shared" si="251"/>
        <v>0</v>
      </c>
      <c r="AA238" s="151">
        <f t="shared" si="251"/>
        <v>0</v>
      </c>
      <c r="AB238" s="151">
        <f t="shared" si="251"/>
        <v>0</v>
      </c>
    </row>
    <row r="239" spans="2:28" x14ac:dyDescent="0.35">
      <c r="B239" s="3" t="s">
        <v>247</v>
      </c>
      <c r="C239" s="112" t="s">
        <v>178</v>
      </c>
      <c r="D239" s="151">
        <f>D238*1/(1+$D$10)</f>
        <v>-2133621.5012483546</v>
      </c>
      <c r="E239" s="151">
        <f>E238*1/(1+$E$10)*(1/(1+$D$10))</f>
        <v>-62988.197468521663</v>
      </c>
      <c r="F239" s="151">
        <f>F238*1/(1+$F$10)*(1/(1+$E$10))*(1/(1+$D$10))</f>
        <v>-82381.984509241491</v>
      </c>
      <c r="G239" s="151">
        <f>G238*1/(1+$G$10)*(1/(1+$F$10)*(1/(1+$E$10))*(1/(1+$D$10)))</f>
        <v>9705.9487191214066</v>
      </c>
      <c r="H239" s="151">
        <f>H238*1/(1+$H$10)*(1/(1+$G$10)*(1/(1+$F$10)*(1/(1+$E$10))*(1/(1+$D$10))))</f>
        <v>14778.563650881124</v>
      </c>
      <c r="I239" s="151">
        <f t="shared" ref="I239:AB239" si="252">I238*(1/((1+$H$10)^(I222-$G$17))*(1/(1+$G$10)*(1/(1+$F$10)*(1/(1+$E$10))*((1/(1+$D$10))))))</f>
        <v>23452.480043245898</v>
      </c>
      <c r="J239" s="151">
        <f t="shared" si="252"/>
        <v>23329.943889366619</v>
      </c>
      <c r="K239" s="151">
        <f t="shared" si="252"/>
        <v>24402.004960823586</v>
      </c>
      <c r="L239" s="151">
        <f t="shared" si="252"/>
        <v>25028.796942087796</v>
      </c>
      <c r="M239" s="151">
        <f t="shared" si="252"/>
        <v>23504.10705601595</v>
      </c>
      <c r="N239" s="151">
        <f t="shared" si="252"/>
        <v>21951.220026922048</v>
      </c>
      <c r="O239" s="151">
        <f t="shared" si="252"/>
        <v>20584.431105982145</v>
      </c>
      <c r="P239" s="151">
        <f t="shared" si="252"/>
        <v>19246.089874996625</v>
      </c>
      <c r="Q239" s="151">
        <f t="shared" si="252"/>
        <v>17843.55534478974</v>
      </c>
      <c r="R239" s="151">
        <f t="shared" si="252"/>
        <v>16442.527467375599</v>
      </c>
      <c r="S239" s="151">
        <f t="shared" si="252"/>
        <v>15196.875088636736</v>
      </c>
      <c r="T239" s="151">
        <f t="shared" si="252"/>
        <v>14353.8164110245</v>
      </c>
      <c r="U239" s="151">
        <f t="shared" si="252"/>
        <v>13232.09593723131</v>
      </c>
      <c r="V239" s="151">
        <f t="shared" si="252"/>
        <v>12215.942575100835</v>
      </c>
      <c r="W239" s="151">
        <f t="shared" si="252"/>
        <v>11304.760860289987</v>
      </c>
      <c r="X239" s="151">
        <f t="shared" si="252"/>
        <v>0</v>
      </c>
      <c r="Y239" s="151">
        <f t="shared" si="252"/>
        <v>0</v>
      </c>
      <c r="Z239" s="151">
        <f t="shared" si="252"/>
        <v>0</v>
      </c>
      <c r="AA239" s="151">
        <f t="shared" si="252"/>
        <v>0</v>
      </c>
      <c r="AB239" s="151">
        <f t="shared" si="252"/>
        <v>0</v>
      </c>
    </row>
    <row r="240" spans="2:28" x14ac:dyDescent="0.3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row>
    <row r="241" spans="2:28" x14ac:dyDescent="0.35">
      <c r="B241" s="40" t="s">
        <v>248</v>
      </c>
      <c r="C241" s="113" t="s">
        <v>178</v>
      </c>
      <c r="D241" s="114">
        <f>SUM(D239:AB239)</f>
        <v>-1972418.5232722256</v>
      </c>
      <c r="E241" s="39"/>
      <c r="F241" s="39"/>
      <c r="G241" s="39"/>
      <c r="H241" s="39"/>
    </row>
    <row r="243" spans="2:28" x14ac:dyDescent="0.35">
      <c r="B243" s="40" t="s">
        <v>220</v>
      </c>
      <c r="C243" s="40"/>
      <c r="D243" s="191">
        <f>IFERROR(IRR(D238:AB238),0)</f>
        <v>-8.3742082055915157E-2</v>
      </c>
    </row>
    <row r="245" spans="2:28" x14ac:dyDescent="0.35">
      <c r="B245" s="40" t="s">
        <v>249</v>
      </c>
    </row>
    <row r="246" spans="2:28" x14ac:dyDescent="0.35">
      <c r="B246" s="3" t="s">
        <v>230</v>
      </c>
      <c r="C246" s="38"/>
      <c r="D246" s="21">
        <v>1</v>
      </c>
      <c r="E246" s="21">
        <v>2</v>
      </c>
      <c r="F246" s="21">
        <v>3</v>
      </c>
      <c r="G246" s="21">
        <v>4</v>
      </c>
      <c r="H246" s="21">
        <v>5</v>
      </c>
      <c r="I246" s="21">
        <v>6</v>
      </c>
      <c r="J246" s="21">
        <v>7</v>
      </c>
      <c r="K246" s="21">
        <v>8</v>
      </c>
      <c r="L246" s="21">
        <v>9</v>
      </c>
      <c r="M246" s="21">
        <v>10</v>
      </c>
      <c r="N246" s="21">
        <v>11</v>
      </c>
      <c r="O246" s="21">
        <v>12</v>
      </c>
      <c r="P246" s="21">
        <v>13</v>
      </c>
      <c r="Q246" s="21">
        <v>14</v>
      </c>
      <c r="R246" s="21">
        <v>15</v>
      </c>
      <c r="S246" s="21">
        <v>16</v>
      </c>
      <c r="T246" s="21">
        <v>17</v>
      </c>
      <c r="U246" s="21">
        <v>18</v>
      </c>
      <c r="V246" s="21">
        <v>19</v>
      </c>
      <c r="W246" s="21">
        <v>20</v>
      </c>
      <c r="X246" s="21">
        <v>21</v>
      </c>
      <c r="Y246" s="21">
        <v>22</v>
      </c>
      <c r="Z246" s="21">
        <v>23</v>
      </c>
      <c r="AA246" s="21">
        <v>24</v>
      </c>
      <c r="AB246" s="21">
        <v>25</v>
      </c>
    </row>
    <row r="247" spans="2:28" x14ac:dyDescent="0.35">
      <c r="B247" s="3" t="s">
        <v>246</v>
      </c>
      <c r="C247" s="112" t="s">
        <v>178</v>
      </c>
      <c r="D247" s="150">
        <f>D238</f>
        <v>-2312418.9830529671</v>
      </c>
      <c r="E247" s="150">
        <f>E238</f>
        <v>-73987.350201676745</v>
      </c>
      <c r="F247" s="150">
        <f t="shared" ref="F247:AB247" si="253">F238</f>
        <v>-104876.86323388436</v>
      </c>
      <c r="G247" s="150">
        <f t="shared" si="253"/>
        <v>13391.665075638844</v>
      </c>
      <c r="H247" s="150">
        <f t="shared" si="253"/>
        <v>22099.271619875166</v>
      </c>
      <c r="I247" s="150">
        <f t="shared" si="253"/>
        <v>38008.755952</v>
      </c>
      <c r="J247" s="150">
        <f t="shared" si="253"/>
        <v>40978.656992000004</v>
      </c>
      <c r="K247" s="150">
        <f t="shared" si="253"/>
        <v>46453.526031999994</v>
      </c>
      <c r="L247" s="150">
        <f t="shared" si="253"/>
        <v>51639.53168</v>
      </c>
      <c r="M247" s="150">
        <f t="shared" si="253"/>
        <v>52557.563456000003</v>
      </c>
      <c r="N247" s="150">
        <f t="shared" si="253"/>
        <v>53198.486448000003</v>
      </c>
      <c r="O247" s="150">
        <f t="shared" si="253"/>
        <v>54066.546384000001</v>
      </c>
      <c r="P247" s="150">
        <f t="shared" si="253"/>
        <v>54787.491503999991</v>
      </c>
      <c r="Q247" s="150">
        <f t="shared" si="253"/>
        <v>55051.536623999993</v>
      </c>
      <c r="R247" s="150">
        <f t="shared" si="253"/>
        <v>54980.131743999998</v>
      </c>
      <c r="S247" s="150">
        <f t="shared" si="253"/>
        <v>55073.241711999995</v>
      </c>
      <c r="T247" s="150">
        <f t="shared" si="253"/>
        <v>56377.119264000001</v>
      </c>
      <c r="U247" s="150">
        <f t="shared" si="253"/>
        <v>56326.566815999991</v>
      </c>
      <c r="V247" s="150">
        <f t="shared" si="253"/>
        <v>56358.674367999993</v>
      </c>
      <c r="W247" s="150">
        <f t="shared" si="253"/>
        <v>56525.487072000004</v>
      </c>
      <c r="X247" s="150">
        <f t="shared" si="253"/>
        <v>0</v>
      </c>
      <c r="Y247" s="150">
        <f t="shared" si="253"/>
        <v>0</v>
      </c>
      <c r="Z247" s="150">
        <f t="shared" si="253"/>
        <v>0</v>
      </c>
      <c r="AA247" s="150">
        <f t="shared" si="253"/>
        <v>0</v>
      </c>
      <c r="AB247" s="150">
        <f t="shared" si="253"/>
        <v>0</v>
      </c>
    </row>
    <row r="248" spans="2:28" x14ac:dyDescent="0.35">
      <c r="B248" s="115" t="s">
        <v>250</v>
      </c>
      <c r="C248" s="116" t="s">
        <v>178</v>
      </c>
      <c r="D248" s="192">
        <f>D224*1/(1+$D$10)</f>
        <v>2145890.202278065</v>
      </c>
      <c r="E248" s="192">
        <f>E224*1/(1+$E$10)*(1/(1+$D$10))</f>
        <v>90427.187242972068</v>
      </c>
      <c r="F248" s="192">
        <f>F224*1/(1+$F$10)*(1/(1+$E$10))*(1/(1+$D$10))</f>
        <v>112844.46752814899</v>
      </c>
      <c r="G248" s="192">
        <f>G224*1/(1+$G$10)*(1/(1+$F$10)*(1/(1+$E$10))*(1/(1+$D$10)))</f>
        <v>19718.341342022726</v>
      </c>
      <c r="H248" s="192">
        <f>H224*1/(1+$H$10)*(1/(1+$G$10)*(1/(1+$F$10)*(1/(1+$E$10))*(1/(1+$D$10))))</f>
        <v>18928.871533437767</v>
      </c>
    </row>
    <row r="249" spans="2:28" x14ac:dyDescent="0.35">
      <c r="B249" s="3" t="s">
        <v>251</v>
      </c>
      <c r="C249" s="112" t="s">
        <v>178</v>
      </c>
      <c r="D249" s="151">
        <f>D247-D248</f>
        <v>-4458309.1853310317</v>
      </c>
      <c r="E249" s="151">
        <f>D249+E247-E248</f>
        <v>-4622723.72277568</v>
      </c>
      <c r="F249" s="151">
        <f>E249+F247-F248</f>
        <v>-4840445.0535377134</v>
      </c>
      <c r="G249" s="151">
        <f>F249+G247-G248</f>
        <v>-4846771.7298040967</v>
      </c>
      <c r="H249" s="151">
        <f>G249+H247-H248</f>
        <v>-4843601.3297176594</v>
      </c>
      <c r="I249" s="151">
        <f t="shared" ref="I249" si="254">H249+I247</f>
        <v>-4805592.5737656597</v>
      </c>
      <c r="J249" s="151">
        <f t="shared" ref="J249" si="255">I249+J247</f>
        <v>-4764613.9167736601</v>
      </c>
      <c r="K249" s="151">
        <f t="shared" ref="K249" si="256">J249+K247</f>
        <v>-4718160.3907416603</v>
      </c>
      <c r="L249" s="151">
        <f t="shared" ref="L249" si="257">K249+L247</f>
        <v>-4666520.8590616602</v>
      </c>
      <c r="M249" s="151">
        <f t="shared" ref="M249" si="258">L249+M247</f>
        <v>-4613963.2956056604</v>
      </c>
      <c r="N249" s="151">
        <f t="shared" ref="N249" si="259">M249+N247</f>
        <v>-4560764.8091576602</v>
      </c>
      <c r="O249" s="151">
        <f t="shared" ref="O249" si="260">N249+O247</f>
        <v>-4506698.26277366</v>
      </c>
      <c r="P249" s="151">
        <f t="shared" ref="P249" si="261">O249+P247</f>
        <v>-4451910.7712696604</v>
      </c>
      <c r="Q249" s="151">
        <f t="shared" ref="Q249" si="262">P249+Q247</f>
        <v>-4396859.23464566</v>
      </c>
      <c r="R249" s="151">
        <f t="shared" ref="R249" si="263">Q249+R247</f>
        <v>-4341879.1029016599</v>
      </c>
      <c r="S249" s="151">
        <f t="shared" ref="S249" si="264">R249+S247</f>
        <v>-4286805.8611896597</v>
      </c>
      <c r="T249" s="151">
        <f t="shared" ref="T249" si="265">S249+T247</f>
        <v>-4230428.7419256596</v>
      </c>
      <c r="U249" s="151">
        <f t="shared" ref="U249" si="266">T249+U247</f>
        <v>-4174102.1751096598</v>
      </c>
      <c r="V249" s="151">
        <f t="shared" ref="V249" si="267">U249+V247</f>
        <v>-4117743.5007416597</v>
      </c>
      <c r="W249" s="151">
        <f t="shared" ref="W249" si="268">V249+W247</f>
        <v>-4061218.0136696598</v>
      </c>
      <c r="X249" s="151">
        <f t="shared" ref="X249" si="269">W249+X247</f>
        <v>-4061218.0136696598</v>
      </c>
      <c r="Y249" s="151">
        <f t="shared" ref="Y249" si="270">X249+Y247</f>
        <v>-4061218.0136696598</v>
      </c>
      <c r="Z249" s="151">
        <f t="shared" ref="Z249" si="271">Y249+Z247</f>
        <v>-4061218.0136696598</v>
      </c>
      <c r="AA249" s="151">
        <f t="shared" ref="AA249" si="272">Z249+AA247</f>
        <v>-4061218.0136696598</v>
      </c>
      <c r="AB249" s="151">
        <f>AA249+AB247</f>
        <v>-4061218.0136696598</v>
      </c>
    </row>
    <row r="250" spans="2:28" x14ac:dyDescent="0.35">
      <c r="B250" s="117" t="s">
        <v>252</v>
      </c>
    </row>
    <row r="252" spans="2:28" ht="15.5" x14ac:dyDescent="0.35">
      <c r="B252" s="375" t="s">
        <v>259</v>
      </c>
      <c r="C252" s="376"/>
      <c r="D252" s="376"/>
      <c r="E252" s="376"/>
      <c r="F252" s="376"/>
      <c r="G252" s="376"/>
      <c r="H252" s="376"/>
      <c r="I252" s="376"/>
      <c r="J252" s="376"/>
      <c r="K252" s="376"/>
      <c r="L252" s="376"/>
      <c r="M252" s="376"/>
      <c r="N252" s="376"/>
      <c r="O252" s="376"/>
      <c r="P252" s="376"/>
      <c r="Q252" s="376"/>
      <c r="R252" s="376"/>
      <c r="S252" s="376"/>
      <c r="T252" s="376"/>
      <c r="U252" s="376"/>
      <c r="V252" s="376"/>
      <c r="W252" s="376"/>
      <c r="X252" s="376"/>
      <c r="Y252" s="376"/>
      <c r="Z252" s="376"/>
      <c r="AA252" s="376"/>
      <c r="AB252" s="377"/>
    </row>
    <row r="253" spans="2:28" ht="15.5" x14ac:dyDescent="0.35">
      <c r="B253" s="103"/>
      <c r="C253" s="103"/>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row>
    <row r="254" spans="2:28" x14ac:dyDescent="0.35">
      <c r="B254" s="105" t="s">
        <v>229</v>
      </c>
      <c r="C254" s="97"/>
    </row>
    <row r="255" spans="2:28" x14ac:dyDescent="0.35">
      <c r="B255" s="3"/>
      <c r="C255" s="27" t="s">
        <v>105</v>
      </c>
      <c r="D255" s="27">
        <f>$C$3</f>
        <v>2024</v>
      </c>
      <c r="E255" s="27">
        <f>$C$3+1</f>
        <v>2025</v>
      </c>
      <c r="F255" s="27">
        <f>$C$3+2</f>
        <v>2026</v>
      </c>
      <c r="G255" s="27">
        <f>$C$3+3</f>
        <v>2027</v>
      </c>
      <c r="H255" s="27">
        <f>$C$3+4</f>
        <v>2028</v>
      </c>
      <c r="I255" s="27">
        <f>H255+1</f>
        <v>2029</v>
      </c>
      <c r="J255" s="27">
        <f t="shared" ref="J255" si="273">I255+1</f>
        <v>2030</v>
      </c>
      <c r="K255" s="27">
        <f t="shared" ref="K255" si="274">J255+1</f>
        <v>2031</v>
      </c>
      <c r="L255" s="27">
        <f t="shared" ref="L255" si="275">K255+1</f>
        <v>2032</v>
      </c>
      <c r="M255" s="27">
        <f t="shared" ref="M255" si="276">L255+1</f>
        <v>2033</v>
      </c>
      <c r="N255" s="27">
        <f t="shared" ref="N255" si="277">M255+1</f>
        <v>2034</v>
      </c>
      <c r="O255" s="27">
        <f t="shared" ref="O255" si="278">N255+1</f>
        <v>2035</v>
      </c>
      <c r="P255" s="27">
        <f t="shared" ref="P255" si="279">O255+1</f>
        <v>2036</v>
      </c>
      <c r="Q255" s="27">
        <f t="shared" ref="Q255" si="280">P255+1</f>
        <v>2037</v>
      </c>
      <c r="R255" s="27">
        <f t="shared" ref="R255" si="281">Q255+1</f>
        <v>2038</v>
      </c>
      <c r="S255" s="27">
        <f t="shared" ref="S255" si="282">R255+1</f>
        <v>2039</v>
      </c>
      <c r="T255" s="27">
        <f t="shared" ref="T255" si="283">S255+1</f>
        <v>2040</v>
      </c>
      <c r="U255" s="27">
        <f t="shared" ref="U255" si="284">T255+1</f>
        <v>2041</v>
      </c>
      <c r="V255" s="27">
        <f t="shared" ref="V255" si="285">U255+1</f>
        <v>2042</v>
      </c>
      <c r="W255" s="27">
        <f t="shared" ref="W255" si="286">V255+1</f>
        <v>2043</v>
      </c>
      <c r="X255" s="27">
        <f t="shared" ref="X255" si="287">W255+1</f>
        <v>2044</v>
      </c>
      <c r="Y255" s="27">
        <f t="shared" ref="Y255" si="288">X255+1</f>
        <v>2045</v>
      </c>
      <c r="Z255" s="27">
        <f t="shared" ref="Z255" si="289">Y255+1</f>
        <v>2046</v>
      </c>
      <c r="AA255" s="27">
        <f t="shared" ref="AA255" si="290">Z255+1</f>
        <v>2047</v>
      </c>
      <c r="AB255" s="27">
        <f t="shared" ref="AB255" si="291">AA255+1</f>
        <v>2048</v>
      </c>
    </row>
    <row r="256" spans="2:28" x14ac:dyDescent="0.35">
      <c r="B256" s="3" t="s">
        <v>230</v>
      </c>
      <c r="C256" s="38"/>
      <c r="D256" s="21">
        <v>1</v>
      </c>
      <c r="E256" s="21">
        <v>2</v>
      </c>
      <c r="F256" s="21">
        <v>3</v>
      </c>
      <c r="G256" s="21">
        <v>4</v>
      </c>
      <c r="H256" s="21">
        <v>5</v>
      </c>
      <c r="I256" s="21">
        <v>6</v>
      </c>
      <c r="J256" s="21">
        <v>7</v>
      </c>
      <c r="K256" s="21">
        <v>8</v>
      </c>
      <c r="L256" s="21">
        <v>9</v>
      </c>
      <c r="M256" s="21">
        <v>10</v>
      </c>
      <c r="N256" s="21">
        <v>11</v>
      </c>
      <c r="O256" s="21">
        <v>12</v>
      </c>
      <c r="P256" s="21">
        <v>13</v>
      </c>
      <c r="Q256" s="21">
        <v>14</v>
      </c>
      <c r="R256" s="21">
        <v>15</v>
      </c>
      <c r="S256" s="21">
        <v>16</v>
      </c>
      <c r="T256" s="21">
        <v>17</v>
      </c>
      <c r="U256" s="21">
        <v>18</v>
      </c>
      <c r="V256" s="21">
        <v>19</v>
      </c>
      <c r="W256" s="21">
        <v>20</v>
      </c>
      <c r="X256" s="21">
        <v>21</v>
      </c>
      <c r="Y256" s="21">
        <v>22</v>
      </c>
      <c r="Z256" s="21">
        <v>23</v>
      </c>
      <c r="AA256" s="21">
        <v>24</v>
      </c>
      <c r="AB256" s="21">
        <v>25</v>
      </c>
    </row>
    <row r="257" spans="2:28" x14ac:dyDescent="0.35">
      <c r="B257" s="378" t="s">
        <v>231</v>
      </c>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80"/>
    </row>
    <row r="258" spans="2:28" x14ac:dyDescent="0.35">
      <c r="B258" s="3" t="s">
        <v>232</v>
      </c>
      <c r="C258" s="106" t="s">
        <v>178</v>
      </c>
      <c r="D258" s="35">
        <f>Επενδύσεις!D32</f>
        <v>1277842.4116663616</v>
      </c>
      <c r="E258" s="35">
        <f>Επενδύσεις!E32</f>
        <v>221071.15826934806</v>
      </c>
      <c r="F258" s="35">
        <f>Επενδύσεις!F32</f>
        <v>133121.49215243696</v>
      </c>
      <c r="G258" s="35">
        <f>Επενδύσεις!G32</f>
        <v>228583.58809824628</v>
      </c>
      <c r="H258" s="35">
        <f>Επενδύσεις!H32</f>
        <v>83682.40644866215</v>
      </c>
      <c r="I258" s="107"/>
      <c r="J258" s="107"/>
      <c r="K258" s="107"/>
      <c r="L258" s="107"/>
      <c r="M258" s="107"/>
      <c r="N258" s="107"/>
      <c r="O258" s="107"/>
      <c r="P258" s="107"/>
      <c r="Q258" s="107"/>
      <c r="R258" s="107"/>
      <c r="S258" s="107"/>
      <c r="T258" s="107"/>
      <c r="U258" s="107"/>
      <c r="V258" s="107"/>
      <c r="W258" s="107"/>
      <c r="X258" s="107"/>
      <c r="Y258" s="107"/>
      <c r="Z258" s="107"/>
      <c r="AA258" s="107"/>
      <c r="AB258" s="107"/>
    </row>
    <row r="259" spans="2:28" x14ac:dyDescent="0.35">
      <c r="B259" s="3" t="s">
        <v>233</v>
      </c>
      <c r="C259" s="106" t="s">
        <v>178</v>
      </c>
      <c r="D259" s="35"/>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row>
    <row r="260" spans="2:28" x14ac:dyDescent="0.35">
      <c r="B260" s="3" t="s">
        <v>234</v>
      </c>
      <c r="C260" s="106" t="s">
        <v>178</v>
      </c>
      <c r="D260" s="107"/>
      <c r="E260" s="107"/>
      <c r="F260" s="107"/>
      <c r="G260" s="107"/>
      <c r="H260" s="107"/>
      <c r="I260" s="35">
        <v>38299.72</v>
      </c>
      <c r="J260" s="35">
        <v>35124.67</v>
      </c>
      <c r="K260" s="35">
        <v>20174.78</v>
      </c>
      <c r="L260" s="35">
        <v>19009.919999999998</v>
      </c>
      <c r="M260" s="35">
        <v>17032.18</v>
      </c>
      <c r="N260" s="35">
        <v>15767.42</v>
      </c>
      <c r="O260" s="35">
        <v>14782.12</v>
      </c>
      <c r="P260" s="35">
        <v>13118.85</v>
      </c>
      <c r="Q260" s="35">
        <v>13250.04</v>
      </c>
      <c r="R260" s="35">
        <v>13382.54</v>
      </c>
      <c r="S260" s="35">
        <v>13516.37</v>
      </c>
      <c r="T260" s="35">
        <v>10221.85</v>
      </c>
      <c r="U260" s="35">
        <v>10324.07</v>
      </c>
      <c r="V260" s="35">
        <v>10427.31</v>
      </c>
      <c r="W260" s="35">
        <v>10126.18</v>
      </c>
      <c r="X260" s="35"/>
      <c r="Y260" s="35"/>
      <c r="Z260" s="35"/>
      <c r="AA260" s="35"/>
      <c r="AB260" s="35"/>
    </row>
    <row r="261" spans="2:28" x14ac:dyDescent="0.35">
      <c r="B261" s="3" t="s">
        <v>235</v>
      </c>
      <c r="C261" s="108" t="s">
        <v>178</v>
      </c>
      <c r="D261" s="35">
        <v>1631</v>
      </c>
      <c r="E261" s="35">
        <v>5181</v>
      </c>
      <c r="F261" s="35">
        <v>7275</v>
      </c>
      <c r="G261" s="35">
        <v>9016</v>
      </c>
      <c r="H261" s="35">
        <v>10192</v>
      </c>
      <c r="I261" s="35">
        <v>11216</v>
      </c>
      <c r="J261" s="35">
        <v>11810</v>
      </c>
      <c r="K261" s="35">
        <v>12659</v>
      </c>
      <c r="L261" s="35">
        <v>13468</v>
      </c>
      <c r="M261" s="35">
        <v>14222</v>
      </c>
      <c r="N261" s="35">
        <v>14932</v>
      </c>
      <c r="O261" s="35">
        <v>15617</v>
      </c>
      <c r="P261" s="35">
        <v>16247</v>
      </c>
      <c r="Q261" s="35">
        <v>16408</v>
      </c>
      <c r="R261" s="35">
        <v>17536</v>
      </c>
      <c r="S261" s="35">
        <v>18201</v>
      </c>
      <c r="T261" s="35">
        <v>18570</v>
      </c>
      <c r="U261" s="35">
        <v>19318</v>
      </c>
      <c r="V261" s="35">
        <v>19894</v>
      </c>
      <c r="W261" s="35">
        <v>20467</v>
      </c>
      <c r="X261" s="35"/>
      <c r="Y261" s="35"/>
      <c r="Z261" s="35"/>
      <c r="AA261" s="35"/>
      <c r="AB261" s="35"/>
    </row>
    <row r="262" spans="2:28" x14ac:dyDescent="0.35">
      <c r="B262" s="109" t="s">
        <v>236</v>
      </c>
      <c r="C262" s="108" t="s">
        <v>178</v>
      </c>
      <c r="D262" s="190">
        <f>D258+D261+D259</f>
        <v>1279473.4116663616</v>
      </c>
      <c r="E262" s="190">
        <f>E258+E261</f>
        <v>226252.15826934806</v>
      </c>
      <c r="F262" s="190">
        <f>F258+F261</f>
        <v>140396.49215243696</v>
      </c>
      <c r="G262" s="190">
        <f>G258+G261</f>
        <v>237599.58809824628</v>
      </c>
      <c r="H262" s="190">
        <f>H258+H261</f>
        <v>93874.40644866215</v>
      </c>
      <c r="I262" s="190">
        <f>I260+I261</f>
        <v>49515.72</v>
      </c>
      <c r="J262" s="190">
        <f t="shared" ref="J262:AB262" si="292">J260+J261</f>
        <v>46934.67</v>
      </c>
      <c r="K262" s="190">
        <f t="shared" si="292"/>
        <v>32833.78</v>
      </c>
      <c r="L262" s="190">
        <f t="shared" si="292"/>
        <v>32477.919999999998</v>
      </c>
      <c r="M262" s="190">
        <f t="shared" si="292"/>
        <v>31254.18</v>
      </c>
      <c r="N262" s="190">
        <f t="shared" si="292"/>
        <v>30699.42</v>
      </c>
      <c r="O262" s="190">
        <f t="shared" si="292"/>
        <v>30399.120000000003</v>
      </c>
      <c r="P262" s="190">
        <f t="shared" si="292"/>
        <v>29365.85</v>
      </c>
      <c r="Q262" s="190">
        <f t="shared" si="292"/>
        <v>29658.04</v>
      </c>
      <c r="R262" s="190">
        <f t="shared" si="292"/>
        <v>30918.54</v>
      </c>
      <c r="S262" s="190">
        <f t="shared" si="292"/>
        <v>31717.370000000003</v>
      </c>
      <c r="T262" s="190">
        <f t="shared" si="292"/>
        <v>28791.85</v>
      </c>
      <c r="U262" s="190">
        <f t="shared" si="292"/>
        <v>29642.07</v>
      </c>
      <c r="V262" s="190">
        <f t="shared" si="292"/>
        <v>30321.309999999998</v>
      </c>
      <c r="W262" s="190">
        <f t="shared" si="292"/>
        <v>30593.18</v>
      </c>
      <c r="X262" s="190">
        <f t="shared" si="292"/>
        <v>0</v>
      </c>
      <c r="Y262" s="190">
        <f t="shared" si="292"/>
        <v>0</v>
      </c>
      <c r="Z262" s="190">
        <f t="shared" si="292"/>
        <v>0</v>
      </c>
      <c r="AA262" s="190">
        <f t="shared" si="292"/>
        <v>0</v>
      </c>
      <c r="AB262" s="190">
        <f t="shared" si="292"/>
        <v>0</v>
      </c>
    </row>
    <row r="263" spans="2:28" x14ac:dyDescent="0.35">
      <c r="B263" s="17" t="s">
        <v>237</v>
      </c>
    </row>
    <row r="264" spans="2:28" x14ac:dyDescent="0.35">
      <c r="B264" s="17" t="s">
        <v>238</v>
      </c>
    </row>
    <row r="265" spans="2:28" x14ac:dyDescent="0.35">
      <c r="B265" s="378" t="s">
        <v>239</v>
      </c>
      <c r="C265" s="379"/>
      <c r="D265" s="379"/>
      <c r="E265" s="379"/>
      <c r="F265" s="379"/>
      <c r="G265" s="379"/>
      <c r="H265" s="379"/>
      <c r="I265" s="379"/>
      <c r="J265" s="379"/>
      <c r="K265" s="379"/>
      <c r="L265" s="379"/>
      <c r="M265" s="379"/>
      <c r="N265" s="379"/>
      <c r="O265" s="379"/>
      <c r="P265" s="379"/>
      <c r="Q265" s="379"/>
      <c r="R265" s="379"/>
      <c r="S265" s="379"/>
      <c r="T265" s="379"/>
      <c r="U265" s="379"/>
      <c r="V265" s="379"/>
      <c r="W265" s="379"/>
      <c r="X265" s="379"/>
      <c r="Y265" s="379"/>
      <c r="Z265" s="379"/>
      <c r="AA265" s="379"/>
      <c r="AB265" s="380"/>
    </row>
    <row r="266" spans="2:28" x14ac:dyDescent="0.35">
      <c r="B266" s="110" t="s">
        <v>240</v>
      </c>
      <c r="C266" s="106" t="s">
        <v>114</v>
      </c>
      <c r="D266" s="35">
        <v>1746</v>
      </c>
      <c r="E266" s="35">
        <v>5469</v>
      </c>
      <c r="F266" s="35">
        <v>7513</v>
      </c>
      <c r="G266" s="35">
        <v>9129</v>
      </c>
      <c r="H266" s="35">
        <v>9866</v>
      </c>
      <c r="I266" s="35">
        <v>10462</v>
      </c>
      <c r="J266" s="35">
        <v>11491</v>
      </c>
      <c r="K266" s="35">
        <v>11795</v>
      </c>
      <c r="L266" s="35">
        <v>14256</v>
      </c>
      <c r="M266" s="35">
        <v>14508</v>
      </c>
      <c r="N266" s="35">
        <v>14739</v>
      </c>
      <c r="O266" s="35">
        <v>15121</v>
      </c>
      <c r="P266" s="35">
        <v>15309</v>
      </c>
      <c r="Q266" s="35">
        <v>15498</v>
      </c>
      <c r="R266" s="35">
        <v>15686</v>
      </c>
      <c r="S266" s="35">
        <v>15874</v>
      </c>
      <c r="T266" s="35">
        <v>16017</v>
      </c>
      <c r="U266" s="35">
        <v>16159</v>
      </c>
      <c r="V266" s="35">
        <v>16301</v>
      </c>
      <c r="W266" s="35">
        <v>16440</v>
      </c>
      <c r="X266" s="35"/>
      <c r="Y266" s="35"/>
      <c r="Z266" s="35"/>
      <c r="AA266" s="35"/>
      <c r="AB266" s="35"/>
    </row>
    <row r="267" spans="2:28" x14ac:dyDescent="0.35">
      <c r="B267" s="110" t="s">
        <v>241</v>
      </c>
      <c r="C267" s="108" t="s">
        <v>178</v>
      </c>
      <c r="D267" s="150">
        <f t="shared" ref="D267:AB267" si="293">D266*$D$11</f>
        <v>10432.084607999999</v>
      </c>
      <c r="E267" s="150">
        <f t="shared" si="293"/>
        <v>32676.443712</v>
      </c>
      <c r="F267" s="150">
        <f t="shared" si="293"/>
        <v>44889.033023999997</v>
      </c>
      <c r="G267" s="150">
        <f t="shared" si="293"/>
        <v>54544.387391999997</v>
      </c>
      <c r="H267" s="150">
        <f t="shared" si="293"/>
        <v>58947.850367999999</v>
      </c>
      <c r="I267" s="150">
        <f t="shared" si="293"/>
        <v>62508.859775999998</v>
      </c>
      <c r="J267" s="150">
        <f t="shared" si="293"/>
        <v>68656.978367999996</v>
      </c>
      <c r="K267" s="150">
        <f t="shared" si="293"/>
        <v>70473.332159999991</v>
      </c>
      <c r="L267" s="150">
        <f t="shared" si="293"/>
        <v>85177.433087999991</v>
      </c>
      <c r="M267" s="150">
        <f t="shared" si="293"/>
        <v>86683.094784000001</v>
      </c>
      <c r="N267" s="150">
        <f t="shared" si="293"/>
        <v>88063.284671999994</v>
      </c>
      <c r="O267" s="150">
        <f t="shared" si="293"/>
        <v>90345.676607999994</v>
      </c>
      <c r="P267" s="150">
        <f t="shared" si="293"/>
        <v>91468.948032</v>
      </c>
      <c r="Q267" s="150">
        <f t="shared" si="293"/>
        <v>92598.19430399999</v>
      </c>
      <c r="R267" s="150">
        <f t="shared" si="293"/>
        <v>93721.465727999996</v>
      </c>
      <c r="S267" s="150">
        <f t="shared" si="293"/>
        <v>94844.737152000002</v>
      </c>
      <c r="T267" s="150">
        <f t="shared" si="293"/>
        <v>95699.140415999995</v>
      </c>
      <c r="U267" s="150">
        <f t="shared" si="293"/>
        <v>96547.56883199999</v>
      </c>
      <c r="V267" s="150">
        <f t="shared" si="293"/>
        <v>97395.997248</v>
      </c>
      <c r="W267" s="150">
        <f t="shared" si="293"/>
        <v>98226.501120000001</v>
      </c>
      <c r="X267" s="150">
        <f t="shared" si="293"/>
        <v>0</v>
      </c>
      <c r="Y267" s="150">
        <f t="shared" si="293"/>
        <v>0</v>
      </c>
      <c r="Z267" s="150">
        <f t="shared" si="293"/>
        <v>0</v>
      </c>
      <c r="AA267" s="150">
        <f t="shared" si="293"/>
        <v>0</v>
      </c>
      <c r="AB267" s="150">
        <f t="shared" si="293"/>
        <v>0</v>
      </c>
    </row>
    <row r="268" spans="2:28" x14ac:dyDescent="0.35">
      <c r="B268" s="110" t="s">
        <v>242</v>
      </c>
      <c r="C268" s="108" t="s">
        <v>178</v>
      </c>
      <c r="D268" s="150"/>
      <c r="E268" s="150"/>
      <c r="F268" s="150"/>
      <c r="G268" s="150"/>
      <c r="H268" s="150"/>
      <c r="I268" s="150"/>
      <c r="J268" s="150"/>
      <c r="K268" s="150"/>
      <c r="L268" s="150"/>
      <c r="M268" s="150"/>
      <c r="N268" s="150"/>
      <c r="O268" s="150"/>
      <c r="P268" s="150">
        <v>0</v>
      </c>
      <c r="Q268" s="150">
        <v>0</v>
      </c>
      <c r="R268" s="150">
        <v>0</v>
      </c>
      <c r="S268" s="150">
        <v>0</v>
      </c>
      <c r="T268" s="150">
        <v>0</v>
      </c>
      <c r="U268" s="150">
        <v>0</v>
      </c>
      <c r="V268" s="150">
        <v>0</v>
      </c>
      <c r="W268" s="150">
        <v>0</v>
      </c>
      <c r="X268" s="150">
        <v>0</v>
      </c>
      <c r="Y268" s="150"/>
      <c r="Z268" s="150"/>
      <c r="AA268" s="150"/>
      <c r="AB268" s="150"/>
    </row>
    <row r="269" spans="2:28" x14ac:dyDescent="0.35">
      <c r="B269" s="110" t="s">
        <v>243</v>
      </c>
      <c r="C269" s="108" t="s">
        <v>178</v>
      </c>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row>
    <row r="270" spans="2:28" x14ac:dyDescent="0.35">
      <c r="B270" s="109" t="s">
        <v>244</v>
      </c>
      <c r="C270" s="108" t="s">
        <v>178</v>
      </c>
      <c r="D270" s="190">
        <f>D267+D268+D269</f>
        <v>10432.084607999999</v>
      </c>
      <c r="E270" s="190">
        <f t="shared" ref="E270:AB270" si="294">E267+E268+E269</f>
        <v>32676.443712</v>
      </c>
      <c r="F270" s="190">
        <f>F267+F268+F269</f>
        <v>44889.033023999997</v>
      </c>
      <c r="G270" s="190">
        <f t="shared" si="294"/>
        <v>54544.387391999997</v>
      </c>
      <c r="H270" s="190">
        <f t="shared" si="294"/>
        <v>58947.850367999999</v>
      </c>
      <c r="I270" s="190">
        <f t="shared" si="294"/>
        <v>62508.859775999998</v>
      </c>
      <c r="J270" s="190">
        <f t="shared" si="294"/>
        <v>68656.978367999996</v>
      </c>
      <c r="K270" s="190">
        <f t="shared" si="294"/>
        <v>70473.332159999991</v>
      </c>
      <c r="L270" s="190">
        <f t="shared" si="294"/>
        <v>85177.433087999991</v>
      </c>
      <c r="M270" s="190">
        <f t="shared" si="294"/>
        <v>86683.094784000001</v>
      </c>
      <c r="N270" s="190">
        <f t="shared" si="294"/>
        <v>88063.284671999994</v>
      </c>
      <c r="O270" s="190">
        <f t="shared" si="294"/>
        <v>90345.676607999994</v>
      </c>
      <c r="P270" s="190">
        <f t="shared" si="294"/>
        <v>91468.948032</v>
      </c>
      <c r="Q270" s="190">
        <f t="shared" si="294"/>
        <v>92598.19430399999</v>
      </c>
      <c r="R270" s="190">
        <f t="shared" si="294"/>
        <v>93721.465727999996</v>
      </c>
      <c r="S270" s="190">
        <f t="shared" si="294"/>
        <v>94844.737152000002</v>
      </c>
      <c r="T270" s="190">
        <f t="shared" si="294"/>
        <v>95699.140415999995</v>
      </c>
      <c r="U270" s="190">
        <f t="shared" si="294"/>
        <v>96547.56883199999</v>
      </c>
      <c r="V270" s="190">
        <f t="shared" si="294"/>
        <v>97395.997248</v>
      </c>
      <c r="W270" s="190">
        <f t="shared" si="294"/>
        <v>98226.501120000001</v>
      </c>
      <c r="X270" s="190">
        <f t="shared" si="294"/>
        <v>0</v>
      </c>
      <c r="Y270" s="190">
        <f t="shared" si="294"/>
        <v>0</v>
      </c>
      <c r="Z270" s="190">
        <f t="shared" si="294"/>
        <v>0</v>
      </c>
      <c r="AA270" s="190">
        <f t="shared" si="294"/>
        <v>0</v>
      </c>
      <c r="AB270" s="190">
        <f t="shared" si="294"/>
        <v>0</v>
      </c>
    </row>
    <row r="271" spans="2:28" x14ac:dyDescent="0.35">
      <c r="B271" s="111" t="s">
        <v>245</v>
      </c>
    </row>
    <row r="272" spans="2:28" x14ac:dyDescent="0.35">
      <c r="B272" s="3" t="s">
        <v>246</v>
      </c>
      <c r="C272" s="112" t="s">
        <v>178</v>
      </c>
      <c r="D272" s="151">
        <f>D270-D262</f>
        <v>-1269041.3270583616</v>
      </c>
      <c r="E272" s="151">
        <f t="shared" ref="E272:AB272" si="295">E270-E262</f>
        <v>-193575.71455734805</v>
      </c>
      <c r="F272" s="151">
        <f t="shared" si="295"/>
        <v>-95507.459128436953</v>
      </c>
      <c r="G272" s="151">
        <f t="shared" si="295"/>
        <v>-183055.20070624628</v>
      </c>
      <c r="H272" s="151">
        <f t="shared" si="295"/>
        <v>-34926.556080662151</v>
      </c>
      <c r="I272" s="151">
        <f t="shared" si="295"/>
        <v>12993.139775999996</v>
      </c>
      <c r="J272" s="151">
        <f t="shared" si="295"/>
        <v>21722.308367999998</v>
      </c>
      <c r="K272" s="151">
        <f t="shared" si="295"/>
        <v>37639.552159999992</v>
      </c>
      <c r="L272" s="151">
        <f t="shared" si="295"/>
        <v>52699.513087999992</v>
      </c>
      <c r="M272" s="151">
        <f t="shared" si="295"/>
        <v>55428.914784000001</v>
      </c>
      <c r="N272" s="151">
        <f t="shared" si="295"/>
        <v>57363.864671999996</v>
      </c>
      <c r="O272" s="151">
        <f t="shared" si="295"/>
        <v>59946.556607999992</v>
      </c>
      <c r="P272" s="151">
        <f t="shared" si="295"/>
        <v>62103.098032000002</v>
      </c>
      <c r="Q272" s="151">
        <f t="shared" si="295"/>
        <v>62940.154303999989</v>
      </c>
      <c r="R272" s="151">
        <f t="shared" si="295"/>
        <v>62802.925727999995</v>
      </c>
      <c r="S272" s="151">
        <f t="shared" si="295"/>
        <v>63127.367151999999</v>
      </c>
      <c r="T272" s="151">
        <f t="shared" si="295"/>
        <v>66907.290416000003</v>
      </c>
      <c r="U272" s="151">
        <f t="shared" si="295"/>
        <v>66905.498831999983</v>
      </c>
      <c r="V272" s="151">
        <f t="shared" si="295"/>
        <v>67074.687248000002</v>
      </c>
      <c r="W272" s="151">
        <f t="shared" si="295"/>
        <v>67633.321120000008</v>
      </c>
      <c r="X272" s="151">
        <f t="shared" si="295"/>
        <v>0</v>
      </c>
      <c r="Y272" s="151">
        <f t="shared" si="295"/>
        <v>0</v>
      </c>
      <c r="Z272" s="151">
        <f t="shared" si="295"/>
        <v>0</v>
      </c>
      <c r="AA272" s="151">
        <f t="shared" si="295"/>
        <v>0</v>
      </c>
      <c r="AB272" s="151">
        <f t="shared" si="295"/>
        <v>0</v>
      </c>
    </row>
    <row r="273" spans="2:28" x14ac:dyDescent="0.35">
      <c r="B273" s="3" t="s">
        <v>247</v>
      </c>
      <c r="C273" s="112" t="s">
        <v>178</v>
      </c>
      <c r="D273" s="151">
        <f>D272*1/(1+$D$10)</f>
        <v>-1170918.3678338821</v>
      </c>
      <c r="E273" s="151">
        <f>E272*1/(1+$E$10)*(1/(1+$D$10))</f>
        <v>-164798.24321877252</v>
      </c>
      <c r="F273" s="151">
        <f>F272*1/(1+$F$10)*(1/(1+$E$10))*(1/(1+$D$10))</f>
        <v>-75022.209625867486</v>
      </c>
      <c r="G273" s="151">
        <f>G272*1/(1+$G$10)*(1/(1+$F$10)*(1/(1+$E$10))*(1/(1+$D$10)))</f>
        <v>-132673.896844642</v>
      </c>
      <c r="H273" s="151">
        <f>H272*1/(1+$H$10)*(1/(1+$G$10)*(1/(1+$F$10)*(1/(1+$E$10))*(1/(1+$D$10))))</f>
        <v>-23356.621929562509</v>
      </c>
      <c r="I273" s="151">
        <f t="shared" ref="I273:AB273" si="296">I272*(1/((1+$H$10)^(I256-$G$17))*(1/(1+$G$10)*(1/(1+$F$10)*(1/(1+$E$10))*((1/(1+$D$10))))))</f>
        <v>8017.1356221331444</v>
      </c>
      <c r="J273" s="151">
        <f t="shared" si="296"/>
        <v>12366.93128991256</v>
      </c>
      <c r="K273" s="151">
        <f t="shared" si="296"/>
        <v>19772.030607510678</v>
      </c>
      <c r="L273" s="151">
        <f t="shared" si="296"/>
        <v>25542.551783778104</v>
      </c>
      <c r="M273" s="151">
        <f t="shared" si="296"/>
        <v>24788.195293196986</v>
      </c>
      <c r="N273" s="151">
        <f t="shared" si="296"/>
        <v>23669.974450128222</v>
      </c>
      <c r="O273" s="151">
        <f t="shared" si="296"/>
        <v>22823.092042427998</v>
      </c>
      <c r="P273" s="151">
        <f t="shared" si="296"/>
        <v>21815.96151655044</v>
      </c>
      <c r="Q273" s="151">
        <f t="shared" si="296"/>
        <v>20400.450116471762</v>
      </c>
      <c r="R273" s="151">
        <f t="shared" si="296"/>
        <v>18782.036320363706</v>
      </c>
      <c r="S273" s="151">
        <f t="shared" si="296"/>
        <v>17419.325310469638</v>
      </c>
      <c r="T273" s="151">
        <f t="shared" si="296"/>
        <v>17034.835687385275</v>
      </c>
      <c r="U273" s="151">
        <f t="shared" si="296"/>
        <v>15717.272138479864</v>
      </c>
      <c r="V273" s="151">
        <f t="shared" si="296"/>
        <v>14538.676376846332</v>
      </c>
      <c r="W273" s="151">
        <f t="shared" si="296"/>
        <v>13526.261533578814</v>
      </c>
      <c r="X273" s="151">
        <f t="shared" si="296"/>
        <v>0</v>
      </c>
      <c r="Y273" s="151">
        <f t="shared" si="296"/>
        <v>0</v>
      </c>
      <c r="Z273" s="151">
        <f t="shared" si="296"/>
        <v>0</v>
      </c>
      <c r="AA273" s="151">
        <f t="shared" si="296"/>
        <v>0</v>
      </c>
      <c r="AB273" s="151">
        <f t="shared" si="296"/>
        <v>0</v>
      </c>
    </row>
    <row r="274" spans="2:28" x14ac:dyDescent="0.3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row>
    <row r="275" spans="2:28" x14ac:dyDescent="0.35">
      <c r="B275" s="40" t="s">
        <v>248</v>
      </c>
      <c r="C275" s="113" t="s">
        <v>178</v>
      </c>
      <c r="D275" s="114">
        <f>SUM(D273:AB273)</f>
        <v>-1290554.6093634933</v>
      </c>
      <c r="E275" s="39"/>
      <c r="F275" s="39"/>
      <c r="G275" s="39"/>
      <c r="H275" s="39"/>
    </row>
    <row r="277" spans="2:28" x14ac:dyDescent="0.35">
      <c r="B277" s="40" t="s">
        <v>220</v>
      </c>
      <c r="C277" s="40"/>
      <c r="D277" s="191">
        <f>IFERROR(IRR(D272:AB272),0)</f>
        <v>-5.8395854224583821E-2</v>
      </c>
    </row>
    <row r="279" spans="2:28" x14ac:dyDescent="0.35">
      <c r="B279" s="40" t="s">
        <v>249</v>
      </c>
    </row>
    <row r="280" spans="2:28" x14ac:dyDescent="0.35">
      <c r="B280" s="3" t="s">
        <v>230</v>
      </c>
      <c r="C280" s="38"/>
      <c r="D280" s="21">
        <v>1</v>
      </c>
      <c r="E280" s="21">
        <v>2</v>
      </c>
      <c r="F280" s="21">
        <v>3</v>
      </c>
      <c r="G280" s="21">
        <v>4</v>
      </c>
      <c r="H280" s="21">
        <v>5</v>
      </c>
      <c r="I280" s="21">
        <v>6</v>
      </c>
      <c r="J280" s="21">
        <v>7</v>
      </c>
      <c r="K280" s="21">
        <v>8</v>
      </c>
      <c r="L280" s="21">
        <v>9</v>
      </c>
      <c r="M280" s="21">
        <v>10</v>
      </c>
      <c r="N280" s="21">
        <v>11</v>
      </c>
      <c r="O280" s="21">
        <v>12</v>
      </c>
      <c r="P280" s="21">
        <v>13</v>
      </c>
      <c r="Q280" s="21">
        <v>14</v>
      </c>
      <c r="R280" s="21">
        <v>15</v>
      </c>
      <c r="S280" s="21">
        <v>16</v>
      </c>
      <c r="T280" s="21">
        <v>17</v>
      </c>
      <c r="U280" s="21">
        <v>18</v>
      </c>
      <c r="V280" s="21">
        <v>19</v>
      </c>
      <c r="W280" s="21">
        <v>20</v>
      </c>
      <c r="X280" s="21">
        <v>21</v>
      </c>
      <c r="Y280" s="21">
        <v>22</v>
      </c>
      <c r="Z280" s="21">
        <v>23</v>
      </c>
      <c r="AA280" s="21">
        <v>24</v>
      </c>
      <c r="AB280" s="21">
        <v>25</v>
      </c>
    </row>
    <row r="281" spans="2:28" x14ac:dyDescent="0.35">
      <c r="B281" s="3" t="s">
        <v>246</v>
      </c>
      <c r="C281" s="112" t="s">
        <v>178</v>
      </c>
      <c r="D281" s="150">
        <f>D272</f>
        <v>-1269041.3270583616</v>
      </c>
      <c r="E281" s="150">
        <f>E272</f>
        <v>-193575.71455734805</v>
      </c>
      <c r="F281" s="150">
        <f t="shared" ref="F281:AB281" si="297">F272</f>
        <v>-95507.459128436953</v>
      </c>
      <c r="G281" s="150">
        <f t="shared" si="297"/>
        <v>-183055.20070624628</v>
      </c>
      <c r="H281" s="150">
        <f t="shared" si="297"/>
        <v>-34926.556080662151</v>
      </c>
      <c r="I281" s="150">
        <f t="shared" si="297"/>
        <v>12993.139775999996</v>
      </c>
      <c r="J281" s="150">
        <f t="shared" si="297"/>
        <v>21722.308367999998</v>
      </c>
      <c r="K281" s="150">
        <f t="shared" si="297"/>
        <v>37639.552159999992</v>
      </c>
      <c r="L281" s="150">
        <f t="shared" si="297"/>
        <v>52699.513087999992</v>
      </c>
      <c r="M281" s="150">
        <f t="shared" si="297"/>
        <v>55428.914784000001</v>
      </c>
      <c r="N281" s="150">
        <f t="shared" si="297"/>
        <v>57363.864671999996</v>
      </c>
      <c r="O281" s="150">
        <f t="shared" si="297"/>
        <v>59946.556607999992</v>
      </c>
      <c r="P281" s="150">
        <f t="shared" si="297"/>
        <v>62103.098032000002</v>
      </c>
      <c r="Q281" s="150">
        <f t="shared" si="297"/>
        <v>62940.154303999989</v>
      </c>
      <c r="R281" s="150">
        <f t="shared" si="297"/>
        <v>62802.925727999995</v>
      </c>
      <c r="S281" s="150">
        <f t="shared" si="297"/>
        <v>63127.367151999999</v>
      </c>
      <c r="T281" s="150">
        <f t="shared" si="297"/>
        <v>66907.290416000003</v>
      </c>
      <c r="U281" s="150">
        <f t="shared" si="297"/>
        <v>66905.498831999983</v>
      </c>
      <c r="V281" s="150">
        <f t="shared" si="297"/>
        <v>67074.687248000002</v>
      </c>
      <c r="W281" s="150">
        <f t="shared" si="297"/>
        <v>67633.321120000008</v>
      </c>
      <c r="X281" s="150">
        <f t="shared" si="297"/>
        <v>0</v>
      </c>
      <c r="Y281" s="150">
        <f t="shared" si="297"/>
        <v>0</v>
      </c>
      <c r="Z281" s="150">
        <f t="shared" si="297"/>
        <v>0</v>
      </c>
      <c r="AA281" s="150">
        <f t="shared" si="297"/>
        <v>0</v>
      </c>
      <c r="AB281" s="150">
        <f t="shared" si="297"/>
        <v>0</v>
      </c>
    </row>
    <row r="282" spans="2:28" x14ac:dyDescent="0.35">
      <c r="B282" s="115" t="s">
        <v>250</v>
      </c>
      <c r="C282" s="116" t="s">
        <v>178</v>
      </c>
      <c r="D282" s="192">
        <f>D258*1/(1+$D$10)</f>
        <v>1179038.9478375728</v>
      </c>
      <c r="E282" s="192">
        <f>E258*1/(1+$E$10)*(1/(1+$D$10))</f>
        <v>188206.14245148256</v>
      </c>
      <c r="F282" s="192">
        <f>F258*1/(1+$F$10)*(1/(1+$E$10))*(1/(1+$D$10))</f>
        <v>104568.46597225401</v>
      </c>
      <c r="G282" s="192">
        <f>G258*1/(1+$G$10)*(1/(1+$F$10)*(1/(1+$E$10))*(1/(1+$D$10)))</f>
        <v>165671.7496728845</v>
      </c>
      <c r="H282" s="192">
        <f>H258*1/(1+$H$10)*(1/(1+$G$10)*(1/(1+$F$10)*(1/(1+$E$10))*(1/(1+$D$10))))</f>
        <v>55961.381507624756</v>
      </c>
    </row>
    <row r="283" spans="2:28" x14ac:dyDescent="0.35">
      <c r="B283" s="3" t="s">
        <v>251</v>
      </c>
      <c r="C283" s="112" t="s">
        <v>178</v>
      </c>
      <c r="D283" s="151">
        <f>D281-D282</f>
        <v>-2448080.2748959344</v>
      </c>
      <c r="E283" s="151">
        <f>D283+E281-E282</f>
        <v>-2829862.1319047646</v>
      </c>
      <c r="F283" s="151">
        <f>E283+F281-F282</f>
        <v>-3029938.0570054557</v>
      </c>
      <c r="G283" s="151">
        <f>F283+G281-G282</f>
        <v>-3378665.0073845866</v>
      </c>
      <c r="H283" s="151">
        <f>G283+H281-H282</f>
        <v>-3469552.9449728737</v>
      </c>
      <c r="I283" s="151">
        <f t="shared" ref="I283" si="298">H283+I281</f>
        <v>-3456559.8051968738</v>
      </c>
      <c r="J283" s="151">
        <f t="shared" ref="J283" si="299">I283+J281</f>
        <v>-3434837.4968288736</v>
      </c>
      <c r="K283" s="151">
        <f t="shared" ref="K283" si="300">J283+K281</f>
        <v>-3397197.9446688737</v>
      </c>
      <c r="L283" s="151">
        <f t="shared" ref="L283" si="301">K283+L281</f>
        <v>-3344498.4315808737</v>
      </c>
      <c r="M283" s="151">
        <f t="shared" ref="M283" si="302">L283+M281</f>
        <v>-3289069.5167968739</v>
      </c>
      <c r="N283" s="151">
        <f t="shared" ref="N283" si="303">M283+N281</f>
        <v>-3231705.6521248738</v>
      </c>
      <c r="O283" s="151">
        <f t="shared" ref="O283" si="304">N283+O281</f>
        <v>-3171759.095516874</v>
      </c>
      <c r="P283" s="151">
        <f t="shared" ref="P283" si="305">O283+P281</f>
        <v>-3109655.997484874</v>
      </c>
      <c r="Q283" s="151">
        <f t="shared" ref="Q283" si="306">P283+Q281</f>
        <v>-3046715.8431808739</v>
      </c>
      <c r="R283" s="151">
        <f t="shared" ref="R283" si="307">Q283+R281</f>
        <v>-2983912.9174528741</v>
      </c>
      <c r="S283" s="151">
        <f t="shared" ref="S283" si="308">R283+S281</f>
        <v>-2920785.5503008743</v>
      </c>
      <c r="T283" s="151">
        <f t="shared" ref="T283" si="309">S283+T281</f>
        <v>-2853878.2598848743</v>
      </c>
      <c r="U283" s="151">
        <f t="shared" ref="U283" si="310">T283+U281</f>
        <v>-2786972.7610528744</v>
      </c>
      <c r="V283" s="151">
        <f t="shared" ref="V283" si="311">U283+V281</f>
        <v>-2719898.0738048744</v>
      </c>
      <c r="W283" s="151">
        <f t="shared" ref="W283" si="312">V283+W281</f>
        <v>-2652264.7526848745</v>
      </c>
      <c r="X283" s="151">
        <f t="shared" ref="X283" si="313">W283+X281</f>
        <v>-2652264.7526848745</v>
      </c>
      <c r="Y283" s="151">
        <f t="shared" ref="Y283" si="314">X283+Y281</f>
        <v>-2652264.7526848745</v>
      </c>
      <c r="Z283" s="151">
        <f t="shared" ref="Z283" si="315">Y283+Z281</f>
        <v>-2652264.7526848745</v>
      </c>
      <c r="AA283" s="151">
        <f t="shared" ref="AA283" si="316">Z283+AA281</f>
        <v>-2652264.7526848745</v>
      </c>
      <c r="AB283" s="151">
        <f>AA283+AB281</f>
        <v>-2652264.7526848745</v>
      </c>
    </row>
    <row r="284" spans="2:28" x14ac:dyDescent="0.35">
      <c r="B284" s="117" t="s">
        <v>252</v>
      </c>
    </row>
    <row r="286" spans="2:28" ht="15.5" x14ac:dyDescent="0.35">
      <c r="B286" s="375" t="s">
        <v>260</v>
      </c>
      <c r="C286" s="376"/>
      <c r="D286" s="376"/>
      <c r="E286" s="376"/>
      <c r="F286" s="376"/>
      <c r="G286" s="376"/>
      <c r="H286" s="376"/>
      <c r="I286" s="376"/>
      <c r="J286" s="376"/>
      <c r="K286" s="376"/>
      <c r="L286" s="376"/>
      <c r="M286" s="376"/>
      <c r="N286" s="376"/>
      <c r="O286" s="376"/>
      <c r="P286" s="376"/>
      <c r="Q286" s="376"/>
      <c r="R286" s="376"/>
      <c r="S286" s="376"/>
      <c r="T286" s="376"/>
      <c r="U286" s="376"/>
      <c r="V286" s="376"/>
      <c r="W286" s="376"/>
      <c r="X286" s="376"/>
      <c r="Y286" s="376"/>
      <c r="Z286" s="376"/>
      <c r="AA286" s="376"/>
      <c r="AB286" s="377"/>
    </row>
    <row r="287" spans="2:28" ht="15.5" x14ac:dyDescent="0.35">
      <c r="B287" s="103"/>
      <c r="C287" s="103"/>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row>
    <row r="288" spans="2:28" x14ac:dyDescent="0.35">
      <c r="B288" s="105" t="s">
        <v>229</v>
      </c>
      <c r="C288" s="97"/>
    </row>
    <row r="289" spans="2:28" x14ac:dyDescent="0.35">
      <c r="B289" s="3"/>
      <c r="C289" s="27" t="s">
        <v>105</v>
      </c>
      <c r="D289" s="27">
        <f>$C$3</f>
        <v>2024</v>
      </c>
      <c r="E289" s="27">
        <f>$C$3+1</f>
        <v>2025</v>
      </c>
      <c r="F289" s="27">
        <f>$C$3+2</f>
        <v>2026</v>
      </c>
      <c r="G289" s="27">
        <f>$C$3+3</f>
        <v>2027</v>
      </c>
      <c r="H289" s="27">
        <f>$C$3+4</f>
        <v>2028</v>
      </c>
      <c r="I289" s="27">
        <f>H289+1</f>
        <v>2029</v>
      </c>
      <c r="J289" s="27">
        <f t="shared" ref="J289" si="317">I289+1</f>
        <v>2030</v>
      </c>
      <c r="K289" s="27">
        <f t="shared" ref="K289" si="318">J289+1</f>
        <v>2031</v>
      </c>
      <c r="L289" s="27">
        <f t="shared" ref="L289" si="319">K289+1</f>
        <v>2032</v>
      </c>
      <c r="M289" s="27">
        <f t="shared" ref="M289" si="320">L289+1</f>
        <v>2033</v>
      </c>
      <c r="N289" s="27">
        <f t="shared" ref="N289" si="321">M289+1</f>
        <v>2034</v>
      </c>
      <c r="O289" s="27">
        <f t="shared" ref="O289" si="322">N289+1</f>
        <v>2035</v>
      </c>
      <c r="P289" s="27">
        <f t="shared" ref="P289" si="323">O289+1</f>
        <v>2036</v>
      </c>
      <c r="Q289" s="27">
        <f t="shared" ref="Q289" si="324">P289+1</f>
        <v>2037</v>
      </c>
      <c r="R289" s="27">
        <f t="shared" ref="R289" si="325">Q289+1</f>
        <v>2038</v>
      </c>
      <c r="S289" s="27">
        <f t="shared" ref="S289" si="326">R289+1</f>
        <v>2039</v>
      </c>
      <c r="T289" s="27">
        <f t="shared" ref="T289" si="327">S289+1</f>
        <v>2040</v>
      </c>
      <c r="U289" s="27">
        <f t="shared" ref="U289" si="328">T289+1</f>
        <v>2041</v>
      </c>
      <c r="V289" s="27">
        <f t="shared" ref="V289" si="329">U289+1</f>
        <v>2042</v>
      </c>
      <c r="W289" s="27">
        <f t="shared" ref="W289" si="330">V289+1</f>
        <v>2043</v>
      </c>
      <c r="X289" s="27">
        <f t="shared" ref="X289" si="331">W289+1</f>
        <v>2044</v>
      </c>
      <c r="Y289" s="27">
        <f t="shared" ref="Y289" si="332">X289+1</f>
        <v>2045</v>
      </c>
      <c r="Z289" s="27">
        <f t="shared" ref="Z289" si="333">Y289+1</f>
        <v>2046</v>
      </c>
      <c r="AA289" s="27">
        <f t="shared" ref="AA289" si="334">Z289+1</f>
        <v>2047</v>
      </c>
      <c r="AB289" s="27">
        <f t="shared" ref="AB289" si="335">AA289+1</f>
        <v>2048</v>
      </c>
    </row>
    <row r="290" spans="2:28" x14ac:dyDescent="0.35">
      <c r="B290" s="3" t="s">
        <v>230</v>
      </c>
      <c r="C290" s="38"/>
      <c r="D290" s="21">
        <v>1</v>
      </c>
      <c r="E290" s="21">
        <v>2</v>
      </c>
      <c r="F290" s="21">
        <v>3</v>
      </c>
      <c r="G290" s="21">
        <v>4</v>
      </c>
      <c r="H290" s="21">
        <v>5</v>
      </c>
      <c r="I290" s="21">
        <v>6</v>
      </c>
      <c r="J290" s="21">
        <v>7</v>
      </c>
      <c r="K290" s="21">
        <v>8</v>
      </c>
      <c r="L290" s="21">
        <v>9</v>
      </c>
      <c r="M290" s="21">
        <v>10</v>
      </c>
      <c r="N290" s="21">
        <v>11</v>
      </c>
      <c r="O290" s="21">
        <v>12</v>
      </c>
      <c r="P290" s="21">
        <v>13</v>
      </c>
      <c r="Q290" s="21">
        <v>14</v>
      </c>
      <c r="R290" s="21">
        <v>15</v>
      </c>
      <c r="S290" s="21">
        <v>16</v>
      </c>
      <c r="T290" s="21">
        <v>17</v>
      </c>
      <c r="U290" s="21">
        <v>18</v>
      </c>
      <c r="V290" s="21">
        <v>19</v>
      </c>
      <c r="W290" s="21">
        <v>20</v>
      </c>
      <c r="X290" s="21">
        <v>21</v>
      </c>
      <c r="Y290" s="21">
        <v>22</v>
      </c>
      <c r="Z290" s="21">
        <v>23</v>
      </c>
      <c r="AA290" s="21">
        <v>24</v>
      </c>
      <c r="AB290" s="21">
        <v>25</v>
      </c>
    </row>
    <row r="291" spans="2:28" x14ac:dyDescent="0.35">
      <c r="B291" s="378" t="s">
        <v>231</v>
      </c>
      <c r="C291" s="379"/>
      <c r="D291" s="379"/>
      <c r="E291" s="379"/>
      <c r="F291" s="379"/>
      <c r="G291" s="379"/>
      <c r="H291" s="379"/>
      <c r="I291" s="379"/>
      <c r="J291" s="379"/>
      <c r="K291" s="379"/>
      <c r="L291" s="379"/>
      <c r="M291" s="379"/>
      <c r="N291" s="379"/>
      <c r="O291" s="379"/>
      <c r="P291" s="379"/>
      <c r="Q291" s="379"/>
      <c r="R291" s="379"/>
      <c r="S291" s="379"/>
      <c r="T291" s="379"/>
      <c r="U291" s="379"/>
      <c r="V291" s="379"/>
      <c r="W291" s="379"/>
      <c r="X291" s="379"/>
      <c r="Y291" s="379"/>
      <c r="Z291" s="379"/>
      <c r="AA291" s="379"/>
      <c r="AB291" s="380"/>
    </row>
    <row r="292" spans="2:28" x14ac:dyDescent="0.35">
      <c r="B292" s="3" t="s">
        <v>232</v>
      </c>
      <c r="C292" s="106" t="s">
        <v>178</v>
      </c>
      <c r="D292" s="35">
        <f>Επενδύσεις!D34+Επενδύσεις!D35+Επενδύσεις!D36</f>
        <v>0</v>
      </c>
      <c r="E292" s="35">
        <f>Επενδύσεις!E34+Επενδύσεις!E35+Επενδύσεις!E36</f>
        <v>3469727.3119198941</v>
      </c>
      <c r="F292" s="35">
        <f>Επενδύσεις!F34+Επενδύσεις!F35+Επενδύσεις!F36</f>
        <v>120934.3124837162</v>
      </c>
      <c r="G292" s="35">
        <f>Επενδύσεις!G34+Επενδύσεις!G35+Επενδύσεις!G36</f>
        <v>0</v>
      </c>
      <c r="H292" s="35">
        <f>Επενδύσεις!H34+Επενδύσεις!H35+Επενδύσεις!H36</f>
        <v>0</v>
      </c>
      <c r="I292" s="107"/>
      <c r="J292" s="107"/>
      <c r="K292" s="107"/>
      <c r="L292" s="107"/>
      <c r="M292" s="107"/>
      <c r="N292" s="107"/>
      <c r="O292" s="107"/>
      <c r="P292" s="107"/>
      <c r="Q292" s="107"/>
      <c r="R292" s="107"/>
      <c r="S292" s="107"/>
      <c r="T292" s="107"/>
      <c r="U292" s="107"/>
      <c r="V292" s="107"/>
      <c r="W292" s="107"/>
      <c r="X292" s="107"/>
      <c r="Y292" s="107"/>
      <c r="Z292" s="107"/>
      <c r="AA292" s="107"/>
      <c r="AB292" s="107"/>
    </row>
    <row r="293" spans="2:28" x14ac:dyDescent="0.35">
      <c r="B293" s="3" t="s">
        <v>233</v>
      </c>
      <c r="C293" s="106" t="s">
        <v>178</v>
      </c>
      <c r="D293" s="35"/>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row>
    <row r="294" spans="2:28" x14ac:dyDescent="0.35">
      <c r="B294" s="3" t="s">
        <v>234</v>
      </c>
      <c r="C294" s="106" t="s">
        <v>178</v>
      </c>
      <c r="D294" s="107"/>
      <c r="E294" s="107"/>
      <c r="F294" s="107"/>
      <c r="G294" s="107"/>
      <c r="H294" s="107"/>
      <c r="I294" s="35"/>
      <c r="J294" s="35"/>
      <c r="K294" s="35"/>
      <c r="L294" s="35"/>
      <c r="M294" s="35"/>
      <c r="N294" s="35"/>
      <c r="O294" s="35"/>
      <c r="P294" s="35"/>
      <c r="Q294" s="35"/>
      <c r="R294" s="35"/>
      <c r="S294" s="35"/>
      <c r="T294" s="35"/>
      <c r="U294" s="35"/>
      <c r="V294" s="35"/>
      <c r="W294" s="35"/>
      <c r="X294" s="35"/>
      <c r="Y294" s="35"/>
      <c r="Z294" s="35"/>
      <c r="AA294" s="35"/>
      <c r="AB294" s="35"/>
    </row>
    <row r="295" spans="2:28" x14ac:dyDescent="0.35">
      <c r="B295" s="3" t="s">
        <v>235</v>
      </c>
      <c r="C295" s="108" t="s">
        <v>178</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row>
    <row r="296" spans="2:28" x14ac:dyDescent="0.35">
      <c r="B296" s="109" t="s">
        <v>236</v>
      </c>
      <c r="C296" s="108" t="s">
        <v>178</v>
      </c>
      <c r="D296" s="190">
        <f>D292+D295+D293</f>
        <v>0</v>
      </c>
      <c r="E296" s="190">
        <f>E292+E295</f>
        <v>3469727.3119198941</v>
      </c>
      <c r="F296" s="190">
        <f>F292+F295</f>
        <v>120934.3124837162</v>
      </c>
      <c r="G296" s="190">
        <f>G292+G295</f>
        <v>0</v>
      </c>
      <c r="H296" s="190">
        <f>H292+H295</f>
        <v>0</v>
      </c>
      <c r="I296" s="190">
        <f>I294+I295</f>
        <v>0</v>
      </c>
      <c r="J296" s="190">
        <f t="shared" ref="J296:AB296" si="336">J294+J295</f>
        <v>0</v>
      </c>
      <c r="K296" s="190">
        <f t="shared" si="336"/>
        <v>0</v>
      </c>
      <c r="L296" s="190">
        <f t="shared" si="336"/>
        <v>0</v>
      </c>
      <c r="M296" s="190">
        <f t="shared" si="336"/>
        <v>0</v>
      </c>
      <c r="N296" s="190">
        <f t="shared" si="336"/>
        <v>0</v>
      </c>
      <c r="O296" s="190">
        <f t="shared" si="336"/>
        <v>0</v>
      </c>
      <c r="P296" s="190">
        <f t="shared" si="336"/>
        <v>0</v>
      </c>
      <c r="Q296" s="190">
        <f t="shared" si="336"/>
        <v>0</v>
      </c>
      <c r="R296" s="190">
        <f t="shared" si="336"/>
        <v>0</v>
      </c>
      <c r="S296" s="190">
        <f t="shared" si="336"/>
        <v>0</v>
      </c>
      <c r="T296" s="190">
        <f t="shared" si="336"/>
        <v>0</v>
      </c>
      <c r="U296" s="190">
        <f t="shared" si="336"/>
        <v>0</v>
      </c>
      <c r="V296" s="190">
        <f t="shared" si="336"/>
        <v>0</v>
      </c>
      <c r="W296" s="190">
        <f t="shared" si="336"/>
        <v>0</v>
      </c>
      <c r="X296" s="190">
        <f t="shared" si="336"/>
        <v>0</v>
      </c>
      <c r="Y296" s="190">
        <f t="shared" si="336"/>
        <v>0</v>
      </c>
      <c r="Z296" s="190">
        <f t="shared" si="336"/>
        <v>0</v>
      </c>
      <c r="AA296" s="190">
        <f t="shared" si="336"/>
        <v>0</v>
      </c>
      <c r="AB296" s="190">
        <f t="shared" si="336"/>
        <v>0</v>
      </c>
    </row>
    <row r="297" spans="2:28" x14ac:dyDescent="0.35">
      <c r="B297" s="17" t="s">
        <v>237</v>
      </c>
    </row>
    <row r="298" spans="2:28" x14ac:dyDescent="0.35">
      <c r="B298" s="17" t="s">
        <v>238</v>
      </c>
    </row>
    <row r="299" spans="2:28" x14ac:dyDescent="0.35">
      <c r="B299" s="378" t="s">
        <v>239</v>
      </c>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c r="Y299" s="379"/>
      <c r="Z299" s="379"/>
      <c r="AA299" s="379"/>
      <c r="AB299" s="380"/>
    </row>
    <row r="300" spans="2:28" x14ac:dyDescent="0.35">
      <c r="B300" s="110" t="s">
        <v>240</v>
      </c>
      <c r="C300" s="106" t="s">
        <v>114</v>
      </c>
      <c r="D300" s="35"/>
      <c r="E300" s="35">
        <v>763</v>
      </c>
      <c r="F300" s="35">
        <v>4138</v>
      </c>
      <c r="G300" s="35">
        <v>5434</v>
      </c>
      <c r="H300" s="35">
        <v>5434</v>
      </c>
      <c r="I300" s="35">
        <v>5434</v>
      </c>
      <c r="J300" s="35">
        <v>5434</v>
      </c>
      <c r="K300" s="35">
        <v>5434</v>
      </c>
      <c r="L300" s="35">
        <v>5434</v>
      </c>
      <c r="M300" s="35">
        <v>5434</v>
      </c>
      <c r="N300" s="35">
        <v>5434</v>
      </c>
      <c r="O300" s="35">
        <v>5434</v>
      </c>
      <c r="P300" s="35">
        <v>5434</v>
      </c>
      <c r="Q300" s="35">
        <v>5434</v>
      </c>
      <c r="R300" s="35">
        <v>5434</v>
      </c>
      <c r="S300" s="35">
        <v>5434</v>
      </c>
      <c r="T300" s="35">
        <v>5434</v>
      </c>
      <c r="U300" s="35">
        <v>5434</v>
      </c>
      <c r="V300" s="35">
        <v>5434</v>
      </c>
      <c r="W300" s="35">
        <v>5434</v>
      </c>
      <c r="X300" s="35">
        <v>5434</v>
      </c>
      <c r="Y300" s="35">
        <v>5434</v>
      </c>
      <c r="Z300" s="35">
        <v>5434</v>
      </c>
      <c r="AA300" s="35">
        <v>5434</v>
      </c>
      <c r="AB300" s="35">
        <v>5434</v>
      </c>
    </row>
    <row r="301" spans="2:28" x14ac:dyDescent="0.35">
      <c r="B301" s="110" t="s">
        <v>241</v>
      </c>
      <c r="C301" s="108" t="s">
        <v>178</v>
      </c>
      <c r="D301" s="150">
        <f t="shared" ref="D301:AB301" si="337">D300*$D$11</f>
        <v>0</v>
      </c>
      <c r="E301" s="150">
        <f t="shared" si="337"/>
        <v>4558.8090240000001</v>
      </c>
      <c r="F301" s="150">
        <f t="shared" si="337"/>
        <v>24723.921023999999</v>
      </c>
      <c r="G301" s="150">
        <f t="shared" si="337"/>
        <v>32467.324031999997</v>
      </c>
      <c r="H301" s="150">
        <f t="shared" si="337"/>
        <v>32467.324031999997</v>
      </c>
      <c r="I301" s="150">
        <f t="shared" si="337"/>
        <v>32467.324031999997</v>
      </c>
      <c r="J301" s="150">
        <f t="shared" si="337"/>
        <v>32467.324031999997</v>
      </c>
      <c r="K301" s="150">
        <f t="shared" si="337"/>
        <v>32467.324031999997</v>
      </c>
      <c r="L301" s="150">
        <f t="shared" si="337"/>
        <v>32467.324031999997</v>
      </c>
      <c r="M301" s="150">
        <f t="shared" si="337"/>
        <v>32467.324031999997</v>
      </c>
      <c r="N301" s="150">
        <f t="shared" si="337"/>
        <v>32467.324031999997</v>
      </c>
      <c r="O301" s="150">
        <f t="shared" si="337"/>
        <v>32467.324031999997</v>
      </c>
      <c r="P301" s="150">
        <f t="shared" si="337"/>
        <v>32467.324031999997</v>
      </c>
      <c r="Q301" s="150">
        <f t="shared" si="337"/>
        <v>32467.324031999997</v>
      </c>
      <c r="R301" s="150">
        <f t="shared" si="337"/>
        <v>32467.324031999997</v>
      </c>
      <c r="S301" s="150">
        <f t="shared" si="337"/>
        <v>32467.324031999997</v>
      </c>
      <c r="T301" s="150">
        <f t="shared" si="337"/>
        <v>32467.324031999997</v>
      </c>
      <c r="U301" s="150">
        <f t="shared" si="337"/>
        <v>32467.324031999997</v>
      </c>
      <c r="V301" s="150">
        <f t="shared" si="337"/>
        <v>32467.324031999997</v>
      </c>
      <c r="W301" s="150">
        <f t="shared" si="337"/>
        <v>32467.324031999997</v>
      </c>
      <c r="X301" s="150">
        <f t="shared" si="337"/>
        <v>32467.324031999997</v>
      </c>
      <c r="Y301" s="150">
        <f t="shared" si="337"/>
        <v>32467.324031999997</v>
      </c>
      <c r="Z301" s="150">
        <f t="shared" si="337"/>
        <v>32467.324031999997</v>
      </c>
      <c r="AA301" s="150">
        <f t="shared" si="337"/>
        <v>32467.324031999997</v>
      </c>
      <c r="AB301" s="150">
        <f t="shared" si="337"/>
        <v>32467.324031999997</v>
      </c>
    </row>
    <row r="302" spans="2:28" x14ac:dyDescent="0.35">
      <c r="B302" s="110" t="s">
        <v>242</v>
      </c>
      <c r="C302" s="108" t="s">
        <v>178</v>
      </c>
      <c r="D302" s="150"/>
      <c r="E302" s="150"/>
      <c r="F302" s="150"/>
      <c r="G302" s="150"/>
      <c r="H302" s="150"/>
      <c r="I302" s="150"/>
      <c r="J302" s="150"/>
      <c r="K302" s="150"/>
      <c r="L302" s="150"/>
      <c r="M302" s="150"/>
      <c r="N302" s="150"/>
      <c r="O302" s="150"/>
      <c r="P302" s="150">
        <v>0</v>
      </c>
      <c r="Q302" s="150">
        <v>0</v>
      </c>
      <c r="R302" s="150">
        <v>0</v>
      </c>
      <c r="S302" s="150">
        <v>0</v>
      </c>
      <c r="T302" s="150">
        <v>0</v>
      </c>
      <c r="U302" s="150">
        <v>0</v>
      </c>
      <c r="V302" s="150">
        <v>0</v>
      </c>
      <c r="W302" s="150">
        <v>0</v>
      </c>
      <c r="X302" s="150">
        <v>0</v>
      </c>
      <c r="Y302" s="150"/>
      <c r="Z302" s="150"/>
      <c r="AA302" s="150"/>
      <c r="AB302" s="150"/>
    </row>
    <row r="303" spans="2:28" x14ac:dyDescent="0.35">
      <c r="B303" s="110" t="s">
        <v>243</v>
      </c>
      <c r="C303" s="108" t="s">
        <v>178</v>
      </c>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row>
    <row r="304" spans="2:28" x14ac:dyDescent="0.35">
      <c r="B304" s="109" t="s">
        <v>244</v>
      </c>
      <c r="C304" s="108" t="s">
        <v>178</v>
      </c>
      <c r="D304" s="190">
        <f>D301+D302+D303</f>
        <v>0</v>
      </c>
      <c r="E304" s="190">
        <f t="shared" ref="E304:AB304" si="338">E301+E302+E303</f>
        <v>4558.8090240000001</v>
      </c>
      <c r="F304" s="190">
        <f t="shared" si="338"/>
        <v>24723.921023999999</v>
      </c>
      <c r="G304" s="190">
        <f t="shared" si="338"/>
        <v>32467.324031999997</v>
      </c>
      <c r="H304" s="190">
        <f t="shared" si="338"/>
        <v>32467.324031999997</v>
      </c>
      <c r="I304" s="190">
        <f t="shared" si="338"/>
        <v>32467.324031999997</v>
      </c>
      <c r="J304" s="190">
        <f t="shared" si="338"/>
        <v>32467.324031999997</v>
      </c>
      <c r="K304" s="190">
        <f t="shared" si="338"/>
        <v>32467.324031999997</v>
      </c>
      <c r="L304" s="190">
        <f t="shared" si="338"/>
        <v>32467.324031999997</v>
      </c>
      <c r="M304" s="190">
        <f t="shared" si="338"/>
        <v>32467.324031999997</v>
      </c>
      <c r="N304" s="190">
        <f t="shared" si="338"/>
        <v>32467.324031999997</v>
      </c>
      <c r="O304" s="190">
        <f t="shared" si="338"/>
        <v>32467.324031999997</v>
      </c>
      <c r="P304" s="190">
        <f t="shared" si="338"/>
        <v>32467.324031999997</v>
      </c>
      <c r="Q304" s="190">
        <f t="shared" si="338"/>
        <v>32467.324031999997</v>
      </c>
      <c r="R304" s="190">
        <f t="shared" si="338"/>
        <v>32467.324031999997</v>
      </c>
      <c r="S304" s="190">
        <f t="shared" si="338"/>
        <v>32467.324031999997</v>
      </c>
      <c r="T304" s="190">
        <f t="shared" si="338"/>
        <v>32467.324031999997</v>
      </c>
      <c r="U304" s="190">
        <f t="shared" si="338"/>
        <v>32467.324031999997</v>
      </c>
      <c r="V304" s="190">
        <f t="shared" si="338"/>
        <v>32467.324031999997</v>
      </c>
      <c r="W304" s="190">
        <f t="shared" si="338"/>
        <v>32467.324031999997</v>
      </c>
      <c r="X304" s="190">
        <f t="shared" si="338"/>
        <v>32467.324031999997</v>
      </c>
      <c r="Y304" s="190">
        <f>Y301+Y302+Y303</f>
        <v>32467.324031999997</v>
      </c>
      <c r="Z304" s="190">
        <f t="shared" si="338"/>
        <v>32467.324031999997</v>
      </c>
      <c r="AA304" s="190">
        <f t="shared" si="338"/>
        <v>32467.324031999997</v>
      </c>
      <c r="AB304" s="190">
        <f t="shared" si="338"/>
        <v>32467.324031999997</v>
      </c>
    </row>
    <row r="305" spans="2:28" x14ac:dyDescent="0.35">
      <c r="B305" s="111" t="s">
        <v>245</v>
      </c>
    </row>
    <row r="306" spans="2:28" x14ac:dyDescent="0.35">
      <c r="B306" s="3" t="s">
        <v>246</v>
      </c>
      <c r="C306" s="112" t="s">
        <v>178</v>
      </c>
      <c r="D306" s="151">
        <f>D304-D296</f>
        <v>0</v>
      </c>
      <c r="E306" s="151">
        <f t="shared" ref="E306:AB306" si="339">E304-E296</f>
        <v>-3465168.502895894</v>
      </c>
      <c r="F306" s="151">
        <f t="shared" si="339"/>
        <v>-96210.391459716207</v>
      </c>
      <c r="G306" s="151">
        <f t="shared" si="339"/>
        <v>32467.324031999997</v>
      </c>
      <c r="H306" s="151">
        <f t="shared" si="339"/>
        <v>32467.324031999997</v>
      </c>
      <c r="I306" s="151">
        <f t="shared" si="339"/>
        <v>32467.324031999997</v>
      </c>
      <c r="J306" s="151">
        <f t="shared" si="339"/>
        <v>32467.324031999997</v>
      </c>
      <c r="K306" s="151">
        <f t="shared" si="339"/>
        <v>32467.324031999997</v>
      </c>
      <c r="L306" s="151">
        <f t="shared" si="339"/>
        <v>32467.324031999997</v>
      </c>
      <c r="M306" s="151">
        <f t="shared" si="339"/>
        <v>32467.324031999997</v>
      </c>
      <c r="N306" s="151">
        <f t="shared" si="339"/>
        <v>32467.324031999997</v>
      </c>
      <c r="O306" s="151">
        <f t="shared" si="339"/>
        <v>32467.324031999997</v>
      </c>
      <c r="P306" s="151">
        <f t="shared" si="339"/>
        <v>32467.324031999997</v>
      </c>
      <c r="Q306" s="151">
        <f t="shared" si="339"/>
        <v>32467.324031999997</v>
      </c>
      <c r="R306" s="151">
        <f t="shared" si="339"/>
        <v>32467.324031999997</v>
      </c>
      <c r="S306" s="151">
        <f t="shared" si="339"/>
        <v>32467.324031999997</v>
      </c>
      <c r="T306" s="151">
        <f t="shared" si="339"/>
        <v>32467.324031999997</v>
      </c>
      <c r="U306" s="151">
        <f t="shared" si="339"/>
        <v>32467.324031999997</v>
      </c>
      <c r="V306" s="151">
        <f t="shared" si="339"/>
        <v>32467.324031999997</v>
      </c>
      <c r="W306" s="151">
        <f t="shared" si="339"/>
        <v>32467.324031999997</v>
      </c>
      <c r="X306" s="151">
        <f t="shared" si="339"/>
        <v>32467.324031999997</v>
      </c>
      <c r="Y306" s="151">
        <f t="shared" si="339"/>
        <v>32467.324031999997</v>
      </c>
      <c r="Z306" s="151">
        <f t="shared" si="339"/>
        <v>32467.324031999997</v>
      </c>
      <c r="AA306" s="151">
        <f t="shared" si="339"/>
        <v>32467.324031999997</v>
      </c>
      <c r="AB306" s="151">
        <f t="shared" si="339"/>
        <v>32467.324031999997</v>
      </c>
    </row>
    <row r="307" spans="2:28" x14ac:dyDescent="0.35">
      <c r="B307" s="3" t="s">
        <v>247</v>
      </c>
      <c r="C307" s="112" t="s">
        <v>178</v>
      </c>
      <c r="D307" s="151">
        <f>D306*1/(1+$D$10)</f>
        <v>0</v>
      </c>
      <c r="E307" s="151">
        <f>E306*1/(1+$E$10)*(1/(1+$D$10))</f>
        <v>-2950027.5023656907</v>
      </c>
      <c r="F307" s="151">
        <f>F306*1/(1+$F$10)*(1/(1+$E$10))*(1/(1+$D$10))</f>
        <v>-75574.371071594098</v>
      </c>
      <c r="G307" s="151">
        <f>G306*1/(1+$G$10)*(1/(1+$F$10)*(1/(1+$E$10))*(1/(1+$D$10)))</f>
        <v>23531.516082712144</v>
      </c>
      <c r="H307" s="151">
        <f>H306*1/(1+$H$10)*(1/(1+$G$10)*(1/(1+$F$10)*(1/(1+$E$10))*(1/(1+$D$10))))</f>
        <v>21712.046579361639</v>
      </c>
      <c r="I307" s="151">
        <f t="shared" ref="I307:AB307" si="340">I306*(1/((1+$H$10)^(I290-$G$17))*(1/(1+$G$10)*(1/(1+$F$10)*(1/(1+$E$10))*((1/(1+$D$10))))))</f>
        <v>20033.259438421879</v>
      </c>
      <c r="J307" s="151">
        <f t="shared" si="340"/>
        <v>18484.277023825314</v>
      </c>
      <c r="K307" s="151">
        <f t="shared" si="340"/>
        <v>17055.062764186488</v>
      </c>
      <c r="L307" s="151">
        <f t="shared" si="340"/>
        <v>15736.356121227609</v>
      </c>
      <c r="M307" s="151">
        <f t="shared" si="340"/>
        <v>14519.61258648054</v>
      </c>
      <c r="N307" s="151">
        <f t="shared" si="340"/>
        <v>13396.948317476046</v>
      </c>
      <c r="O307" s="151">
        <f t="shared" si="340"/>
        <v>12361.089054692789</v>
      </c>
      <c r="P307" s="151">
        <f t="shared" si="340"/>
        <v>11405.322988275317</v>
      </c>
      <c r="Q307" s="151">
        <f t="shared" si="340"/>
        <v>10523.457269122822</v>
      </c>
      <c r="R307" s="151">
        <f t="shared" si="340"/>
        <v>9709.7778825639598</v>
      </c>
      <c r="S307" s="151">
        <f t="shared" si="340"/>
        <v>8959.0126246207419</v>
      </c>
      <c r="T307" s="151">
        <f t="shared" si="340"/>
        <v>8266.2969409676516</v>
      </c>
      <c r="U307" s="151">
        <f t="shared" si="340"/>
        <v>7627.1424072408654</v>
      </c>
      <c r="V307" s="151">
        <f t="shared" si="340"/>
        <v>7037.4076464669361</v>
      </c>
      <c r="W307" s="151">
        <f t="shared" si="340"/>
        <v>6493.2714951715579</v>
      </c>
      <c r="X307" s="151">
        <f t="shared" si="340"/>
        <v>5991.2082442992778</v>
      </c>
      <c r="Y307" s="151">
        <f t="shared" si="340"/>
        <v>5527.964794518618</v>
      </c>
      <c r="Z307" s="151">
        <f t="shared" si="340"/>
        <v>5100.5395778913244</v>
      </c>
      <c r="AA307" s="151">
        <f t="shared" si="340"/>
        <v>4706.16310932951</v>
      </c>
      <c r="AB307" s="151">
        <f t="shared" si="340"/>
        <v>4342.2800418246079</v>
      </c>
    </row>
    <row r="308" spans="2:28" x14ac:dyDescent="0.3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row>
    <row r="309" spans="2:28" x14ac:dyDescent="0.35">
      <c r="B309" s="40" t="s">
        <v>248</v>
      </c>
      <c r="C309" s="113" t="s">
        <v>178</v>
      </c>
      <c r="D309" s="114">
        <f>SUM(D307:AB307)</f>
        <v>-2773081.8604466082</v>
      </c>
      <c r="E309" s="232"/>
      <c r="F309" s="39"/>
      <c r="G309" s="39"/>
      <c r="H309" s="39"/>
    </row>
    <row r="311" spans="2:28" x14ac:dyDescent="0.35">
      <c r="B311" s="40" t="s">
        <v>220</v>
      </c>
      <c r="C311" s="40"/>
      <c r="D311" s="191">
        <f>IFERROR(IRR(D306:AB306),0)</f>
        <v>-0.10428303659839322</v>
      </c>
    </row>
    <row r="313" spans="2:28" x14ac:dyDescent="0.35">
      <c r="B313" s="40" t="s">
        <v>249</v>
      </c>
    </row>
    <row r="314" spans="2:28" x14ac:dyDescent="0.35">
      <c r="B314" s="3" t="s">
        <v>230</v>
      </c>
      <c r="C314" s="38"/>
      <c r="D314" s="21">
        <v>1</v>
      </c>
      <c r="E314" s="21">
        <v>2</v>
      </c>
      <c r="F314" s="21">
        <v>3</v>
      </c>
      <c r="G314" s="21">
        <v>4</v>
      </c>
      <c r="H314" s="21">
        <v>5</v>
      </c>
      <c r="I314" s="21">
        <v>6</v>
      </c>
      <c r="J314" s="21">
        <v>7</v>
      </c>
      <c r="K314" s="21">
        <v>8</v>
      </c>
      <c r="L314" s="21">
        <v>9</v>
      </c>
      <c r="M314" s="21">
        <v>10</v>
      </c>
      <c r="N314" s="21">
        <v>11</v>
      </c>
      <c r="O314" s="21">
        <v>12</v>
      </c>
      <c r="P314" s="21">
        <v>13</v>
      </c>
      <c r="Q314" s="21">
        <v>14</v>
      </c>
      <c r="R314" s="21">
        <v>15</v>
      </c>
      <c r="S314" s="21">
        <v>16</v>
      </c>
      <c r="T314" s="21">
        <v>17</v>
      </c>
      <c r="U314" s="21">
        <v>18</v>
      </c>
      <c r="V314" s="21">
        <v>19</v>
      </c>
      <c r="W314" s="21">
        <v>20</v>
      </c>
      <c r="X314" s="21">
        <v>21</v>
      </c>
      <c r="Y314" s="21">
        <v>22</v>
      </c>
      <c r="Z314" s="21">
        <v>23</v>
      </c>
      <c r="AA314" s="21">
        <v>24</v>
      </c>
      <c r="AB314" s="21">
        <v>25</v>
      </c>
    </row>
    <row r="315" spans="2:28" x14ac:dyDescent="0.35">
      <c r="B315" s="3" t="s">
        <v>246</v>
      </c>
      <c r="C315" s="112" t="s">
        <v>178</v>
      </c>
      <c r="D315" s="150">
        <f>D306</f>
        <v>0</v>
      </c>
      <c r="E315" s="150">
        <f>E306</f>
        <v>-3465168.502895894</v>
      </c>
      <c r="F315" s="150">
        <f t="shared" ref="F315:AB315" si="341">F306</f>
        <v>-96210.391459716207</v>
      </c>
      <c r="G315" s="150">
        <f t="shared" si="341"/>
        <v>32467.324031999997</v>
      </c>
      <c r="H315" s="150">
        <f t="shared" si="341"/>
        <v>32467.324031999997</v>
      </c>
      <c r="I315" s="150">
        <f t="shared" si="341"/>
        <v>32467.324031999997</v>
      </c>
      <c r="J315" s="150">
        <f t="shared" si="341"/>
        <v>32467.324031999997</v>
      </c>
      <c r="K315" s="150">
        <f t="shared" si="341"/>
        <v>32467.324031999997</v>
      </c>
      <c r="L315" s="150">
        <f t="shared" si="341"/>
        <v>32467.324031999997</v>
      </c>
      <c r="M315" s="150">
        <f t="shared" si="341"/>
        <v>32467.324031999997</v>
      </c>
      <c r="N315" s="150">
        <f t="shared" si="341"/>
        <v>32467.324031999997</v>
      </c>
      <c r="O315" s="150">
        <f t="shared" si="341"/>
        <v>32467.324031999997</v>
      </c>
      <c r="P315" s="150">
        <f t="shared" si="341"/>
        <v>32467.324031999997</v>
      </c>
      <c r="Q315" s="150">
        <f t="shared" si="341"/>
        <v>32467.324031999997</v>
      </c>
      <c r="R315" s="150">
        <f t="shared" si="341"/>
        <v>32467.324031999997</v>
      </c>
      <c r="S315" s="150">
        <f t="shared" si="341"/>
        <v>32467.324031999997</v>
      </c>
      <c r="T315" s="150">
        <f t="shared" si="341"/>
        <v>32467.324031999997</v>
      </c>
      <c r="U315" s="150">
        <f t="shared" si="341"/>
        <v>32467.324031999997</v>
      </c>
      <c r="V315" s="150">
        <f t="shared" si="341"/>
        <v>32467.324031999997</v>
      </c>
      <c r="W315" s="150">
        <f t="shared" si="341"/>
        <v>32467.324031999997</v>
      </c>
      <c r="X315" s="150">
        <f t="shared" si="341"/>
        <v>32467.324031999997</v>
      </c>
      <c r="Y315" s="150">
        <f t="shared" si="341"/>
        <v>32467.324031999997</v>
      </c>
      <c r="Z315" s="150">
        <f t="shared" si="341"/>
        <v>32467.324031999997</v>
      </c>
      <c r="AA315" s="150">
        <f t="shared" si="341"/>
        <v>32467.324031999997</v>
      </c>
      <c r="AB315" s="150">
        <f t="shared" si="341"/>
        <v>32467.324031999997</v>
      </c>
    </row>
    <row r="316" spans="2:28" x14ac:dyDescent="0.35">
      <c r="B316" s="115" t="s">
        <v>250</v>
      </c>
      <c r="C316" s="116" t="s">
        <v>178</v>
      </c>
      <c r="D316" s="192">
        <f>D292*1/(1+$D$10)</f>
        <v>0</v>
      </c>
      <c r="E316" s="192">
        <f>E292*1/(1+$E$10)*(1/(1+$D$10))</f>
        <v>2953908.5869327453</v>
      </c>
      <c r="F316" s="192">
        <f>F292*1/(1+$F$10)*(1/(1+$E$10))*(1/(1+$D$10))</f>
        <v>94995.295916234303</v>
      </c>
      <c r="G316" s="192">
        <f>G292*1/(1+$G$10)*(1/(1+$F$10)*(1/(1+$E$10))*(1/(1+$D$10)))</f>
        <v>0</v>
      </c>
      <c r="H316" s="192">
        <f>H292*1/(1+$H$10)*(1/(1+$G$10)*(1/(1+$F$10)*(1/(1+$E$10))*(1/(1+$D$10))))</f>
        <v>0</v>
      </c>
    </row>
    <row r="317" spans="2:28" x14ac:dyDescent="0.35">
      <c r="B317" s="3" t="s">
        <v>251</v>
      </c>
      <c r="C317" s="112" t="s">
        <v>178</v>
      </c>
      <c r="D317" s="151">
        <f>D315-D316</f>
        <v>0</v>
      </c>
      <c r="E317" s="151">
        <f>D317+E315-E316</f>
        <v>-6419077.0898286393</v>
      </c>
      <c r="F317" s="151">
        <f>E317+F315-F316</f>
        <v>-6610282.7772045899</v>
      </c>
      <c r="G317" s="151">
        <f>F317+G315-G316</f>
        <v>-6577815.4531725897</v>
      </c>
      <c r="H317" s="151">
        <f>G317+H315-H316</f>
        <v>-6545348.1291405894</v>
      </c>
      <c r="I317" s="151">
        <f t="shared" ref="I317" si="342">H317+I315</f>
        <v>-6512880.8051085891</v>
      </c>
      <c r="J317" s="151">
        <f t="shared" ref="J317" si="343">I317+J315</f>
        <v>-6480413.4810765889</v>
      </c>
      <c r="K317" s="151">
        <f t="shared" ref="K317" si="344">J317+K315</f>
        <v>-6447946.1570445886</v>
      </c>
      <c r="L317" s="151">
        <f t="shared" ref="L317" si="345">K317+L315</f>
        <v>-6415478.8330125883</v>
      </c>
      <c r="M317" s="151">
        <f t="shared" ref="M317" si="346">L317+M315</f>
        <v>-6383011.5089805881</v>
      </c>
      <c r="N317" s="151">
        <f t="shared" ref="N317" si="347">M317+N315</f>
        <v>-6350544.1849485878</v>
      </c>
      <c r="O317" s="151">
        <f t="shared" ref="O317" si="348">N317+O315</f>
        <v>-6318076.8609165875</v>
      </c>
      <c r="P317" s="151">
        <f t="shared" ref="P317" si="349">O317+P315</f>
        <v>-6285609.5368845873</v>
      </c>
      <c r="Q317" s="151">
        <f t="shared" ref="Q317" si="350">P317+Q315</f>
        <v>-6253142.212852587</v>
      </c>
      <c r="R317" s="151">
        <f t="shared" ref="R317" si="351">Q317+R315</f>
        <v>-6220674.8888205867</v>
      </c>
      <c r="S317" s="151">
        <f t="shared" ref="S317" si="352">R317+S315</f>
        <v>-6188207.5647885865</v>
      </c>
      <c r="T317" s="151">
        <f t="shared" ref="T317" si="353">S317+T315</f>
        <v>-6155740.2407565862</v>
      </c>
      <c r="U317" s="151">
        <f t="shared" ref="U317" si="354">T317+U315</f>
        <v>-6123272.9167245859</v>
      </c>
      <c r="V317" s="151">
        <f t="shared" ref="V317" si="355">U317+V315</f>
        <v>-6090805.5926925857</v>
      </c>
      <c r="W317" s="151">
        <f t="shared" ref="W317" si="356">V317+W315</f>
        <v>-6058338.2686605854</v>
      </c>
      <c r="X317" s="151">
        <f t="shared" ref="X317" si="357">W317+X315</f>
        <v>-6025870.9446285851</v>
      </c>
      <c r="Y317" s="151">
        <f t="shared" ref="Y317" si="358">X317+Y315</f>
        <v>-5993403.6205965849</v>
      </c>
      <c r="Z317" s="151">
        <f t="shared" ref="Z317" si="359">Y317+Z315</f>
        <v>-5960936.2965645846</v>
      </c>
      <c r="AA317" s="151">
        <f t="shared" ref="AA317" si="360">Z317+AA315</f>
        <v>-5928468.9725325843</v>
      </c>
      <c r="AB317" s="151">
        <f>AA317+AB315</f>
        <v>-5896001.6485005841</v>
      </c>
    </row>
    <row r="318" spans="2:28" x14ac:dyDescent="0.35">
      <c r="B318" s="117" t="s">
        <v>252</v>
      </c>
    </row>
    <row r="322" spans="4:8" ht="18" customHeight="1" x14ac:dyDescent="0.35"/>
    <row r="323" spans="4:8" x14ac:dyDescent="0.35">
      <c r="D323" s="39"/>
      <c r="E323" s="39"/>
      <c r="F323" s="39"/>
      <c r="G323" s="39"/>
      <c r="H323" s="39"/>
    </row>
  </sheetData>
  <mergeCells count="30">
    <mergeCell ref="B286:AB286"/>
    <mergeCell ref="B291:AB291"/>
    <mergeCell ref="B299:AB299"/>
    <mergeCell ref="C2:H2"/>
    <mergeCell ref="J2:L2"/>
    <mergeCell ref="B5:I5"/>
    <mergeCell ref="B48:AB48"/>
    <mergeCell ref="B53:AB53"/>
    <mergeCell ref="B61:AB61"/>
    <mergeCell ref="B13:AB13"/>
    <mergeCell ref="B18:AB18"/>
    <mergeCell ref="B26:AB26"/>
    <mergeCell ref="B82:AB82"/>
    <mergeCell ref="B87:AB87"/>
    <mergeCell ref="B95:AB95"/>
    <mergeCell ref="B116:AB116"/>
    <mergeCell ref="B121:AB121"/>
    <mergeCell ref="B129:AB129"/>
    <mergeCell ref="B150:AB150"/>
    <mergeCell ref="B155:AB155"/>
    <mergeCell ref="B163:AB163"/>
    <mergeCell ref="B184:AB184"/>
    <mergeCell ref="B252:AB252"/>
    <mergeCell ref="B257:AB257"/>
    <mergeCell ref="B265:AB265"/>
    <mergeCell ref="B189:AB189"/>
    <mergeCell ref="B197:AB197"/>
    <mergeCell ref="B218:AB218"/>
    <mergeCell ref="B223:AB223"/>
    <mergeCell ref="B231:AB231"/>
  </mergeCells>
  <conditionalFormatting sqref="D36">
    <cfRule type="cellIs" dxfId="19" priority="35" operator="lessThan">
      <formula>0</formula>
    </cfRule>
    <cfRule type="cellIs" dxfId="18" priority="36" operator="greaterThanOrEqual">
      <formula>0</formula>
    </cfRule>
  </conditionalFormatting>
  <conditionalFormatting sqref="D71">
    <cfRule type="cellIs" dxfId="17" priority="33" operator="lessThan">
      <formula>0</formula>
    </cfRule>
    <cfRule type="cellIs" dxfId="16" priority="34" operator="greaterThanOrEqual">
      <formula>0</formula>
    </cfRule>
  </conditionalFormatting>
  <conditionalFormatting sqref="D105">
    <cfRule type="cellIs" dxfId="15" priority="31" operator="lessThan">
      <formula>0</formula>
    </cfRule>
    <cfRule type="cellIs" dxfId="14" priority="32" operator="greaterThanOrEqual">
      <formula>0</formula>
    </cfRule>
  </conditionalFormatting>
  <conditionalFormatting sqref="D139">
    <cfRule type="cellIs" dxfId="13" priority="29" operator="lessThan">
      <formula>0</formula>
    </cfRule>
    <cfRule type="cellIs" dxfId="12" priority="30" operator="greaterThanOrEqual">
      <formula>0</formula>
    </cfRule>
  </conditionalFormatting>
  <conditionalFormatting sqref="D173">
    <cfRule type="cellIs" dxfId="11" priority="27" operator="lessThan">
      <formula>0</formula>
    </cfRule>
    <cfRule type="cellIs" dxfId="10" priority="28" operator="greaterThanOrEqual">
      <formula>0</formula>
    </cfRule>
  </conditionalFormatting>
  <conditionalFormatting sqref="D207">
    <cfRule type="cellIs" dxfId="9" priority="25" operator="lessThan">
      <formula>0</formula>
    </cfRule>
    <cfRule type="cellIs" dxfId="8" priority="26" operator="greaterThanOrEqual">
      <formula>0</formula>
    </cfRule>
  </conditionalFormatting>
  <conditionalFormatting sqref="D241">
    <cfRule type="cellIs" dxfId="7" priority="23" operator="lessThan">
      <formula>0</formula>
    </cfRule>
    <cfRule type="cellIs" dxfId="6" priority="24" operator="greaterThanOrEqual">
      <formula>0</formula>
    </cfRule>
  </conditionalFormatting>
  <conditionalFormatting sqref="D275">
    <cfRule type="cellIs" dxfId="5" priority="21" operator="lessThan">
      <formula>0</formula>
    </cfRule>
    <cfRule type="cellIs" dxfId="4" priority="22" operator="greaterThanOrEqual">
      <formula>0</formula>
    </cfRule>
  </conditionalFormatting>
  <conditionalFormatting sqref="D309">
    <cfRule type="cellIs" dxfId="3" priority="7" operator="lessThan">
      <formula>0</formula>
    </cfRule>
    <cfRule type="cellIs" dxfId="2" priority="8"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K45" sqref="K45"/>
    </sheetView>
  </sheetViews>
  <sheetFormatPr defaultColWidth="8.81640625" defaultRowHeight="14.5" x14ac:dyDescent="0.35"/>
  <cols>
    <col min="1" max="1" width="2.81640625" customWidth="1"/>
    <col min="2" max="2" width="28.453125" customWidth="1"/>
  </cols>
  <sheetData>
    <row r="3" spans="2:17" ht="28.5" x14ac:dyDescent="0.65">
      <c r="B3" s="96" t="s">
        <v>261</v>
      </c>
      <c r="C3" s="97"/>
      <c r="D3" s="97"/>
      <c r="E3" s="97"/>
      <c r="F3" s="97"/>
      <c r="G3" s="97"/>
      <c r="H3" s="97"/>
      <c r="I3" s="97"/>
      <c r="J3" s="97"/>
      <c r="K3" s="97"/>
      <c r="L3" s="97"/>
      <c r="M3" s="97"/>
      <c r="N3" s="97"/>
      <c r="O3" s="97"/>
      <c r="P3" s="97"/>
      <c r="Q3" s="97"/>
    </row>
    <row r="6" spans="2:17" ht="21" x14ac:dyDescent="0.5">
      <c r="B6" s="94" t="s">
        <v>5</v>
      </c>
      <c r="C6" s="97"/>
      <c r="D6" s="97"/>
      <c r="E6" s="97"/>
      <c r="F6" s="97"/>
      <c r="G6" s="97"/>
      <c r="H6" s="97"/>
      <c r="I6" s="97"/>
      <c r="J6" s="97"/>
    </row>
    <row r="7" spans="2:17" ht="21" x14ac:dyDescent="0.5">
      <c r="B7" s="95"/>
    </row>
    <row r="8" spans="2:17" x14ac:dyDescent="0.35">
      <c r="B8" s="197" t="s">
        <v>24</v>
      </c>
    </row>
    <row r="9" spans="2:17" x14ac:dyDescent="0.35">
      <c r="B9" s="197" t="s">
        <v>25</v>
      </c>
    </row>
    <row r="10" spans="2:17" x14ac:dyDescent="0.35">
      <c r="B10" s="197" t="s">
        <v>26</v>
      </c>
    </row>
    <row r="11" spans="2:17" x14ac:dyDescent="0.35">
      <c r="B11" s="194" t="s">
        <v>27</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workbookViewId="0">
      <selection activeCell="B9" sqref="B9"/>
    </sheetView>
  </sheetViews>
  <sheetFormatPr defaultColWidth="8.81640625" defaultRowHeight="14.5" x14ac:dyDescent="0.35"/>
  <cols>
    <col min="1" max="1" width="2.81640625" customWidth="1"/>
    <col min="2" max="2" width="30.453125" customWidth="1"/>
  </cols>
  <sheetData>
    <row r="3" spans="2:17" ht="28.5" x14ac:dyDescent="0.65">
      <c r="B3" s="96" t="s">
        <v>57</v>
      </c>
      <c r="C3" s="97"/>
      <c r="D3" s="97"/>
      <c r="E3" s="97"/>
      <c r="F3" s="97"/>
      <c r="G3" s="97"/>
      <c r="H3" s="97"/>
      <c r="I3" s="97"/>
      <c r="J3" s="97"/>
      <c r="K3" s="97"/>
      <c r="L3" s="97"/>
      <c r="M3" s="97"/>
      <c r="N3" s="97"/>
      <c r="O3" s="97"/>
      <c r="P3" s="97"/>
      <c r="Q3" s="97"/>
    </row>
    <row r="6" spans="2:17" ht="21" x14ac:dyDescent="0.5">
      <c r="B6" s="94" t="s">
        <v>5</v>
      </c>
      <c r="C6" s="97"/>
      <c r="D6" s="97"/>
      <c r="E6" s="97"/>
      <c r="F6" s="97"/>
      <c r="G6" s="97"/>
      <c r="H6" s="97"/>
      <c r="I6" s="97"/>
      <c r="J6" s="97"/>
    </row>
    <row r="7" spans="2:17" ht="21" x14ac:dyDescent="0.5">
      <c r="B7" s="95"/>
    </row>
    <row r="8" spans="2:17" x14ac:dyDescent="0.35">
      <c r="B8" s="194" t="s">
        <v>7</v>
      </c>
    </row>
    <row r="9" spans="2:17" x14ac:dyDescent="0.35">
      <c r="B9" s="195" t="s">
        <v>58</v>
      </c>
    </row>
    <row r="10" spans="2:17" x14ac:dyDescent="0.35">
      <c r="B10" s="195" t="s">
        <v>9</v>
      </c>
    </row>
    <row r="11" spans="2:17" x14ac:dyDescent="0.35">
      <c r="B11" s="195" t="s">
        <v>10</v>
      </c>
    </row>
    <row r="12" spans="2:17" x14ac:dyDescent="0.35">
      <c r="B12" s="195" t="s">
        <v>11</v>
      </c>
    </row>
    <row r="13" spans="2:17" x14ac:dyDescent="0.35">
      <c r="B13" s="195" t="s">
        <v>12</v>
      </c>
    </row>
    <row r="14" spans="2:17" x14ac:dyDescent="0.35">
      <c r="B14" s="195" t="s">
        <v>13</v>
      </c>
    </row>
    <row r="15" spans="2:17" x14ac:dyDescent="0.35">
      <c r="B15" s="195" t="s">
        <v>14</v>
      </c>
    </row>
    <row r="16" spans="2:17" x14ac:dyDescent="0.35">
      <c r="B16" s="196" t="s">
        <v>15</v>
      </c>
    </row>
    <row r="17" spans="2:2" x14ac:dyDescent="0.35">
      <c r="B17" s="195" t="s">
        <v>16</v>
      </c>
    </row>
    <row r="18" spans="2:2" x14ac:dyDescent="0.35">
      <c r="B18" s="195" t="s">
        <v>17</v>
      </c>
    </row>
    <row r="19" spans="2:2" x14ac:dyDescent="0.35">
      <c r="B19" s="195" t="s">
        <v>18</v>
      </c>
    </row>
    <row r="20" spans="2:2" x14ac:dyDescent="0.35">
      <c r="B20" s="195" t="s">
        <v>19</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K111"/>
  <sheetViews>
    <sheetView showGridLines="0" topLeftCell="A78" workbookViewId="0">
      <selection activeCell="K87" sqref="K87"/>
    </sheetView>
  </sheetViews>
  <sheetFormatPr defaultColWidth="8.81640625" defaultRowHeight="14.5" outlineLevelRow="1" x14ac:dyDescent="0.35"/>
  <cols>
    <col min="1" max="1" width="2.81640625" customWidth="1"/>
    <col min="2" max="2" width="28.453125" customWidth="1"/>
    <col min="3" max="3" width="27.453125" customWidth="1"/>
    <col min="4" max="8" width="12.54296875" customWidth="1"/>
    <col min="9" max="9" width="16" bestFit="1" customWidth="1"/>
  </cols>
  <sheetData>
    <row r="2" spans="2:11" ht="18.5" x14ac:dyDescent="0.45">
      <c r="B2" s="1" t="s">
        <v>0</v>
      </c>
      <c r="C2" s="297" t="str">
        <f>'Αρχική σελίδα'!C3</f>
        <v>Στερεάς Ελλάδας</v>
      </c>
      <c r="D2" s="297"/>
      <c r="E2" s="297"/>
      <c r="F2" s="297"/>
      <c r="G2" s="297"/>
      <c r="H2" s="297"/>
      <c r="I2" s="298" t="s">
        <v>59</v>
      </c>
      <c r="J2" s="298"/>
      <c r="K2" s="298"/>
    </row>
    <row r="3" spans="2:11" ht="18.5" x14ac:dyDescent="0.45">
      <c r="B3" s="2" t="s">
        <v>2</v>
      </c>
      <c r="C3" s="46">
        <f>'Αρχική σελίδα'!C4</f>
        <v>2024</v>
      </c>
      <c r="D3" s="46" t="s">
        <v>3</v>
      </c>
      <c r="E3" s="46">
        <f>C3+4</f>
        <v>2028</v>
      </c>
    </row>
    <row r="5" spans="2:11" ht="33" customHeight="1" x14ac:dyDescent="0.35">
      <c r="B5" s="299" t="s">
        <v>262</v>
      </c>
      <c r="C5" s="299"/>
      <c r="D5" s="299"/>
      <c r="E5" s="299"/>
      <c r="F5" s="299"/>
      <c r="G5" s="299"/>
      <c r="H5" s="299"/>
    </row>
    <row r="6" spans="2:11" x14ac:dyDescent="0.35">
      <c r="B6" s="220"/>
      <c r="C6" s="220"/>
      <c r="D6" s="220"/>
      <c r="E6" s="220"/>
      <c r="F6" s="220"/>
      <c r="G6" s="220"/>
      <c r="H6" s="220"/>
    </row>
    <row r="7" spans="2:11" ht="18.5" x14ac:dyDescent="0.45">
      <c r="B7" s="99" t="s">
        <v>263</v>
      </c>
      <c r="C7" s="221"/>
      <c r="D7" s="221"/>
      <c r="E7" s="221"/>
      <c r="F7" s="221"/>
      <c r="G7" s="221"/>
      <c r="H7" s="221"/>
      <c r="I7" s="221"/>
    </row>
    <row r="8" spans="2:11" ht="18.5" x14ac:dyDescent="0.45">
      <c r="C8" s="2"/>
      <c r="D8" s="46"/>
      <c r="E8" s="46"/>
    </row>
    <row r="9" spans="2:11" ht="15.5" x14ac:dyDescent="0.35">
      <c r="B9" s="296" t="s">
        <v>264</v>
      </c>
      <c r="C9" s="296"/>
      <c r="D9" s="296"/>
      <c r="E9" s="296"/>
      <c r="F9" s="296"/>
      <c r="G9" s="296"/>
      <c r="H9" s="296"/>
      <c r="I9" s="296"/>
    </row>
    <row r="10" spans="2:11" ht="5.15" customHeight="1" outlineLevel="1" x14ac:dyDescent="0.35"/>
    <row r="11" spans="2:11" outlineLevel="1" x14ac:dyDescent="0.35">
      <c r="B11" s="384"/>
      <c r="C11" s="385"/>
      <c r="D11" s="9" t="s">
        <v>105</v>
      </c>
      <c r="E11" s="9">
        <f>$C$3-5</f>
        <v>2019</v>
      </c>
      <c r="F11" s="9">
        <f>$C$3-4</f>
        <v>2020</v>
      </c>
      <c r="G11" s="9">
        <f>$C$3-3</f>
        <v>2021</v>
      </c>
      <c r="H11" s="9">
        <f>$C$3-2</f>
        <v>2022</v>
      </c>
      <c r="I11" s="9">
        <f>$C$3-1</f>
        <v>2023</v>
      </c>
      <c r="J11" s="130"/>
    </row>
    <row r="12" spans="2:11" outlineLevel="1" x14ac:dyDescent="0.35">
      <c r="B12" s="381" t="s">
        <v>147</v>
      </c>
      <c r="C12" s="5" t="s">
        <v>148</v>
      </c>
      <c r="D12" s="14" t="s">
        <v>150</v>
      </c>
      <c r="E12" s="137">
        <f>'Ανάπτυξη δικτύου'!D39</f>
        <v>0</v>
      </c>
      <c r="F12" s="137">
        <f>'Ανάπτυξη δικτύου'!F39</f>
        <v>0</v>
      </c>
      <c r="G12" s="137">
        <f>'Ανάπτυξη δικτύου'!I39</f>
        <v>0</v>
      </c>
      <c r="H12" s="137">
        <f>'Ανάπτυξη δικτύου'!L39</f>
        <v>3460</v>
      </c>
      <c r="I12" s="137">
        <f>'Ανάπτυξη δικτύου'!O39</f>
        <v>3705.9</v>
      </c>
    </row>
    <row r="13" spans="2:11" outlineLevel="1" x14ac:dyDescent="0.35">
      <c r="B13" s="381"/>
      <c r="C13" s="7" t="s">
        <v>149</v>
      </c>
      <c r="D13" s="15" t="s">
        <v>150</v>
      </c>
      <c r="E13" s="138">
        <f>'Ανάπτυξη δικτύου'!E39</f>
        <v>126670</v>
      </c>
      <c r="F13" s="138">
        <f>E13+F12</f>
        <v>126670</v>
      </c>
      <c r="G13" s="138">
        <f>F13+G12</f>
        <v>126670</v>
      </c>
      <c r="H13" s="138">
        <f>G13+H12</f>
        <v>130130</v>
      </c>
      <c r="I13" s="138">
        <f>H13+I12</f>
        <v>133835.9</v>
      </c>
    </row>
    <row r="14" spans="2:11" outlineLevel="1" x14ac:dyDescent="0.35">
      <c r="B14" s="381" t="s">
        <v>151</v>
      </c>
      <c r="C14" s="5" t="s">
        <v>148</v>
      </c>
      <c r="D14" s="14" t="s">
        <v>150</v>
      </c>
      <c r="E14" s="137">
        <f>'Ανάπτυξη δικτύου'!D72</f>
        <v>0</v>
      </c>
      <c r="F14" s="137">
        <f>'Ανάπτυξη δικτύου'!F72</f>
        <v>554</v>
      </c>
      <c r="G14" s="137">
        <f>'Ανάπτυξη δικτύου'!I72</f>
        <v>1631</v>
      </c>
      <c r="H14" s="137">
        <f>'Ανάπτυξη δικτύου'!L72</f>
        <v>68390</v>
      </c>
      <c r="I14" s="137">
        <f>'Ανάπτυξη δικτύου'!O72</f>
        <v>76734</v>
      </c>
    </row>
    <row r="15" spans="2:11" outlineLevel="1" x14ac:dyDescent="0.35">
      <c r="B15" s="381"/>
      <c r="C15" s="7" t="s">
        <v>149</v>
      </c>
      <c r="D15" s="15" t="s">
        <v>150</v>
      </c>
      <c r="E15" s="138">
        <f>'Ανάπτυξη δικτύου'!E72</f>
        <v>83334</v>
      </c>
      <c r="F15" s="138">
        <f>E15+F14</f>
        <v>83888</v>
      </c>
      <c r="G15" s="138">
        <f>F15+G14</f>
        <v>85519</v>
      </c>
      <c r="H15" s="138">
        <f>G15+H14</f>
        <v>153909</v>
      </c>
      <c r="I15" s="138">
        <f>H15+I14</f>
        <v>230643</v>
      </c>
    </row>
    <row r="16" spans="2:11" outlineLevel="1" x14ac:dyDescent="0.35">
      <c r="B16" s="381" t="s">
        <v>152</v>
      </c>
      <c r="C16" s="5" t="s">
        <v>132</v>
      </c>
      <c r="D16" s="14" t="s">
        <v>106</v>
      </c>
      <c r="E16" s="137">
        <f>'Ανάπτυξη δικτύου'!D104</f>
        <v>88</v>
      </c>
      <c r="F16" s="137">
        <f>'Ανάπτυξη δικτύου'!F104</f>
        <v>47</v>
      </c>
      <c r="G16" s="137">
        <f>'Ανάπτυξη δικτύου'!I104</f>
        <v>200</v>
      </c>
      <c r="H16" s="137">
        <f>'Ανάπτυξη δικτύου'!L104</f>
        <v>270</v>
      </c>
      <c r="I16" s="137">
        <f>'Ανάπτυξη δικτύου'!O104</f>
        <v>272</v>
      </c>
    </row>
    <row r="17" spans="2:10" outlineLevel="1" x14ac:dyDescent="0.35">
      <c r="B17" s="381"/>
      <c r="C17" s="7" t="s">
        <v>133</v>
      </c>
      <c r="D17" s="15" t="s">
        <v>106</v>
      </c>
      <c r="E17" s="138">
        <f>'Ανάπτυξη δικτύου'!E104</f>
        <v>188</v>
      </c>
      <c r="F17" s="138">
        <f>E17+F16</f>
        <v>235</v>
      </c>
      <c r="G17" s="138">
        <f>F17+G16</f>
        <v>435</v>
      </c>
      <c r="H17" s="138">
        <f>G17+H16</f>
        <v>705</v>
      </c>
      <c r="I17" s="138">
        <f>H17+I16</f>
        <v>977</v>
      </c>
    </row>
    <row r="18" spans="2:10" outlineLevel="1" x14ac:dyDescent="0.35">
      <c r="B18" s="381" t="s">
        <v>155</v>
      </c>
      <c r="C18" s="5" t="s">
        <v>132</v>
      </c>
      <c r="D18" s="14" t="s">
        <v>106</v>
      </c>
      <c r="E18" s="137">
        <f>'Ανάπτυξη δικτύου'!D136</f>
        <v>88</v>
      </c>
      <c r="F18" s="137">
        <f>'Ανάπτυξη δικτύου'!F136</f>
        <v>47</v>
      </c>
      <c r="G18" s="137">
        <f>'Ανάπτυξη δικτύου'!I136</f>
        <v>237</v>
      </c>
      <c r="H18" s="137">
        <f>'Ανάπτυξη δικτύου'!L136</f>
        <v>294</v>
      </c>
      <c r="I18" s="137">
        <f>'Ανάπτυξη δικτύου'!O136</f>
        <v>454</v>
      </c>
    </row>
    <row r="19" spans="2:10" outlineLevel="1" x14ac:dyDescent="0.35">
      <c r="B19" s="381"/>
      <c r="C19" s="7" t="s">
        <v>133</v>
      </c>
      <c r="D19" s="15" t="s">
        <v>106</v>
      </c>
      <c r="E19" s="138">
        <f>'Ανάπτυξη δικτύου'!E136</f>
        <v>188</v>
      </c>
      <c r="F19" s="138">
        <f>E19+F18</f>
        <v>235</v>
      </c>
      <c r="G19" s="138">
        <f>F19+G18</f>
        <v>472</v>
      </c>
      <c r="H19" s="138">
        <f>G19+H18</f>
        <v>766</v>
      </c>
      <c r="I19" s="138">
        <f>H19+I18</f>
        <v>1220</v>
      </c>
    </row>
    <row r="20" spans="2:10" outlineLevel="1" x14ac:dyDescent="0.35">
      <c r="B20" s="389" t="s">
        <v>156</v>
      </c>
      <c r="C20" s="5" t="s">
        <v>132</v>
      </c>
      <c r="D20" s="14" t="s">
        <v>106</v>
      </c>
      <c r="E20" s="137">
        <f>'Ανάπτυξη δικτύου'!D168</f>
        <v>0</v>
      </c>
      <c r="F20" s="137">
        <f>'Ανάπτυξη δικτύου'!F168</f>
        <v>0</v>
      </c>
      <c r="G20" s="137">
        <f>'Ανάπτυξη δικτύου'!I168</f>
        <v>0</v>
      </c>
      <c r="H20" s="137">
        <f>'Ανάπτυξη δικτύου'!L168</f>
        <v>0</v>
      </c>
      <c r="I20" s="137">
        <f>'Ανάπτυξη δικτύου'!O168</f>
        <v>0</v>
      </c>
    </row>
    <row r="21" spans="2:10" outlineLevel="1" x14ac:dyDescent="0.35">
      <c r="B21" s="389"/>
      <c r="C21" s="7" t="s">
        <v>133</v>
      </c>
      <c r="D21" s="15" t="s">
        <v>106</v>
      </c>
      <c r="E21" s="138">
        <f>'Ανάπτυξη δικτύου'!E168</f>
        <v>11</v>
      </c>
      <c r="F21" s="138">
        <f>E21+F20</f>
        <v>11</v>
      </c>
      <c r="G21" s="138">
        <f t="shared" ref="G21" si="0">F21+G20</f>
        <v>11</v>
      </c>
      <c r="H21" s="138">
        <f t="shared" ref="H21" si="1">G21+H20</f>
        <v>11</v>
      </c>
      <c r="I21" s="138">
        <f>H21+I20</f>
        <v>11</v>
      </c>
    </row>
    <row r="22" spans="2:10" outlineLevel="1" x14ac:dyDescent="0.35">
      <c r="B22" s="381" t="s">
        <v>157</v>
      </c>
      <c r="C22" s="5" t="s">
        <v>132</v>
      </c>
      <c r="D22" s="14" t="s">
        <v>106</v>
      </c>
      <c r="E22" s="137">
        <f>'Ανάπτυξη δικτύου'!D200</f>
        <v>0</v>
      </c>
      <c r="F22" s="137">
        <f>'Ανάπτυξη δικτύου'!F200</f>
        <v>0</v>
      </c>
      <c r="G22" s="137">
        <f>'Ανάπτυξη δικτύου'!I200</f>
        <v>0</v>
      </c>
      <c r="H22" s="137">
        <f>'Ανάπτυξη δικτύου'!L200</f>
        <v>0</v>
      </c>
      <c r="I22" s="137">
        <f>'Ανάπτυξη δικτύου'!O200</f>
        <v>0</v>
      </c>
    </row>
    <row r="23" spans="2:10" outlineLevel="1" x14ac:dyDescent="0.35">
      <c r="B23" s="381"/>
      <c r="C23" s="7" t="s">
        <v>133</v>
      </c>
      <c r="D23" s="15" t="s">
        <v>106</v>
      </c>
      <c r="E23" s="138">
        <f>'Ανάπτυξη δικτύου'!E200</f>
        <v>0</v>
      </c>
      <c r="F23" s="138">
        <f>E23+F22</f>
        <v>0</v>
      </c>
      <c r="G23" s="138">
        <f t="shared" ref="G23" si="2">F23+G22</f>
        <v>0</v>
      </c>
      <c r="H23" s="138">
        <f t="shared" ref="H23:I23" si="3">G23+H22</f>
        <v>0</v>
      </c>
      <c r="I23" s="138">
        <f t="shared" si="3"/>
        <v>0</v>
      </c>
    </row>
    <row r="24" spans="2:10" outlineLevel="1" x14ac:dyDescent="0.35">
      <c r="B24" s="381" t="s">
        <v>158</v>
      </c>
      <c r="C24" s="5" t="s">
        <v>132</v>
      </c>
      <c r="D24" s="14" t="s">
        <v>106</v>
      </c>
      <c r="E24" s="137">
        <f>'Ανάπτυξη δικτύου'!D232</f>
        <v>0</v>
      </c>
      <c r="F24" s="137">
        <f>'Ανάπτυξη δικτύου'!F232</f>
        <v>0</v>
      </c>
      <c r="G24" s="137">
        <f>'Ανάπτυξη δικτύου'!I232</f>
        <v>0</v>
      </c>
      <c r="H24" s="137">
        <f>'Ανάπτυξη δικτύου'!L232</f>
        <v>0</v>
      </c>
      <c r="I24" s="137">
        <f>'Ανάπτυξη δικτύου'!O232</f>
        <v>0</v>
      </c>
    </row>
    <row r="25" spans="2:10" outlineLevel="1" x14ac:dyDescent="0.35">
      <c r="B25" s="381"/>
      <c r="C25" s="7" t="s">
        <v>133</v>
      </c>
      <c r="D25" s="15" t="s">
        <v>106</v>
      </c>
      <c r="E25" s="138">
        <f>'Ανάπτυξη δικτύου'!E232</f>
        <v>0</v>
      </c>
      <c r="F25" s="138">
        <f>E25+F24</f>
        <v>0</v>
      </c>
      <c r="G25" s="138">
        <f t="shared" ref="G25" si="4">F25+G24</f>
        <v>0</v>
      </c>
      <c r="H25" s="138">
        <f t="shared" ref="H25:I25" si="5">G25+H24</f>
        <v>0</v>
      </c>
      <c r="I25" s="138">
        <f t="shared" si="5"/>
        <v>0</v>
      </c>
    </row>
    <row r="26" spans="2:10" outlineLevel="1" x14ac:dyDescent="0.35">
      <c r="B26" s="381" t="s">
        <v>265</v>
      </c>
      <c r="C26" s="5" t="s">
        <v>153</v>
      </c>
      <c r="D26" s="14" t="s">
        <v>106</v>
      </c>
      <c r="E26" s="137">
        <f>'Ανάπτυξη δικτύου'!D264</f>
        <v>0</v>
      </c>
      <c r="F26" s="137">
        <f>'Ανάπτυξη δικτύου'!F264</f>
        <v>0</v>
      </c>
      <c r="G26" s="137">
        <f>'Ανάπτυξη δικτύου'!I264</f>
        <v>0</v>
      </c>
      <c r="H26" s="137">
        <f>'Ανάπτυξη δικτύου'!L264</f>
        <v>0</v>
      </c>
      <c r="I26" s="137">
        <f>'Ανάπτυξη δικτύου'!O264</f>
        <v>0</v>
      </c>
    </row>
    <row r="27" spans="2:10" outlineLevel="1" x14ac:dyDescent="0.35">
      <c r="B27" s="381"/>
      <c r="C27" s="7" t="s">
        <v>154</v>
      </c>
      <c r="D27" s="15" t="s">
        <v>106</v>
      </c>
      <c r="E27" s="138">
        <f>'Ανάπτυξη δικτύου'!E264</f>
        <v>0</v>
      </c>
      <c r="F27" s="138">
        <f>E27+F26</f>
        <v>0</v>
      </c>
      <c r="G27" s="138">
        <f>F27+G26</f>
        <v>0</v>
      </c>
      <c r="H27" s="138">
        <f>G27+H26</f>
        <v>0</v>
      </c>
      <c r="I27" s="138">
        <f>H27+I26</f>
        <v>0</v>
      </c>
    </row>
    <row r="29" spans="2:10" ht="15.5" x14ac:dyDescent="0.35">
      <c r="B29" s="296" t="s">
        <v>266</v>
      </c>
      <c r="C29" s="296"/>
      <c r="D29" s="296"/>
      <c r="E29" s="296"/>
      <c r="F29" s="296"/>
      <c r="G29" s="296"/>
      <c r="H29" s="296"/>
      <c r="I29" s="296"/>
    </row>
    <row r="30" spans="2:10" ht="5.15" customHeight="1" outlineLevel="1" x14ac:dyDescent="0.35"/>
    <row r="31" spans="2:10" outlineLevel="1" x14ac:dyDescent="0.35">
      <c r="B31" s="384"/>
      <c r="C31" s="385"/>
      <c r="D31" s="9" t="s">
        <v>105</v>
      </c>
      <c r="E31" s="9">
        <f>$C$3-5</f>
        <v>2019</v>
      </c>
      <c r="F31" s="9">
        <f>$C$3-4</f>
        <v>2020</v>
      </c>
      <c r="G31" s="9">
        <f>$C$3-3</f>
        <v>2021</v>
      </c>
      <c r="H31" s="9">
        <f>$C$3-2</f>
        <v>2022</v>
      </c>
      <c r="I31" s="9">
        <f>$C$3-1</f>
        <v>2023</v>
      </c>
    </row>
    <row r="32" spans="2:10" outlineLevel="1" x14ac:dyDescent="0.35">
      <c r="B32" s="382" t="s">
        <v>129</v>
      </c>
      <c r="C32" s="5" t="s">
        <v>153</v>
      </c>
      <c r="D32" s="14" t="s">
        <v>106</v>
      </c>
      <c r="E32" s="137">
        <f>E34+E36+E38+E40+E42+E44</f>
        <v>88</v>
      </c>
      <c r="F32" s="137">
        <f t="shared" ref="F32:H32" si="6">F34+F36+F38+F40+F42+F44</f>
        <v>47</v>
      </c>
      <c r="G32" s="137">
        <f t="shared" si="6"/>
        <v>237</v>
      </c>
      <c r="H32" s="137">
        <f t="shared" si="6"/>
        <v>294</v>
      </c>
      <c r="I32" s="137">
        <f t="shared" ref="I32" si="7">I34+I36+I38+I40+I42+I44</f>
        <v>272</v>
      </c>
      <c r="J32" s="130"/>
    </row>
    <row r="33" spans="2:9" outlineLevel="1" x14ac:dyDescent="0.35">
      <c r="B33" s="383"/>
      <c r="C33" s="7" t="s">
        <v>154</v>
      </c>
      <c r="D33" s="15" t="s">
        <v>106</v>
      </c>
      <c r="E33" s="138">
        <f>E35+E37+E39+E41+E43+E45</f>
        <v>188</v>
      </c>
      <c r="F33" s="138">
        <f t="shared" ref="F33:G33" si="8">F35+F37+F39+F41+F43+F45</f>
        <v>235</v>
      </c>
      <c r="G33" s="138">
        <f t="shared" si="8"/>
        <v>472</v>
      </c>
      <c r="H33" s="138">
        <f>H35+H37+H39+H41+H43+H45</f>
        <v>766</v>
      </c>
      <c r="I33" s="138">
        <f t="shared" ref="I33" si="9">I35+I37+I39+I41+I43+I45</f>
        <v>1038</v>
      </c>
    </row>
    <row r="34" spans="2:9" outlineLevel="1" x14ac:dyDescent="0.35">
      <c r="B34" s="382" t="s">
        <v>104</v>
      </c>
      <c r="C34" s="5" t="s">
        <v>153</v>
      </c>
      <c r="D34" s="14" t="s">
        <v>106</v>
      </c>
      <c r="E34" s="137">
        <f>Συνδέσεις!D72</f>
        <v>3</v>
      </c>
      <c r="F34" s="137">
        <f>Συνδέσεις!F72</f>
        <v>1</v>
      </c>
      <c r="G34" s="137">
        <f>Συνδέσεις!I72</f>
        <v>5</v>
      </c>
      <c r="H34" s="137">
        <f>Συνδέσεις!L72</f>
        <v>30</v>
      </c>
      <c r="I34" s="137">
        <f>Συνδέσεις!O72</f>
        <v>0</v>
      </c>
    </row>
    <row r="35" spans="2:9" outlineLevel="1" x14ac:dyDescent="0.35">
      <c r="B35" s="383"/>
      <c r="C35" s="7" t="s">
        <v>154</v>
      </c>
      <c r="D35" s="15" t="s">
        <v>106</v>
      </c>
      <c r="E35" s="138">
        <f>Συνδέσεις!E72</f>
        <v>3</v>
      </c>
      <c r="F35" s="138">
        <f>Συνδέσεις!G72</f>
        <v>4</v>
      </c>
      <c r="G35" s="138">
        <f>Συνδέσεις!J72</f>
        <v>9</v>
      </c>
      <c r="H35" s="138">
        <f>Συνδέσεις!M72</f>
        <v>39</v>
      </c>
      <c r="I35" s="138">
        <f>Συνδέσεις!P72</f>
        <v>39</v>
      </c>
    </row>
    <row r="36" spans="2:9" outlineLevel="1" x14ac:dyDescent="0.35">
      <c r="B36" s="382" t="s">
        <v>108</v>
      </c>
      <c r="C36" s="5" t="s">
        <v>153</v>
      </c>
      <c r="D36" s="14" t="s">
        <v>106</v>
      </c>
      <c r="E36" s="137">
        <f>Συνδέσεις!D104</f>
        <v>86</v>
      </c>
      <c r="F36" s="137">
        <f>Συνδέσεις!F104</f>
        <v>61</v>
      </c>
      <c r="G36" s="137">
        <f>Συνδέσεις!I104</f>
        <v>221</v>
      </c>
      <c r="H36" s="137">
        <f>Συνδέσεις!L104</f>
        <v>237</v>
      </c>
      <c r="I36" s="137">
        <f>Συνδέσεις!O104</f>
        <v>254</v>
      </c>
    </row>
    <row r="37" spans="2:9" outlineLevel="1" x14ac:dyDescent="0.35">
      <c r="B37" s="383"/>
      <c r="C37" s="7" t="s">
        <v>154</v>
      </c>
      <c r="D37" s="15" t="s">
        <v>106</v>
      </c>
      <c r="E37" s="138">
        <f>Συνδέσεις!E104</f>
        <v>87</v>
      </c>
      <c r="F37" s="138">
        <f>Συνδέσεις!G104</f>
        <v>148</v>
      </c>
      <c r="G37" s="138">
        <f>Συνδέσεις!J104</f>
        <v>369</v>
      </c>
      <c r="H37" s="138">
        <f>Συνδέσεις!M104</f>
        <v>606</v>
      </c>
      <c r="I37" s="138">
        <f>Συνδέσεις!P104</f>
        <v>860</v>
      </c>
    </row>
    <row r="38" spans="2:9" outlineLevel="1" x14ac:dyDescent="0.35">
      <c r="B38" s="382" t="s">
        <v>109</v>
      </c>
      <c r="C38" s="5" t="s">
        <v>153</v>
      </c>
      <c r="D38" s="14" t="s">
        <v>106</v>
      </c>
      <c r="E38" s="137">
        <f>Συνδέσεις!D136</f>
        <v>1</v>
      </c>
      <c r="F38" s="137">
        <f>Συνδέσεις!F136</f>
        <v>1</v>
      </c>
      <c r="G38" s="137">
        <f>Συνδέσεις!I136</f>
        <v>5</v>
      </c>
      <c r="H38" s="137">
        <f>Συνδέσεις!L136</f>
        <v>19</v>
      </c>
      <c r="I38" s="137">
        <f>Συνδέσεις!O136</f>
        <v>10</v>
      </c>
    </row>
    <row r="39" spans="2:9" outlineLevel="1" x14ac:dyDescent="0.35">
      <c r="B39" s="383"/>
      <c r="C39" s="7" t="s">
        <v>154</v>
      </c>
      <c r="D39" s="15" t="s">
        <v>106</v>
      </c>
      <c r="E39" s="138">
        <f>Συνδέσεις!E136</f>
        <v>1</v>
      </c>
      <c r="F39" s="138">
        <f>Συνδέσεις!G136</f>
        <v>2</v>
      </c>
      <c r="G39" s="138">
        <f>Συνδέσεις!J136</f>
        <v>7</v>
      </c>
      <c r="H39" s="138">
        <f>Συνδέσεις!M136</f>
        <v>26</v>
      </c>
      <c r="I39" s="138">
        <f>Συνδέσεις!P136</f>
        <v>36</v>
      </c>
    </row>
    <row r="40" spans="2:9" outlineLevel="1" x14ac:dyDescent="0.35">
      <c r="B40" s="382" t="s">
        <v>110</v>
      </c>
      <c r="C40" s="5" t="s">
        <v>153</v>
      </c>
      <c r="D40" s="14" t="s">
        <v>106</v>
      </c>
      <c r="E40" s="137">
        <f>Συνδέσεις!D168</f>
        <v>1</v>
      </c>
      <c r="F40" s="137">
        <f>Συνδέσεις!F168</f>
        <v>0</v>
      </c>
      <c r="G40" s="137">
        <f>Συνδέσεις!I168</f>
        <v>0</v>
      </c>
      <c r="H40" s="137">
        <f>Συνδέσεις!L168</f>
        <v>1</v>
      </c>
      <c r="I40" s="137">
        <f>Συνδέσεις!O168</f>
        <v>0</v>
      </c>
    </row>
    <row r="41" spans="2:9" outlineLevel="1" x14ac:dyDescent="0.35">
      <c r="B41" s="383"/>
      <c r="C41" s="7" t="s">
        <v>154</v>
      </c>
      <c r="D41" s="15" t="s">
        <v>106</v>
      </c>
      <c r="E41" s="138">
        <f>Συνδέσεις!E168</f>
        <v>3</v>
      </c>
      <c r="F41" s="138">
        <f>Συνδέσεις!G168</f>
        <v>3</v>
      </c>
      <c r="G41" s="138">
        <f>Συνδέσεις!J168</f>
        <v>3</v>
      </c>
      <c r="H41" s="138">
        <f>Συνδέσεις!M168</f>
        <v>4</v>
      </c>
      <c r="I41" s="138">
        <f>Συνδέσεις!P168</f>
        <v>4</v>
      </c>
    </row>
    <row r="42" spans="2:9" outlineLevel="1" x14ac:dyDescent="0.35">
      <c r="B42" s="382" t="s">
        <v>111</v>
      </c>
      <c r="C42" s="5" t="s">
        <v>153</v>
      </c>
      <c r="D42" s="14" t="s">
        <v>106</v>
      </c>
      <c r="E42" s="137">
        <f>Συνδέσεις!D200</f>
        <v>-3</v>
      </c>
      <c r="F42" s="137">
        <f>Συνδέσεις!F200</f>
        <v>-16</v>
      </c>
      <c r="G42" s="137">
        <f>Συνδέσεις!I200</f>
        <v>4</v>
      </c>
      <c r="H42" s="137">
        <f>Συνδέσεις!L200</f>
        <v>5</v>
      </c>
      <c r="I42" s="137">
        <f>Συνδέσεις!O200</f>
        <v>8</v>
      </c>
    </row>
    <row r="43" spans="2:9" outlineLevel="1" x14ac:dyDescent="0.35">
      <c r="B43" s="383"/>
      <c r="C43" s="7" t="s">
        <v>154</v>
      </c>
      <c r="D43" s="15" t="s">
        <v>106</v>
      </c>
      <c r="E43" s="138">
        <f>Συνδέσεις!E200</f>
        <v>93</v>
      </c>
      <c r="F43" s="138">
        <f>Συνδέσεις!G200</f>
        <v>77</v>
      </c>
      <c r="G43" s="138">
        <f>Συνδέσεις!J200</f>
        <v>81</v>
      </c>
      <c r="H43" s="138">
        <f>Συνδέσεις!M200</f>
        <v>86</v>
      </c>
      <c r="I43" s="138">
        <f>Συνδέσεις!P200</f>
        <v>94</v>
      </c>
    </row>
    <row r="44" spans="2:9" outlineLevel="1" x14ac:dyDescent="0.35">
      <c r="B44" s="382" t="s">
        <v>112</v>
      </c>
      <c r="C44" s="5" t="s">
        <v>153</v>
      </c>
      <c r="D44" s="14" t="s">
        <v>106</v>
      </c>
      <c r="E44" s="137">
        <f>Συνδέσεις!D232</f>
        <v>0</v>
      </c>
      <c r="F44" s="137">
        <f>Συνδέσεις!F232</f>
        <v>0</v>
      </c>
      <c r="G44" s="137">
        <f>Συνδέσεις!I232</f>
        <v>2</v>
      </c>
      <c r="H44" s="137">
        <f>Συνδέσεις!L232</f>
        <v>2</v>
      </c>
      <c r="I44" s="137">
        <f>Συνδέσεις!O232</f>
        <v>0</v>
      </c>
    </row>
    <row r="45" spans="2:9" outlineLevel="1" x14ac:dyDescent="0.35">
      <c r="B45" s="383"/>
      <c r="C45" s="7" t="s">
        <v>154</v>
      </c>
      <c r="D45" s="15" t="s">
        <v>106</v>
      </c>
      <c r="E45" s="138">
        <f>Συνδέσεις!E232</f>
        <v>1</v>
      </c>
      <c r="F45" s="138">
        <f>Συνδέσεις!G232</f>
        <v>1</v>
      </c>
      <c r="G45" s="138">
        <f>Συνδέσεις!J232</f>
        <v>3</v>
      </c>
      <c r="H45" s="138">
        <f>Συνδέσεις!M232</f>
        <v>5</v>
      </c>
      <c r="I45" s="138">
        <f>Συνδέσεις!P232</f>
        <v>5</v>
      </c>
    </row>
    <row r="47" spans="2:9" ht="15.5" x14ac:dyDescent="0.35">
      <c r="B47" s="296" t="s">
        <v>267</v>
      </c>
      <c r="C47" s="296"/>
      <c r="D47" s="296"/>
      <c r="E47" s="296"/>
      <c r="F47" s="296"/>
      <c r="G47" s="296"/>
      <c r="H47" s="296"/>
      <c r="I47" s="296"/>
    </row>
    <row r="48" spans="2:9" ht="5.15" customHeight="1" outlineLevel="1" x14ac:dyDescent="0.35"/>
    <row r="49" spans="2:10" outlineLevel="1" x14ac:dyDescent="0.35">
      <c r="B49" s="384"/>
      <c r="C49" s="385"/>
      <c r="D49" s="9" t="s">
        <v>105</v>
      </c>
      <c r="E49" s="9">
        <f>$C$3-5</f>
        <v>2019</v>
      </c>
      <c r="F49" s="9">
        <f>$C$3-4</f>
        <v>2020</v>
      </c>
      <c r="G49" s="9">
        <f>$C$3-3</f>
        <v>2021</v>
      </c>
      <c r="H49" s="9">
        <f>$C$3-2</f>
        <v>2022</v>
      </c>
      <c r="I49" s="9">
        <f>$C$3-1</f>
        <v>2023</v>
      </c>
    </row>
    <row r="50" spans="2:10" outlineLevel="1" x14ac:dyDescent="0.35">
      <c r="B50" s="382" t="s">
        <v>129</v>
      </c>
      <c r="C50" s="5" t="s">
        <v>153</v>
      </c>
      <c r="D50" s="14" t="s">
        <v>106</v>
      </c>
      <c r="E50" s="137">
        <f>E52+E54+E56+E58+E60+E62</f>
        <v>88</v>
      </c>
      <c r="F50" s="137">
        <f t="shared" ref="F50:I51" si="10">F52+F54+F56+F58+F60+F62</f>
        <v>47</v>
      </c>
      <c r="G50" s="137">
        <f t="shared" si="10"/>
        <v>237</v>
      </c>
      <c r="H50" s="137">
        <f t="shared" si="10"/>
        <v>294</v>
      </c>
      <c r="I50" s="137">
        <f t="shared" si="10"/>
        <v>454</v>
      </c>
      <c r="J50" s="130"/>
    </row>
    <row r="51" spans="2:10" outlineLevel="1" x14ac:dyDescent="0.35">
      <c r="B51" s="383"/>
      <c r="C51" s="7" t="s">
        <v>154</v>
      </c>
      <c r="D51" s="15" t="s">
        <v>106</v>
      </c>
      <c r="E51" s="138">
        <f>E53+E55+E57+E59+E61+E63</f>
        <v>188</v>
      </c>
      <c r="F51" s="138">
        <f t="shared" ref="F51:G51" si="11">F53+F55+F57+F59+F61+F63</f>
        <v>235</v>
      </c>
      <c r="G51" s="138">
        <f t="shared" si="11"/>
        <v>472</v>
      </c>
      <c r="H51" s="138">
        <f>H53+H55+H57+H59+H61+H63</f>
        <v>766</v>
      </c>
      <c r="I51" s="138">
        <f t="shared" si="10"/>
        <v>1220</v>
      </c>
    </row>
    <row r="52" spans="2:10" ht="15" customHeight="1" outlineLevel="1" x14ac:dyDescent="0.35">
      <c r="B52" s="382" t="s">
        <v>104</v>
      </c>
      <c r="C52" s="5" t="s">
        <v>153</v>
      </c>
      <c r="D52" s="14" t="s">
        <v>106</v>
      </c>
      <c r="E52" s="137">
        <f>Μετρητές!D72</f>
        <v>3</v>
      </c>
      <c r="F52" s="137">
        <f>Μετρητές!F72</f>
        <v>1</v>
      </c>
      <c r="G52" s="137">
        <f>Μετρητές!I72</f>
        <v>5</v>
      </c>
      <c r="H52" s="137">
        <f>Μετρητές!L72</f>
        <v>30</v>
      </c>
      <c r="I52" s="137">
        <f>Μετρητές!O72</f>
        <v>0</v>
      </c>
    </row>
    <row r="53" spans="2:10" outlineLevel="1" x14ac:dyDescent="0.35">
      <c r="B53" s="383"/>
      <c r="C53" s="7" t="s">
        <v>154</v>
      </c>
      <c r="D53" s="15" t="s">
        <v>106</v>
      </c>
      <c r="E53" s="138">
        <f>Μετρητές!E72</f>
        <v>3</v>
      </c>
      <c r="F53" s="138">
        <f>E53+F52</f>
        <v>4</v>
      </c>
      <c r="G53" s="138">
        <f t="shared" ref="G53:H53" si="12">F53+G52</f>
        <v>9</v>
      </c>
      <c r="H53" s="138">
        <f t="shared" si="12"/>
        <v>39</v>
      </c>
      <c r="I53" s="138">
        <f>H53+I52</f>
        <v>39</v>
      </c>
    </row>
    <row r="54" spans="2:10" ht="15" customHeight="1" outlineLevel="1" x14ac:dyDescent="0.35">
      <c r="B54" s="382" t="s">
        <v>108</v>
      </c>
      <c r="C54" s="5" t="s">
        <v>153</v>
      </c>
      <c r="D54" s="14" t="s">
        <v>106</v>
      </c>
      <c r="E54" s="137">
        <f>Μετρητές!D104</f>
        <v>86</v>
      </c>
      <c r="F54" s="137">
        <f>Μετρητές!F104</f>
        <v>61</v>
      </c>
      <c r="G54" s="137">
        <f>Μετρητές!I104</f>
        <v>221</v>
      </c>
      <c r="H54" s="137">
        <f>Μετρητές!L104</f>
        <v>237</v>
      </c>
      <c r="I54" s="137">
        <f>Μετρητές!O104</f>
        <v>435</v>
      </c>
    </row>
    <row r="55" spans="2:10" outlineLevel="1" x14ac:dyDescent="0.35">
      <c r="B55" s="383"/>
      <c r="C55" s="7" t="s">
        <v>154</v>
      </c>
      <c r="D55" s="15" t="s">
        <v>106</v>
      </c>
      <c r="E55" s="138">
        <f>Μετρητές!E104</f>
        <v>87</v>
      </c>
      <c r="F55" s="138">
        <f>E55+F54</f>
        <v>148</v>
      </c>
      <c r="G55" s="138">
        <f>F55+G54</f>
        <v>369</v>
      </c>
      <c r="H55" s="138">
        <f>G55+H54</f>
        <v>606</v>
      </c>
      <c r="I55" s="138">
        <f>H55+I54</f>
        <v>1041</v>
      </c>
    </row>
    <row r="56" spans="2:10" outlineLevel="1" x14ac:dyDescent="0.35">
      <c r="B56" s="382" t="s">
        <v>109</v>
      </c>
      <c r="C56" s="5" t="s">
        <v>153</v>
      </c>
      <c r="D56" s="14" t="s">
        <v>106</v>
      </c>
      <c r="E56" s="137">
        <f>Μετρητές!D136</f>
        <v>1</v>
      </c>
      <c r="F56" s="137">
        <f>Μετρητές!F136</f>
        <v>1</v>
      </c>
      <c r="G56" s="137">
        <f>Μετρητές!I136</f>
        <v>5</v>
      </c>
      <c r="H56" s="137">
        <f>Μετρητές!L136</f>
        <v>19</v>
      </c>
      <c r="I56" s="137">
        <f>Μετρητές!O136</f>
        <v>11</v>
      </c>
    </row>
    <row r="57" spans="2:10" outlineLevel="1" x14ac:dyDescent="0.35">
      <c r="B57" s="383"/>
      <c r="C57" s="7" t="s">
        <v>154</v>
      </c>
      <c r="D57" s="15" t="s">
        <v>106</v>
      </c>
      <c r="E57" s="138">
        <f>Μετρητές!E136</f>
        <v>1</v>
      </c>
      <c r="F57" s="138">
        <f>E57+F56</f>
        <v>2</v>
      </c>
      <c r="G57" s="138">
        <f>F57+G56</f>
        <v>7</v>
      </c>
      <c r="H57" s="138">
        <f>G57+H56</f>
        <v>26</v>
      </c>
      <c r="I57" s="138">
        <f>H57+I56</f>
        <v>37</v>
      </c>
    </row>
    <row r="58" spans="2:10" ht="15" customHeight="1" outlineLevel="1" x14ac:dyDescent="0.35">
      <c r="B58" s="382" t="s">
        <v>110</v>
      </c>
      <c r="C58" s="5" t="s">
        <v>153</v>
      </c>
      <c r="D58" s="14" t="s">
        <v>106</v>
      </c>
      <c r="E58" s="137">
        <f>Μετρητές!D168</f>
        <v>1</v>
      </c>
      <c r="F58" s="137">
        <f>Μετρητές!F168</f>
        <v>0</v>
      </c>
      <c r="G58" s="137">
        <f>Μετρητές!I168</f>
        <v>0</v>
      </c>
      <c r="H58" s="137">
        <f>Μετρητές!L168</f>
        <v>1</v>
      </c>
      <c r="I58" s="137">
        <f>Μετρητές!O168</f>
        <v>0</v>
      </c>
    </row>
    <row r="59" spans="2:10" outlineLevel="1" x14ac:dyDescent="0.35">
      <c r="B59" s="383"/>
      <c r="C59" s="7" t="s">
        <v>154</v>
      </c>
      <c r="D59" s="15" t="s">
        <v>106</v>
      </c>
      <c r="E59" s="138">
        <f>Μετρητές!E168</f>
        <v>3</v>
      </c>
      <c r="F59" s="138">
        <f>E59+F58</f>
        <v>3</v>
      </c>
      <c r="G59" s="138">
        <f t="shared" ref="G59" si="13">F59+G58</f>
        <v>3</v>
      </c>
      <c r="H59" s="138">
        <f t="shared" ref="H59" si="14">G59+H58</f>
        <v>4</v>
      </c>
      <c r="I59" s="138">
        <f>H59+I58</f>
        <v>4</v>
      </c>
    </row>
    <row r="60" spans="2:10" outlineLevel="1" x14ac:dyDescent="0.35">
      <c r="B60" s="382" t="s">
        <v>111</v>
      </c>
      <c r="C60" s="5" t="s">
        <v>153</v>
      </c>
      <c r="D60" s="14" t="s">
        <v>106</v>
      </c>
      <c r="E60" s="137">
        <f>Μετρητές!D200</f>
        <v>-3</v>
      </c>
      <c r="F60" s="137">
        <f>Μετρητές!F200</f>
        <v>-16</v>
      </c>
      <c r="G60" s="137">
        <f>Μετρητές!I200</f>
        <v>4</v>
      </c>
      <c r="H60" s="137">
        <f>Μετρητές!L200</f>
        <v>5</v>
      </c>
      <c r="I60" s="137">
        <f>Μετρητές!O200</f>
        <v>8</v>
      </c>
    </row>
    <row r="61" spans="2:10" outlineLevel="1" x14ac:dyDescent="0.35">
      <c r="B61" s="383"/>
      <c r="C61" s="7" t="s">
        <v>154</v>
      </c>
      <c r="D61" s="15" t="s">
        <v>106</v>
      </c>
      <c r="E61" s="138">
        <f>Μετρητές!E200</f>
        <v>93</v>
      </c>
      <c r="F61" s="138">
        <f>E61+F60</f>
        <v>77</v>
      </c>
      <c r="G61" s="138">
        <f>F61+G60</f>
        <v>81</v>
      </c>
      <c r="H61" s="138">
        <f>G61+H60</f>
        <v>86</v>
      </c>
      <c r="I61" s="138">
        <f>H61+I60</f>
        <v>94</v>
      </c>
    </row>
    <row r="62" spans="2:10" ht="15" customHeight="1" outlineLevel="1" x14ac:dyDescent="0.35">
      <c r="B62" s="382" t="s">
        <v>112</v>
      </c>
      <c r="C62" s="5" t="s">
        <v>153</v>
      </c>
      <c r="D62" s="14" t="s">
        <v>106</v>
      </c>
      <c r="E62" s="137">
        <f>Μετρητές!D232</f>
        <v>0</v>
      </c>
      <c r="F62" s="137">
        <f>Μετρητές!F232</f>
        <v>0</v>
      </c>
      <c r="G62" s="137">
        <f>Μετρητές!I232</f>
        <v>2</v>
      </c>
      <c r="H62" s="137">
        <f>Μετρητές!L232</f>
        <v>2</v>
      </c>
      <c r="I62" s="137">
        <f>Μετρητές!O232</f>
        <v>0</v>
      </c>
    </row>
    <row r="63" spans="2:10" outlineLevel="1" x14ac:dyDescent="0.35">
      <c r="B63" s="383"/>
      <c r="C63" s="7" t="s">
        <v>154</v>
      </c>
      <c r="D63" s="15" t="s">
        <v>106</v>
      </c>
      <c r="E63" s="138">
        <f>Μετρητές!E232</f>
        <v>1</v>
      </c>
      <c r="F63" s="138">
        <f>E63+F62</f>
        <v>1</v>
      </c>
      <c r="G63" s="138">
        <f>F63+G62</f>
        <v>3</v>
      </c>
      <c r="H63" s="138">
        <f>G63+H62</f>
        <v>5</v>
      </c>
      <c r="I63" s="138">
        <f>H63+I62</f>
        <v>5</v>
      </c>
    </row>
    <row r="65" spans="2:10" ht="15.5" x14ac:dyDescent="0.35">
      <c r="B65" s="296" t="s">
        <v>268</v>
      </c>
      <c r="C65" s="296"/>
      <c r="D65" s="296"/>
      <c r="E65" s="296"/>
      <c r="F65" s="296"/>
      <c r="G65" s="296"/>
      <c r="H65" s="296"/>
      <c r="I65" s="296"/>
    </row>
    <row r="66" spans="2:10" ht="5.15" customHeight="1" outlineLevel="1" x14ac:dyDescent="0.35"/>
    <row r="67" spans="2:10" outlineLevel="1" x14ac:dyDescent="0.35">
      <c r="B67" s="384"/>
      <c r="C67" s="385"/>
      <c r="D67" s="9" t="s">
        <v>105</v>
      </c>
      <c r="E67" s="9">
        <f>$C$3-5</f>
        <v>2019</v>
      </c>
      <c r="F67" s="9">
        <f>$C$3-4</f>
        <v>2020</v>
      </c>
      <c r="G67" s="9">
        <f>$C$3-3</f>
        <v>2021</v>
      </c>
      <c r="H67" s="9">
        <f>$C$3-2</f>
        <v>2022</v>
      </c>
      <c r="I67" s="9">
        <f>$C$3-1</f>
        <v>2023</v>
      </c>
    </row>
    <row r="68" spans="2:10" outlineLevel="1" x14ac:dyDescent="0.35">
      <c r="B68" s="382" t="s">
        <v>269</v>
      </c>
      <c r="C68" s="5" t="s">
        <v>132</v>
      </c>
      <c r="D68" s="14" t="s">
        <v>106</v>
      </c>
      <c r="E68" s="137">
        <f>E70+E72+E74+E76+E78+E80</f>
        <v>88</v>
      </c>
      <c r="F68" s="137">
        <f t="shared" ref="F68:H68" si="15">F70+F72+F74+F76+F78+F80</f>
        <v>47</v>
      </c>
      <c r="G68" s="137">
        <f t="shared" si="15"/>
        <v>237</v>
      </c>
      <c r="H68" s="137">
        <f t="shared" si="15"/>
        <v>294</v>
      </c>
      <c r="I68" s="137">
        <f t="shared" ref="I68" si="16">I70+I72+I74+I76+I78+I80</f>
        <v>454</v>
      </c>
      <c r="J68" s="130"/>
    </row>
    <row r="69" spans="2:10" outlineLevel="1" x14ac:dyDescent="0.35">
      <c r="B69" s="383"/>
      <c r="C69" s="7" t="s">
        <v>133</v>
      </c>
      <c r="D69" s="15" t="s">
        <v>106</v>
      </c>
      <c r="E69" s="138">
        <f t="shared" ref="E69:G69" si="17">E71+E73+E75+E77+E79+E81</f>
        <v>188</v>
      </c>
      <c r="F69" s="138">
        <f t="shared" si="17"/>
        <v>235</v>
      </c>
      <c r="G69" s="138">
        <f t="shared" si="17"/>
        <v>472</v>
      </c>
      <c r="H69" s="138">
        <f>H71+H73+H75+H77+H79+H81</f>
        <v>766</v>
      </c>
      <c r="I69" s="138">
        <f t="shared" ref="I69" si="18">I71+I73+I75+I77+I79+I81</f>
        <v>1220</v>
      </c>
    </row>
    <row r="70" spans="2:10" ht="15" customHeight="1" outlineLevel="1" x14ac:dyDescent="0.35">
      <c r="B70" s="382" t="s">
        <v>104</v>
      </c>
      <c r="C70" s="5" t="s">
        <v>132</v>
      </c>
      <c r="D70" s="14" t="s">
        <v>106</v>
      </c>
      <c r="E70" s="137">
        <f>Πελάτες!D72</f>
        <v>3</v>
      </c>
      <c r="F70" s="137">
        <f>Πελάτες!F72</f>
        <v>1</v>
      </c>
      <c r="G70" s="137">
        <f>Πελάτες!I72</f>
        <v>5</v>
      </c>
      <c r="H70" s="137">
        <f>Πελάτες!L72</f>
        <v>30</v>
      </c>
      <c r="I70" s="137">
        <f>Πελάτες!O72</f>
        <v>0</v>
      </c>
    </row>
    <row r="71" spans="2:10" outlineLevel="1" x14ac:dyDescent="0.35">
      <c r="B71" s="383"/>
      <c r="C71" s="7" t="s">
        <v>133</v>
      </c>
      <c r="D71" s="15" t="s">
        <v>106</v>
      </c>
      <c r="E71" s="138">
        <f>Πελάτες!E72</f>
        <v>3</v>
      </c>
      <c r="F71" s="138">
        <f>E71+F70</f>
        <v>4</v>
      </c>
      <c r="G71" s="138">
        <f>F71+G70</f>
        <v>9</v>
      </c>
      <c r="H71" s="138">
        <f>G71+H70</f>
        <v>39</v>
      </c>
      <c r="I71" s="138">
        <f>H71+I70</f>
        <v>39</v>
      </c>
    </row>
    <row r="72" spans="2:10" ht="15" customHeight="1" outlineLevel="1" x14ac:dyDescent="0.35">
      <c r="B72" s="382" t="s">
        <v>108</v>
      </c>
      <c r="C72" s="5" t="s">
        <v>132</v>
      </c>
      <c r="D72" s="14" t="s">
        <v>106</v>
      </c>
      <c r="E72" s="137">
        <f>Πελάτες!D105</f>
        <v>86</v>
      </c>
      <c r="F72" s="137">
        <f>Πελάτες!F105</f>
        <v>61</v>
      </c>
      <c r="G72" s="137">
        <f>Πελάτες!I105</f>
        <v>221</v>
      </c>
      <c r="H72" s="137">
        <f>Πελάτες!L105</f>
        <v>237</v>
      </c>
      <c r="I72" s="137">
        <f>Πελάτες!O105</f>
        <v>435</v>
      </c>
    </row>
    <row r="73" spans="2:10" outlineLevel="1" x14ac:dyDescent="0.35">
      <c r="B73" s="383"/>
      <c r="C73" s="7" t="s">
        <v>133</v>
      </c>
      <c r="D73" s="15" t="s">
        <v>106</v>
      </c>
      <c r="E73" s="138">
        <f>Πελάτες!E105</f>
        <v>87</v>
      </c>
      <c r="F73" s="138">
        <f>E73+F72</f>
        <v>148</v>
      </c>
      <c r="G73" s="138">
        <f>F73+G72</f>
        <v>369</v>
      </c>
      <c r="H73" s="138">
        <f>G73+H72</f>
        <v>606</v>
      </c>
      <c r="I73" s="138">
        <f>H73+I72</f>
        <v>1041</v>
      </c>
    </row>
    <row r="74" spans="2:10" outlineLevel="1" x14ac:dyDescent="0.35">
      <c r="B74" s="382" t="s">
        <v>109</v>
      </c>
      <c r="C74" s="5" t="s">
        <v>132</v>
      </c>
      <c r="D74" s="14" t="s">
        <v>106</v>
      </c>
      <c r="E74" s="137">
        <f>Πελάτες!D138</f>
        <v>1</v>
      </c>
      <c r="F74" s="137">
        <f>Πελάτες!F138</f>
        <v>1</v>
      </c>
      <c r="G74" s="137">
        <f>Πελάτες!I138</f>
        <v>5</v>
      </c>
      <c r="H74" s="137">
        <f>Πελάτες!L138</f>
        <v>19</v>
      </c>
      <c r="I74" s="137">
        <f>Πελάτες!O138</f>
        <v>11</v>
      </c>
    </row>
    <row r="75" spans="2:10" outlineLevel="1" x14ac:dyDescent="0.35">
      <c r="B75" s="383"/>
      <c r="C75" s="7" t="s">
        <v>133</v>
      </c>
      <c r="D75" s="15" t="s">
        <v>106</v>
      </c>
      <c r="E75" s="138">
        <f>Πελάτες!E138</f>
        <v>1</v>
      </c>
      <c r="F75" s="138">
        <f>E75+F74</f>
        <v>2</v>
      </c>
      <c r="G75" s="138">
        <f>F75+G74</f>
        <v>7</v>
      </c>
      <c r="H75" s="138">
        <f>G75+H74</f>
        <v>26</v>
      </c>
      <c r="I75" s="138">
        <f>H75+I74</f>
        <v>37</v>
      </c>
    </row>
    <row r="76" spans="2:10" ht="15" customHeight="1" outlineLevel="1" x14ac:dyDescent="0.35">
      <c r="B76" s="382" t="s">
        <v>110</v>
      </c>
      <c r="C76" s="5" t="s">
        <v>132</v>
      </c>
      <c r="D76" s="14" t="s">
        <v>106</v>
      </c>
      <c r="E76" s="137">
        <f>Πελάτες!D170</f>
        <v>1</v>
      </c>
      <c r="F76" s="137">
        <f>Πελάτες!F170</f>
        <v>0</v>
      </c>
      <c r="G76" s="137">
        <f>Πελάτες!I170</f>
        <v>0</v>
      </c>
      <c r="H76" s="137">
        <f>Πελάτες!L170</f>
        <v>1</v>
      </c>
      <c r="I76" s="137">
        <f>Πελάτες!O170</f>
        <v>0</v>
      </c>
    </row>
    <row r="77" spans="2:10" outlineLevel="1" x14ac:dyDescent="0.35">
      <c r="B77" s="383"/>
      <c r="C77" s="7" t="s">
        <v>133</v>
      </c>
      <c r="D77" s="15" t="s">
        <v>106</v>
      </c>
      <c r="E77" s="138">
        <f>Πελάτες!E170</f>
        <v>3</v>
      </c>
      <c r="F77" s="138">
        <f>E77+F76</f>
        <v>3</v>
      </c>
      <c r="G77" s="138">
        <f>F77+G76</f>
        <v>3</v>
      </c>
      <c r="H77" s="138">
        <f>G77+H76</f>
        <v>4</v>
      </c>
      <c r="I77" s="138">
        <f>H77+I76</f>
        <v>4</v>
      </c>
    </row>
    <row r="78" spans="2:10" outlineLevel="1" x14ac:dyDescent="0.35">
      <c r="B78" s="382" t="s">
        <v>111</v>
      </c>
      <c r="C78" s="5" t="s">
        <v>132</v>
      </c>
      <c r="D78" s="14" t="s">
        <v>106</v>
      </c>
      <c r="E78" s="137">
        <f>Πελάτες!D202</f>
        <v>-3</v>
      </c>
      <c r="F78" s="137">
        <f>Πελάτες!F202</f>
        <v>-16</v>
      </c>
      <c r="G78" s="137">
        <f>Πελάτες!I202</f>
        <v>4</v>
      </c>
      <c r="H78" s="137">
        <f>Πελάτες!L202</f>
        <v>5</v>
      </c>
      <c r="I78" s="137">
        <f>Πελάτες!O202</f>
        <v>8</v>
      </c>
      <c r="J78" s="130"/>
    </row>
    <row r="79" spans="2:10" outlineLevel="1" x14ac:dyDescent="0.35">
      <c r="B79" s="383"/>
      <c r="C79" s="7" t="s">
        <v>133</v>
      </c>
      <c r="D79" s="15" t="s">
        <v>106</v>
      </c>
      <c r="E79" s="138">
        <f>Πελάτες!E202</f>
        <v>93</v>
      </c>
      <c r="F79" s="138">
        <f>E79+F78</f>
        <v>77</v>
      </c>
      <c r="G79" s="138">
        <f>F79+G78</f>
        <v>81</v>
      </c>
      <c r="H79" s="138">
        <f>G79+H78</f>
        <v>86</v>
      </c>
      <c r="I79" s="138">
        <f>H79+I78</f>
        <v>94</v>
      </c>
      <c r="J79" s="130"/>
    </row>
    <row r="80" spans="2:10" ht="15" customHeight="1" outlineLevel="1" x14ac:dyDescent="0.35">
      <c r="B80" s="382" t="s">
        <v>112</v>
      </c>
      <c r="C80" s="5" t="s">
        <v>132</v>
      </c>
      <c r="D80" s="14" t="s">
        <v>106</v>
      </c>
      <c r="E80" s="137">
        <f>Πελάτες!D234</f>
        <v>0</v>
      </c>
      <c r="F80" s="137">
        <f>Πελάτες!F234</f>
        <v>0</v>
      </c>
      <c r="G80" s="137">
        <f>Πελάτες!I234</f>
        <v>2</v>
      </c>
      <c r="H80" s="137">
        <f>Πελάτες!L234</f>
        <v>2</v>
      </c>
      <c r="I80" s="137">
        <f>Πελάτες!O234</f>
        <v>0</v>
      </c>
    </row>
    <row r="81" spans="2:10" outlineLevel="1" x14ac:dyDescent="0.35">
      <c r="B81" s="383"/>
      <c r="C81" s="7" t="s">
        <v>133</v>
      </c>
      <c r="D81" s="15" t="s">
        <v>106</v>
      </c>
      <c r="E81" s="138">
        <f>Πελάτες!E234</f>
        <v>1</v>
      </c>
      <c r="F81" s="138">
        <f>E81+F80</f>
        <v>1</v>
      </c>
      <c r="G81" s="138">
        <f>F81+G80</f>
        <v>3</v>
      </c>
      <c r="H81" s="138">
        <f>G81+H80</f>
        <v>5</v>
      </c>
      <c r="I81" s="138">
        <f>H81+I80</f>
        <v>5</v>
      </c>
    </row>
    <row r="82" spans="2:10" outlineLevel="1" x14ac:dyDescent="0.35">
      <c r="B82" s="17" t="s">
        <v>144</v>
      </c>
    </row>
    <row r="84" spans="2:10" ht="15.5" x14ac:dyDescent="0.35">
      <c r="B84" s="296" t="s">
        <v>270</v>
      </c>
      <c r="C84" s="296"/>
      <c r="D84" s="296"/>
      <c r="E84" s="296"/>
      <c r="F84" s="296"/>
      <c r="G84" s="296"/>
      <c r="H84" s="296"/>
      <c r="I84" s="296"/>
    </row>
    <row r="85" spans="2:10" ht="5.15" customHeight="1" outlineLevel="1" x14ac:dyDescent="0.35"/>
    <row r="86" spans="2:10" outlineLevel="1" x14ac:dyDescent="0.35">
      <c r="B86" s="384"/>
      <c r="C86" s="385"/>
      <c r="D86" s="9" t="s">
        <v>105</v>
      </c>
      <c r="E86" s="9">
        <f>$C$3-5</f>
        <v>2019</v>
      </c>
      <c r="F86" s="9">
        <f>$C$3-4</f>
        <v>2020</v>
      </c>
      <c r="G86" s="9">
        <f>$C$3-3</f>
        <v>2021</v>
      </c>
      <c r="H86" s="9">
        <f>$C$3-2</f>
        <v>2022</v>
      </c>
      <c r="I86" s="9">
        <f>$C$3-1</f>
        <v>2023</v>
      </c>
    </row>
    <row r="87" spans="2:10" outlineLevel="1" x14ac:dyDescent="0.35">
      <c r="B87" s="390" t="s">
        <v>142</v>
      </c>
      <c r="C87" s="391"/>
      <c r="D87" s="15" t="s">
        <v>114</v>
      </c>
      <c r="E87" s="138">
        <f t="shared" ref="E87:I87" si="19">SUM(E88:E93)</f>
        <v>1160883.9343237004</v>
      </c>
      <c r="F87" s="138">
        <f t="shared" si="19"/>
        <v>1153156.0559999999</v>
      </c>
      <c r="G87" s="138">
        <f t="shared" si="19"/>
        <v>1250490.6069999998</v>
      </c>
      <c r="H87" s="138">
        <f t="shared" si="19"/>
        <v>1190631.3636666664</v>
      </c>
      <c r="I87" s="138">
        <f t="shared" si="19"/>
        <v>1349789</v>
      </c>
    </row>
    <row r="88" spans="2:10" outlineLevel="1" x14ac:dyDescent="0.35">
      <c r="B88" s="390" t="s">
        <v>104</v>
      </c>
      <c r="C88" s="391"/>
      <c r="D88" s="15" t="s">
        <v>114</v>
      </c>
      <c r="E88" s="138">
        <f>'Διανεμόμενες ποσότητες αερίου'!D74</f>
        <v>27.431999999999999</v>
      </c>
      <c r="F88" s="138">
        <f>'Διανεμόμενες ποσότητες αερίου'!E74</f>
        <v>114.649</v>
      </c>
      <c r="G88" s="138">
        <f>'Διανεμόμενες ποσότητες αερίου'!G74</f>
        <v>291.38299999999998</v>
      </c>
      <c r="H88" s="138">
        <f>'Διανεμόμενες ποσότητες αερίου'!I74</f>
        <v>478</v>
      </c>
      <c r="I88" s="138">
        <f>'Διανεμόμενες ποσότητες αερίου'!K74</f>
        <v>473</v>
      </c>
      <c r="J88" s="130"/>
    </row>
    <row r="89" spans="2:10" outlineLevel="1" x14ac:dyDescent="0.35">
      <c r="B89" s="390" t="s">
        <v>108</v>
      </c>
      <c r="C89" s="391"/>
      <c r="D89" s="15" t="s">
        <v>114</v>
      </c>
      <c r="E89" s="138">
        <f>'Διανεμόμενες ποσότητες αερίου'!D107</f>
        <v>6.2779999999999996</v>
      </c>
      <c r="F89" s="138">
        <f>'Διανεμόμενες ποσότητες αερίου'!E107</f>
        <v>1114</v>
      </c>
      <c r="G89" s="138">
        <f>'Διανεμόμενες ποσότητες αερίου'!G107</f>
        <v>2314.835</v>
      </c>
      <c r="H89" s="138">
        <f>'Διανεμόμενες ποσότητες αερίου'!I107</f>
        <v>3658.809000000002</v>
      </c>
      <c r="I89" s="138">
        <f>'Διανεμόμενες ποσότητες αερίου'!K107</f>
        <v>4292</v>
      </c>
      <c r="J89" s="130"/>
    </row>
    <row r="90" spans="2:10" outlineLevel="1" x14ac:dyDescent="0.35">
      <c r="B90" s="390" t="s">
        <v>109</v>
      </c>
      <c r="C90" s="391"/>
      <c r="D90" s="30" t="s">
        <v>114</v>
      </c>
      <c r="E90" s="139">
        <f>'Διανεμόμενες ποσότητες αερίου'!D140</f>
        <v>30.355</v>
      </c>
      <c r="F90" s="139">
        <f>'Διανεμόμενες ποσότητες αερίου'!E140</f>
        <v>62.841000000000001</v>
      </c>
      <c r="G90" s="139">
        <f>'Διανεμόμενες ποσότητες αερίου'!G140</f>
        <v>176.04500000000002</v>
      </c>
      <c r="H90" s="139">
        <f>'Διανεμόμενες ποσότητες αερίου'!I140</f>
        <v>302.0306666666666</v>
      </c>
      <c r="I90" s="139">
        <f>'Διανεμόμενες ποσότητες αερίου'!K140</f>
        <v>1109</v>
      </c>
    </row>
    <row r="91" spans="2:10" outlineLevel="1" x14ac:dyDescent="0.35">
      <c r="B91" s="390" t="s">
        <v>110</v>
      </c>
      <c r="C91" s="391"/>
      <c r="D91" s="15" t="s">
        <v>114</v>
      </c>
      <c r="E91" s="138">
        <f>'Διανεμόμενες ποσότητες αερίου'!D173</f>
        <v>12783.619000000001</v>
      </c>
      <c r="F91" s="138">
        <f>'Διανεμόμενες ποσότητες αερίου'!E173</f>
        <v>13974.576999999999</v>
      </c>
      <c r="G91" s="138">
        <f>'Διανεμόμενες ποσότητες αερίου'!G173</f>
        <v>15848.527999999998</v>
      </c>
      <c r="H91" s="138">
        <f>'Διανεμόμενες ποσότητες αερίου'!I173</f>
        <v>15301.395999999997</v>
      </c>
      <c r="I91" s="138">
        <f>'Διανεμόμενες ποσότητες αερίου'!K173</f>
        <v>31288</v>
      </c>
    </row>
    <row r="92" spans="2:10" ht="27" customHeight="1" outlineLevel="1" x14ac:dyDescent="0.35">
      <c r="B92" s="390" t="s">
        <v>111</v>
      </c>
      <c r="C92" s="391"/>
      <c r="D92" s="15" t="s">
        <v>114</v>
      </c>
      <c r="E92" s="138">
        <f>'Διανεμόμενες ποσότητες αερίου'!D206</f>
        <v>1144923.8293237004</v>
      </c>
      <c r="F92" s="138">
        <f>'Διανεμόμενες ποσότητες αερίου'!E206</f>
        <v>1132719.3199999998</v>
      </c>
      <c r="G92" s="138">
        <f>'Διανεμόμενες ποσότητες αερίου'!G206</f>
        <v>1224756.3669999999</v>
      </c>
      <c r="H92" s="138">
        <f>'Διανεμόμενες ποσότητες αερίου'!I206</f>
        <v>1163186.6773333331</v>
      </c>
      <c r="I92" s="138">
        <f>'Διανεμόμενες ποσότητες αερίου'!K206</f>
        <v>1312627</v>
      </c>
    </row>
    <row r="93" spans="2:10" outlineLevel="1" x14ac:dyDescent="0.35">
      <c r="B93" s="390" t="s">
        <v>112</v>
      </c>
      <c r="C93" s="391"/>
      <c r="D93" s="15" t="s">
        <v>114</v>
      </c>
      <c r="E93" s="138">
        <f>'Διανεμόμενες ποσότητες αερίου'!D239</f>
        <v>3112.4209999999998</v>
      </c>
      <c r="F93" s="138">
        <f>'Διανεμόμενες ποσότητες αερίου'!E239</f>
        <v>5170.6689999999999</v>
      </c>
      <c r="G93" s="138">
        <f>'Διανεμόμενες ποσότητες αερίου'!G239</f>
        <v>7103.4489999999996</v>
      </c>
      <c r="H93" s="138">
        <f>'Διανεμόμενες ποσότητες αερίου'!I239</f>
        <v>7704.4506666666666</v>
      </c>
      <c r="I93" s="138">
        <f>'Διανεμόμενες ποσότητες αερίου'!K239</f>
        <v>0</v>
      </c>
    </row>
    <row r="95" spans="2:10" ht="15.5" x14ac:dyDescent="0.35">
      <c r="B95" s="296" t="s">
        <v>271</v>
      </c>
      <c r="C95" s="296"/>
      <c r="D95" s="296"/>
      <c r="E95" s="296"/>
      <c r="F95" s="296"/>
      <c r="G95" s="296"/>
      <c r="H95" s="296"/>
      <c r="I95" s="296"/>
    </row>
    <row r="96" spans="2:10" ht="5.15" customHeight="1" outlineLevel="1" x14ac:dyDescent="0.35"/>
    <row r="97" spans="2:9" outlineLevel="1" x14ac:dyDescent="0.35">
      <c r="B97" s="384"/>
      <c r="C97" s="385"/>
      <c r="D97" s="9" t="s">
        <v>105</v>
      </c>
      <c r="E97" s="9">
        <f>$C$3-5</f>
        <v>2019</v>
      </c>
      <c r="F97" s="9">
        <f>$C$3-4</f>
        <v>2020</v>
      </c>
      <c r="G97" s="9">
        <f>$C$3-3</f>
        <v>2021</v>
      </c>
      <c r="H97" s="9">
        <f>$C$3-2</f>
        <v>2022</v>
      </c>
      <c r="I97" s="9">
        <f>$C$3-1</f>
        <v>2023</v>
      </c>
    </row>
    <row r="98" spans="2:9" outlineLevel="1" x14ac:dyDescent="0.35">
      <c r="B98" s="386" t="s">
        <v>181</v>
      </c>
      <c r="C98" s="5" t="s">
        <v>182</v>
      </c>
      <c r="D98" s="14" t="s">
        <v>106</v>
      </c>
      <c r="E98" s="137">
        <f>SUM(E99:E101)</f>
        <v>17804</v>
      </c>
      <c r="F98" s="137">
        <f>SUM(F99:F101)</f>
        <v>17804</v>
      </c>
      <c r="G98" s="137">
        <f t="shared" ref="G98:I98" si="20">SUM(G99:G101)</f>
        <v>18150</v>
      </c>
      <c r="H98" s="137">
        <f t="shared" si="20"/>
        <v>28338</v>
      </c>
      <c r="I98" s="137">
        <f t="shared" si="20"/>
        <v>41878</v>
      </c>
    </row>
    <row r="99" spans="2:9" outlineLevel="1" x14ac:dyDescent="0.35">
      <c r="B99" s="387"/>
      <c r="C99" s="13" t="s">
        <v>183</v>
      </c>
      <c r="D99" s="16" t="s">
        <v>106</v>
      </c>
      <c r="E99" s="140">
        <f>'Παραδοχές διείσδυσης - κάλυψης'!E39</f>
        <v>17804</v>
      </c>
      <c r="F99" s="140">
        <f>'Παραδοχές διείσδυσης - κάλυψης'!I39</f>
        <v>17804</v>
      </c>
      <c r="G99" s="140">
        <f>'Παραδοχές διείσδυσης - κάλυψης'!M39</f>
        <v>18150</v>
      </c>
      <c r="H99" s="140">
        <f>'Παραδοχές διείσδυσης - κάλυψης'!Q39</f>
        <v>28338</v>
      </c>
      <c r="I99" s="140">
        <f>'Παραδοχές διείσδυσης - κάλυψης'!U39</f>
        <v>41878</v>
      </c>
    </row>
    <row r="100" spans="2:9" outlineLevel="1" x14ac:dyDescent="0.35">
      <c r="B100" s="387"/>
      <c r="C100" s="126" t="s">
        <v>184</v>
      </c>
      <c r="D100" s="16" t="s">
        <v>106</v>
      </c>
      <c r="E100" s="141">
        <f>'Παραδοχές διείσδυσης - κάλυψης'!F39</f>
        <v>0</v>
      </c>
      <c r="F100" s="141">
        <f>'Παραδοχές διείσδυσης - κάλυψης'!J39</f>
        <v>0</v>
      </c>
      <c r="G100" s="141">
        <f>'Παραδοχές διείσδυσης - κάλυψης'!N39</f>
        <v>0</v>
      </c>
      <c r="H100" s="141">
        <f>'Παραδοχές διείσδυσης - κάλυψης'!R39</f>
        <v>0</v>
      </c>
      <c r="I100" s="141">
        <f>'Παραδοχές διείσδυσης - κάλυψης'!V39</f>
        <v>0</v>
      </c>
    </row>
    <row r="101" spans="2:9" outlineLevel="1" x14ac:dyDescent="0.35">
      <c r="B101" s="388"/>
      <c r="C101" s="7" t="s">
        <v>111</v>
      </c>
      <c r="D101" s="15" t="s">
        <v>106</v>
      </c>
      <c r="E101" s="138">
        <f>'Παραδοχές διείσδυσης - κάλυψης'!G39</f>
        <v>0</v>
      </c>
      <c r="F101" s="138">
        <f>'Παραδοχές διείσδυσης - κάλυψης'!K39</f>
        <v>0</v>
      </c>
      <c r="G101" s="138">
        <f>'Παραδοχές διείσδυσης - κάλυψης'!O39</f>
        <v>0</v>
      </c>
      <c r="H101" s="138">
        <f>'Παραδοχές διείσδυσης - κάλυψης'!S39</f>
        <v>0</v>
      </c>
      <c r="I101" s="138">
        <f>'Παραδοχές διείσδυσης - κάλυψης'!W39</f>
        <v>0</v>
      </c>
    </row>
    <row r="102" spans="2:9" outlineLevel="1" x14ac:dyDescent="0.35">
      <c r="B102" s="389" t="s">
        <v>272</v>
      </c>
      <c r="C102" s="389"/>
      <c r="D102" s="12" t="s">
        <v>106</v>
      </c>
      <c r="E102" s="142">
        <f>'Παραδοχές διείσδυσης - κάλυψης'!D72</f>
        <v>17804</v>
      </c>
      <c r="F102" s="142">
        <f>'Παραδοχές διείσδυσης - κάλυψης'!E72</f>
        <v>17804</v>
      </c>
      <c r="G102" s="142">
        <f>'Παραδοχές διείσδυσης - κάλυψης'!F72</f>
        <v>17804</v>
      </c>
      <c r="H102" s="142">
        <f>'Παραδοχές διείσδυσης - κάλυψης'!G72</f>
        <v>28338</v>
      </c>
      <c r="I102" s="142">
        <f>'Παραδοχές διείσδυσης - κάλυψης'!I72</f>
        <v>38110</v>
      </c>
    </row>
    <row r="103" spans="2:9" outlineLevel="1" x14ac:dyDescent="0.35">
      <c r="B103" s="17" t="s">
        <v>273</v>
      </c>
    </row>
    <row r="104" spans="2:9" outlineLevel="1" x14ac:dyDescent="0.35">
      <c r="B104" s="17" t="s">
        <v>186</v>
      </c>
    </row>
    <row r="106" spans="2:9" ht="15.5" x14ac:dyDescent="0.35">
      <c r="B106" s="296" t="s">
        <v>274</v>
      </c>
      <c r="C106" s="296"/>
      <c r="D106" s="296"/>
      <c r="E106" s="296"/>
      <c r="F106" s="296"/>
      <c r="G106" s="296"/>
      <c r="H106" s="296"/>
      <c r="I106" s="296"/>
    </row>
    <row r="107" spans="2:9" ht="5.15" customHeight="1" outlineLevel="1" x14ac:dyDescent="0.35"/>
    <row r="108" spans="2:9" outlineLevel="1" x14ac:dyDescent="0.35">
      <c r="B108" s="384"/>
      <c r="C108" s="385"/>
      <c r="D108" s="9" t="s">
        <v>105</v>
      </c>
      <c r="E108" s="9">
        <f>$C$3-5</f>
        <v>2019</v>
      </c>
      <c r="F108" s="9">
        <f>$C$3-4</f>
        <v>2020</v>
      </c>
      <c r="G108" s="9">
        <f>$C$3-3</f>
        <v>2021</v>
      </c>
      <c r="H108" s="9">
        <f>$C$3-2</f>
        <v>2022</v>
      </c>
      <c r="I108" s="9" t="str">
        <f>$C$3-1&amp;""&amp;" ("&amp;"Πρόβλεψη"&amp;")"</f>
        <v>2023 (Πρόβλεψη)</v>
      </c>
    </row>
    <row r="109" spans="2:9" outlineLevel="1" x14ac:dyDescent="0.35">
      <c r="B109" s="392" t="s">
        <v>189</v>
      </c>
      <c r="C109" s="393"/>
      <c r="D109" s="15" t="s">
        <v>150</v>
      </c>
      <c r="E109" s="138">
        <f>'Παραδοχές διείσδυσης - κάλυψης'!D103</f>
        <v>408992.79521999997</v>
      </c>
      <c r="F109" s="138">
        <f>'Παραδοχές διείσδυσης - κάλυψης'!E103</f>
        <v>408992.79521999997</v>
      </c>
      <c r="G109" s="138">
        <f>'Παραδοχές διείσδυσης - κάλυψης'!F103</f>
        <v>408992.79521999997</v>
      </c>
      <c r="H109" s="138">
        <f>'Παραδοχές διείσδυσης - κάλυψης'!G103</f>
        <v>408992.79521999997</v>
      </c>
      <c r="I109" s="138">
        <f>'Παραδοχές διείσδυσης - κάλυψης'!I103</f>
        <v>408992.79521999997</v>
      </c>
    </row>
    <row r="110" spans="2:9" outlineLevel="1" x14ac:dyDescent="0.35">
      <c r="B110" s="389" t="s">
        <v>190</v>
      </c>
      <c r="C110" s="389"/>
      <c r="D110" s="12" t="s">
        <v>150</v>
      </c>
      <c r="E110" s="142">
        <f>'Παραδοχές διείσδυσης - κάλυψης'!D134</f>
        <v>650364</v>
      </c>
      <c r="F110" s="142">
        <f>'Παραδοχές διείσδυσης - κάλυψης'!E134</f>
        <v>650364</v>
      </c>
      <c r="G110" s="142">
        <f>'Παραδοχές διείσδυσης - κάλυψης'!F134</f>
        <v>650364</v>
      </c>
      <c r="H110" s="142">
        <f>'Παραδοχές διείσδυσης - κάλυψης'!G134</f>
        <v>650364</v>
      </c>
      <c r="I110" s="142">
        <f>'Παραδοχές διείσδυσης - κάλυψης'!I134</f>
        <v>650364</v>
      </c>
    </row>
    <row r="111" spans="2:9" outlineLevel="1" x14ac:dyDescent="0.35">
      <c r="B111" s="367" t="s">
        <v>191</v>
      </c>
      <c r="C111" s="367"/>
      <c r="D111" s="367"/>
      <c r="E111" s="367"/>
      <c r="F111" s="367"/>
      <c r="G111" s="367"/>
      <c r="H111" s="367"/>
    </row>
  </sheetData>
  <mergeCells count="58">
    <mergeCell ref="B65:I65"/>
    <mergeCell ref="B5:H5"/>
    <mergeCell ref="I2:K2"/>
    <mergeCell ref="C2:H2"/>
    <mergeCell ref="B87:C87"/>
    <mergeCell ref="B36:B37"/>
    <mergeCell ref="B9:I9"/>
    <mergeCell ref="B32:B33"/>
    <mergeCell ref="B34:B35"/>
    <mergeCell ref="B11:C11"/>
    <mergeCell ref="B31:C31"/>
    <mergeCell ref="B16:B17"/>
    <mergeCell ref="B18:B19"/>
    <mergeCell ref="B20:B21"/>
    <mergeCell ref="B12:B13"/>
    <mergeCell ref="B14:B15"/>
    <mergeCell ref="B90:C90"/>
    <mergeCell ref="B74:B75"/>
    <mergeCell ref="B76:B77"/>
    <mergeCell ref="B78:B79"/>
    <mergeCell ref="B80:B81"/>
    <mergeCell ref="B86:C86"/>
    <mergeCell ref="B84:I84"/>
    <mergeCell ref="B89:C89"/>
    <mergeCell ref="B88:C88"/>
    <mergeCell ref="B111:H111"/>
    <mergeCell ref="B98:B101"/>
    <mergeCell ref="B102:C102"/>
    <mergeCell ref="B108:C108"/>
    <mergeCell ref="B91:C91"/>
    <mergeCell ref="B92:C92"/>
    <mergeCell ref="B93:C93"/>
    <mergeCell ref="B110:C110"/>
    <mergeCell ref="B109:C109"/>
    <mergeCell ref="B97:C97"/>
    <mergeCell ref="B95:I95"/>
    <mergeCell ref="B106:I106"/>
    <mergeCell ref="B40:B41"/>
    <mergeCell ref="B72:B73"/>
    <mergeCell ref="B42:B43"/>
    <mergeCell ref="B47:I47"/>
    <mergeCell ref="B49:C49"/>
    <mergeCell ref="B50:B51"/>
    <mergeCell ref="B52:B53"/>
    <mergeCell ref="B54:B55"/>
    <mergeCell ref="B56:B57"/>
    <mergeCell ref="B58:B59"/>
    <mergeCell ref="B60:B61"/>
    <mergeCell ref="B62:B63"/>
    <mergeCell ref="B44:B45"/>
    <mergeCell ref="B67:C67"/>
    <mergeCell ref="B68:B69"/>
    <mergeCell ref="B70:B71"/>
    <mergeCell ref="B22:B23"/>
    <mergeCell ref="B29:I29"/>
    <mergeCell ref="B26:B27"/>
    <mergeCell ref="B24:B25"/>
    <mergeCell ref="B38:B39"/>
  </mergeCells>
  <hyperlinks>
    <hyperlink ref="I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Q194"/>
  <sheetViews>
    <sheetView showGridLines="0" topLeftCell="A144" zoomScale="80" zoomScaleNormal="80" workbookViewId="0">
      <selection activeCell="L151" sqref="L151"/>
    </sheetView>
  </sheetViews>
  <sheetFormatPr defaultColWidth="8.81640625" defaultRowHeight="14.5" outlineLevelRow="1" x14ac:dyDescent="0.35"/>
  <cols>
    <col min="1" max="1" width="2.81640625" customWidth="1"/>
    <col min="2" max="2" width="28.453125" customWidth="1"/>
    <col min="3" max="3" width="30" bestFit="1" customWidth="1"/>
    <col min="4" max="7" width="12.54296875" customWidth="1"/>
    <col min="8" max="8" width="17.453125" customWidth="1"/>
    <col min="9" max="9" width="18.54296875" customWidth="1"/>
    <col min="10" max="11" width="12.54296875" customWidth="1"/>
    <col min="12" max="12" width="27.453125" customWidth="1"/>
    <col min="13" max="13" width="9.1796875" customWidth="1"/>
    <col min="14" max="14" width="20.81640625" customWidth="1"/>
    <col min="15" max="19" width="9.1796875" customWidth="1"/>
  </cols>
  <sheetData>
    <row r="2" spans="2:12" ht="18.5" x14ac:dyDescent="0.45">
      <c r="B2" s="1" t="s">
        <v>0</v>
      </c>
      <c r="C2" s="297" t="str">
        <f>'Αρχική σελίδα'!C3</f>
        <v>Στερεάς Ελλάδας</v>
      </c>
      <c r="D2" s="297"/>
      <c r="E2" s="297"/>
      <c r="F2" s="297"/>
      <c r="G2" s="297"/>
      <c r="H2" s="297"/>
      <c r="J2" s="298" t="s">
        <v>59</v>
      </c>
      <c r="K2" s="298"/>
      <c r="L2" s="298"/>
    </row>
    <row r="3" spans="2:12" ht="18.5" x14ac:dyDescent="0.45">
      <c r="B3" s="2" t="s">
        <v>2</v>
      </c>
      <c r="C3" s="46">
        <f>'Αρχική σελίδα'!C4</f>
        <v>2024</v>
      </c>
      <c r="D3" s="46" t="s">
        <v>3</v>
      </c>
      <c r="E3" s="46">
        <f>C3+4</f>
        <v>2028</v>
      </c>
    </row>
    <row r="5" spans="2:12" ht="33" customHeight="1" x14ac:dyDescent="0.35">
      <c r="B5" s="299" t="s">
        <v>275</v>
      </c>
      <c r="C5" s="299"/>
      <c r="D5" s="299"/>
      <c r="E5" s="299"/>
      <c r="F5" s="299"/>
      <c r="G5" s="299"/>
      <c r="H5" s="299"/>
      <c r="I5" s="299"/>
    </row>
    <row r="6" spans="2:12" x14ac:dyDescent="0.35">
      <c r="B6" s="220"/>
      <c r="C6" s="220"/>
      <c r="D6" s="220"/>
      <c r="E6" s="220"/>
      <c r="F6" s="220"/>
      <c r="G6" s="220"/>
      <c r="H6" s="220"/>
    </row>
    <row r="7" spans="2:12" ht="18.5" x14ac:dyDescent="0.45">
      <c r="B7" s="99" t="s">
        <v>276</v>
      </c>
      <c r="C7" s="221"/>
      <c r="D7" s="221"/>
      <c r="E7" s="221"/>
      <c r="F7" s="221"/>
      <c r="G7" s="221"/>
      <c r="H7" s="221"/>
      <c r="I7" s="221"/>
      <c r="J7" s="221"/>
      <c r="K7" s="99"/>
    </row>
    <row r="8" spans="2:12" x14ac:dyDescent="0.35">
      <c r="B8" s="220"/>
      <c r="C8" s="220"/>
      <c r="D8" s="220"/>
      <c r="E8" s="220"/>
      <c r="F8" s="220"/>
      <c r="G8" s="220"/>
      <c r="H8" s="220"/>
    </row>
    <row r="9" spans="2:12" ht="15.5" x14ac:dyDescent="0.35">
      <c r="B9" s="396" t="s">
        <v>264</v>
      </c>
      <c r="C9" s="396"/>
      <c r="D9" s="396"/>
      <c r="E9" s="396"/>
      <c r="F9" s="396"/>
      <c r="G9" s="396"/>
      <c r="H9" s="396"/>
      <c r="I9" s="396"/>
      <c r="J9" s="396"/>
      <c r="K9" s="396"/>
    </row>
    <row r="10" spans="2:12" ht="5.15" customHeight="1" outlineLevel="1" x14ac:dyDescent="0.35"/>
    <row r="11" spans="2:12" outlineLevel="1" x14ac:dyDescent="0.35">
      <c r="B11" s="384"/>
      <c r="C11" s="385"/>
      <c r="D11" s="9" t="s">
        <v>105</v>
      </c>
      <c r="E11" s="9">
        <f>$C$3-1</f>
        <v>2023</v>
      </c>
      <c r="F11" s="9">
        <f>$C$3</f>
        <v>2024</v>
      </c>
      <c r="G11" s="9">
        <f>$C$3+1</f>
        <v>2025</v>
      </c>
      <c r="H11" s="9">
        <f>$C$3+2</f>
        <v>2026</v>
      </c>
      <c r="I11" s="9">
        <f>$C$3+3</f>
        <v>2027</v>
      </c>
      <c r="J11" s="9">
        <f>$C$3+4</f>
        <v>2028</v>
      </c>
      <c r="K11" s="9" t="str">
        <f>F11&amp;" - "&amp;J11</f>
        <v>2024 - 2028</v>
      </c>
    </row>
    <row r="12" spans="2:12" outlineLevel="1" x14ac:dyDescent="0.35">
      <c r="B12" s="381" t="s">
        <v>147</v>
      </c>
      <c r="C12" s="5" t="s">
        <v>148</v>
      </c>
      <c r="D12" s="14" t="s">
        <v>150</v>
      </c>
      <c r="E12" s="143">
        <f>'Στοιχεία υφιστάμενου δικτύου'!I12</f>
        <v>3705.9</v>
      </c>
      <c r="F12" s="137">
        <f>'Ανάπτυξη δικτύου'!U39</f>
        <v>3600</v>
      </c>
      <c r="G12" s="137">
        <f>'Ανάπτυξη δικτύου'!X39</f>
        <v>900</v>
      </c>
      <c r="H12" s="137">
        <f>'Ανάπτυξη δικτύου'!AA39</f>
        <v>0</v>
      </c>
      <c r="I12" s="137">
        <f>'Ανάπτυξη δικτύου'!AD39</f>
        <v>0</v>
      </c>
      <c r="J12" s="137">
        <f>'Ανάπτυξη δικτύου'!AG39</f>
        <v>0</v>
      </c>
      <c r="K12" s="137">
        <f>SUM(F12:J12)</f>
        <v>4500</v>
      </c>
    </row>
    <row r="13" spans="2:12" outlineLevel="1" x14ac:dyDescent="0.35">
      <c r="B13" s="381"/>
      <c r="C13" s="7" t="s">
        <v>149</v>
      </c>
      <c r="D13" s="15" t="s">
        <v>150</v>
      </c>
      <c r="E13" s="144">
        <f>'Στοιχεία υφιστάμενου δικτύου'!I13</f>
        <v>133835.9</v>
      </c>
      <c r="F13" s="138">
        <f>E13+F12</f>
        <v>137435.9</v>
      </c>
      <c r="G13" s="138">
        <f>F13+G12</f>
        <v>138335.9</v>
      </c>
      <c r="H13" s="138">
        <f>G13+H12</f>
        <v>138335.9</v>
      </c>
      <c r="I13" s="138">
        <f>H13+I12</f>
        <v>138335.9</v>
      </c>
      <c r="J13" s="138">
        <f>I13+J12</f>
        <v>138335.9</v>
      </c>
      <c r="K13" s="32"/>
    </row>
    <row r="14" spans="2:12" outlineLevel="1" x14ac:dyDescent="0.35">
      <c r="B14" s="381" t="s">
        <v>151</v>
      </c>
      <c r="C14" s="5" t="s">
        <v>148</v>
      </c>
      <c r="D14" s="14" t="s">
        <v>150</v>
      </c>
      <c r="E14" s="143">
        <f>'Στοιχεία υφιστάμενου δικτύου'!I14</f>
        <v>76734</v>
      </c>
      <c r="F14" s="137">
        <f>'Ανάπτυξη δικτύου'!U72</f>
        <v>104761</v>
      </c>
      <c r="G14" s="137">
        <f>'Ανάπτυξη δικτύου'!X72</f>
        <v>65000</v>
      </c>
      <c r="H14" s="137">
        <f>'Ανάπτυξη δικτύου'!AA72</f>
        <v>9000</v>
      </c>
      <c r="I14" s="137">
        <f>'Ανάπτυξη δικτύου'!AD72</f>
        <v>7000</v>
      </c>
      <c r="J14" s="137">
        <f>'Ανάπτυξη δικτύου'!AG72</f>
        <v>6000</v>
      </c>
      <c r="K14" s="137">
        <f>SUM(F14:J14)</f>
        <v>191761</v>
      </c>
    </row>
    <row r="15" spans="2:12" outlineLevel="1" x14ac:dyDescent="0.35">
      <c r="B15" s="381"/>
      <c r="C15" s="7" t="s">
        <v>149</v>
      </c>
      <c r="D15" s="15" t="s">
        <v>150</v>
      </c>
      <c r="E15" s="144">
        <f>'Στοιχεία υφιστάμενου δικτύου'!I15</f>
        <v>230643</v>
      </c>
      <c r="F15" s="138">
        <f>E15+F14</f>
        <v>335404</v>
      </c>
      <c r="G15" s="138">
        <f>F15+G14</f>
        <v>400404</v>
      </c>
      <c r="H15" s="138">
        <f>G15+H14</f>
        <v>409404</v>
      </c>
      <c r="I15" s="138">
        <f>H15+I14</f>
        <v>416404</v>
      </c>
      <c r="J15" s="138">
        <f>I15+J14</f>
        <v>422404</v>
      </c>
      <c r="K15" s="32"/>
    </row>
    <row r="16" spans="2:12" outlineLevel="1" x14ac:dyDescent="0.35">
      <c r="B16" s="381" t="s">
        <v>152</v>
      </c>
      <c r="C16" s="5" t="s">
        <v>132</v>
      </c>
      <c r="D16" s="14" t="s">
        <v>106</v>
      </c>
      <c r="E16" s="143">
        <f>'Στοιχεία υφιστάμενου δικτύου'!I16</f>
        <v>272</v>
      </c>
      <c r="F16" s="137">
        <f>'Ανάπτυξη δικτύου'!U104</f>
        <v>1608</v>
      </c>
      <c r="G16" s="137">
        <f>'Ανάπτυξη δικτύου'!X104</f>
        <v>3842</v>
      </c>
      <c r="H16" s="137">
        <f>'Ανάπτυξη δικτύου'!AA104</f>
        <v>3303</v>
      </c>
      <c r="I16" s="137">
        <f>'Ανάπτυξη δικτύου'!AD104</f>
        <v>2563</v>
      </c>
      <c r="J16" s="137">
        <f>'Ανάπτυξη δικτύου'!AG104</f>
        <v>2946</v>
      </c>
      <c r="K16" s="137">
        <f>SUM(F16:J16)</f>
        <v>14262</v>
      </c>
    </row>
    <row r="17" spans="2:11" outlineLevel="1" x14ac:dyDescent="0.35">
      <c r="B17" s="381"/>
      <c r="C17" s="7" t="s">
        <v>133</v>
      </c>
      <c r="D17" s="15" t="s">
        <v>106</v>
      </c>
      <c r="E17" s="144">
        <f>'Στοιχεία υφιστάμενου δικτύου'!I17</f>
        <v>977</v>
      </c>
      <c r="F17" s="138">
        <f>E17+F16</f>
        <v>2585</v>
      </c>
      <c r="G17" s="138">
        <f>F17+G16</f>
        <v>6427</v>
      </c>
      <c r="H17" s="138">
        <f>G17+H16</f>
        <v>9730</v>
      </c>
      <c r="I17" s="138">
        <f>H17+I16</f>
        <v>12293</v>
      </c>
      <c r="J17" s="138">
        <f>I17+J16</f>
        <v>15239</v>
      </c>
      <c r="K17" s="32"/>
    </row>
    <row r="18" spans="2:11" outlineLevel="1" x14ac:dyDescent="0.35">
      <c r="B18" s="381" t="s">
        <v>155</v>
      </c>
      <c r="C18" s="5" t="s">
        <v>132</v>
      </c>
      <c r="D18" s="14" t="s">
        <v>106</v>
      </c>
      <c r="E18" s="143">
        <f>'Στοιχεία υφιστάμενου δικτύου'!I18</f>
        <v>454</v>
      </c>
      <c r="F18" s="137">
        <f>'Ανάπτυξη δικτύου'!U136</f>
        <v>3756</v>
      </c>
      <c r="G18" s="137">
        <f>'Ανάπτυξη δικτύου'!X136</f>
        <v>6830</v>
      </c>
      <c r="H18" s="137">
        <f>'Ανάπτυξη δικτύου'!AA136</f>
        <v>4912</v>
      </c>
      <c r="I18" s="137">
        <f>'Ανάπτυξη δικτύου'!AD136</f>
        <v>3732</v>
      </c>
      <c r="J18" s="137">
        <f>'Ανάπτυξη δικτύου'!AG136</f>
        <v>3233</v>
      </c>
      <c r="K18" s="137">
        <f>SUM(F18:J18)</f>
        <v>22463</v>
      </c>
    </row>
    <row r="19" spans="2:11" outlineLevel="1" x14ac:dyDescent="0.35">
      <c r="B19" s="381"/>
      <c r="C19" s="7" t="s">
        <v>133</v>
      </c>
      <c r="D19" s="15" t="s">
        <v>106</v>
      </c>
      <c r="E19" s="144">
        <f>'Στοιχεία υφιστάμενου δικτύου'!I19</f>
        <v>1220</v>
      </c>
      <c r="F19" s="138">
        <f>E19+F18</f>
        <v>4976</v>
      </c>
      <c r="G19" s="138">
        <f>F19+G18</f>
        <v>11806</v>
      </c>
      <c r="H19" s="138">
        <f>G19+H18</f>
        <v>16718</v>
      </c>
      <c r="I19" s="138">
        <f>H19+I18</f>
        <v>20450</v>
      </c>
      <c r="J19" s="138">
        <f>I19+J18</f>
        <v>23683</v>
      </c>
      <c r="K19" s="32"/>
    </row>
    <row r="20" spans="2:11" outlineLevel="1" x14ac:dyDescent="0.35">
      <c r="B20" s="389" t="s">
        <v>156</v>
      </c>
      <c r="C20" s="5" t="s">
        <v>132</v>
      </c>
      <c r="D20" s="14" t="s">
        <v>106</v>
      </c>
      <c r="E20" s="143">
        <f>'Στοιχεία υφιστάμενου δικτύου'!I20</f>
        <v>0</v>
      </c>
      <c r="F20" s="137">
        <f>'Ανάπτυξη δικτύου'!U168</f>
        <v>4</v>
      </c>
      <c r="G20" s="137">
        <f>'Ανάπτυξη δικτύου'!X168</f>
        <v>3</v>
      </c>
      <c r="H20" s="137">
        <f>'Ανάπτυξη δικτύου'!AA168</f>
        <v>0</v>
      </c>
      <c r="I20" s="137">
        <f>'Ανάπτυξη δικτύου'!AD168</f>
        <v>0</v>
      </c>
      <c r="J20" s="137">
        <f>'Ανάπτυξη δικτύου'!AG168</f>
        <v>0</v>
      </c>
      <c r="K20" s="137">
        <f>SUM(F20:J20)</f>
        <v>7</v>
      </c>
    </row>
    <row r="21" spans="2:11" outlineLevel="1" x14ac:dyDescent="0.35">
      <c r="B21" s="389"/>
      <c r="C21" s="7" t="s">
        <v>133</v>
      </c>
      <c r="D21" s="15" t="s">
        <v>106</v>
      </c>
      <c r="E21" s="144">
        <f>'Στοιχεία υφιστάμενου δικτύου'!I21</f>
        <v>11</v>
      </c>
      <c r="F21" s="138">
        <f>E21+F20</f>
        <v>15</v>
      </c>
      <c r="G21" s="138">
        <f>F21+G20</f>
        <v>18</v>
      </c>
      <c r="H21" s="138">
        <f>G21+H20</f>
        <v>18</v>
      </c>
      <c r="I21" s="138">
        <f>H21+I20</f>
        <v>18</v>
      </c>
      <c r="J21" s="138">
        <f>I21+J20</f>
        <v>18</v>
      </c>
      <c r="K21" s="32"/>
    </row>
    <row r="22" spans="2:11" outlineLevel="1" x14ac:dyDescent="0.35">
      <c r="B22" s="381" t="s">
        <v>157</v>
      </c>
      <c r="C22" s="5" t="s">
        <v>132</v>
      </c>
      <c r="D22" s="14" t="s">
        <v>106</v>
      </c>
      <c r="E22" s="143">
        <f>'Στοιχεία υφιστάμενου δικτύου'!I22</f>
        <v>0</v>
      </c>
      <c r="F22" s="137">
        <f>'Ανάπτυξη δικτύου'!U200</f>
        <v>1</v>
      </c>
      <c r="G22" s="137">
        <f>'Ανάπτυξη δικτύου'!X200</f>
        <v>0</v>
      </c>
      <c r="H22" s="137">
        <f>'Ανάπτυξη δικτύου'!AA200</f>
        <v>0</v>
      </c>
      <c r="I22" s="137">
        <f>'Ανάπτυξη δικτύου'!AD200</f>
        <v>0</v>
      </c>
      <c r="J22" s="137">
        <f>'Ανάπτυξη δικτύου'!AG200</f>
        <v>0</v>
      </c>
      <c r="K22" s="137">
        <f>SUM(F22:J22)</f>
        <v>1</v>
      </c>
    </row>
    <row r="23" spans="2:11" outlineLevel="1" x14ac:dyDescent="0.35">
      <c r="B23" s="381"/>
      <c r="C23" s="7" t="s">
        <v>133</v>
      </c>
      <c r="D23" s="15" t="s">
        <v>106</v>
      </c>
      <c r="E23" s="144">
        <f>'Στοιχεία υφιστάμενου δικτύου'!I23</f>
        <v>0</v>
      </c>
      <c r="F23" s="138">
        <f>E23+F22</f>
        <v>1</v>
      </c>
      <c r="G23" s="138">
        <f>F23+G22</f>
        <v>1</v>
      </c>
      <c r="H23" s="138">
        <f>G23+H22</f>
        <v>1</v>
      </c>
      <c r="I23" s="138">
        <f>H23+I22</f>
        <v>1</v>
      </c>
      <c r="J23" s="138">
        <f>I23+J22</f>
        <v>1</v>
      </c>
      <c r="K23" s="32"/>
    </row>
    <row r="24" spans="2:11" outlineLevel="1" x14ac:dyDescent="0.35">
      <c r="B24" s="381" t="s">
        <v>158</v>
      </c>
      <c r="C24" s="5" t="s">
        <v>132</v>
      </c>
      <c r="D24" s="14" t="s">
        <v>106</v>
      </c>
      <c r="E24" s="143">
        <f>'Στοιχεία υφιστάμενου δικτύου'!I24</f>
        <v>0</v>
      </c>
      <c r="F24" s="137">
        <f>'Ανάπτυξη δικτύου'!U232</f>
        <v>0</v>
      </c>
      <c r="G24" s="137">
        <f>'Ανάπτυξη δικτύου'!X232</f>
        <v>1</v>
      </c>
      <c r="H24" s="137">
        <f>'Ανάπτυξη δικτύου'!AA232</f>
        <v>0</v>
      </c>
      <c r="I24" s="137">
        <f>'Ανάπτυξη δικτύου'!AD232</f>
        <v>0</v>
      </c>
      <c r="J24" s="137">
        <f>'Ανάπτυξη δικτύου'!AG232</f>
        <v>0</v>
      </c>
      <c r="K24" s="137">
        <f>SUM(F24:J24)</f>
        <v>1</v>
      </c>
    </row>
    <row r="25" spans="2:11" outlineLevel="1" x14ac:dyDescent="0.35">
      <c r="B25" s="381"/>
      <c r="C25" s="7" t="s">
        <v>133</v>
      </c>
      <c r="D25" s="15" t="s">
        <v>106</v>
      </c>
      <c r="E25" s="144">
        <f>'Στοιχεία υφιστάμενου δικτύου'!I25</f>
        <v>0</v>
      </c>
      <c r="F25" s="138">
        <f>E25+F24</f>
        <v>0</v>
      </c>
      <c r="G25" s="138">
        <f>F25+G24</f>
        <v>1</v>
      </c>
      <c r="H25" s="138">
        <f>G25+H24</f>
        <v>1</v>
      </c>
      <c r="I25" s="138">
        <f>H25+I24</f>
        <v>1</v>
      </c>
      <c r="J25" s="138">
        <f>I25+J24</f>
        <v>1</v>
      </c>
      <c r="K25" s="32"/>
    </row>
    <row r="26" spans="2:11" outlineLevel="1" x14ac:dyDescent="0.35">
      <c r="B26" s="381" t="s">
        <v>265</v>
      </c>
      <c r="C26" s="5" t="s">
        <v>153</v>
      </c>
      <c r="D26" s="14" t="s">
        <v>106</v>
      </c>
      <c r="E26" s="143">
        <f>'Στοιχεία υφιστάμενου δικτύου'!I26</f>
        <v>0</v>
      </c>
      <c r="F26" s="137">
        <f>'Ανάπτυξη δικτύου'!U264</f>
        <v>0</v>
      </c>
      <c r="G26" s="137">
        <f>'Ανάπτυξη δικτύου'!X264</f>
        <v>0</v>
      </c>
      <c r="H26" s="137">
        <f>'Ανάπτυξη δικτύου'!AA264</f>
        <v>0</v>
      </c>
      <c r="I26" s="137">
        <f>'Ανάπτυξη δικτύου'!AD264</f>
        <v>0</v>
      </c>
      <c r="J26" s="137">
        <f>'Ανάπτυξη δικτύου'!AG264</f>
        <v>0</v>
      </c>
      <c r="K26" s="137">
        <f>SUM(F26:J26)</f>
        <v>0</v>
      </c>
    </row>
    <row r="27" spans="2:11" outlineLevel="1" x14ac:dyDescent="0.35">
      <c r="B27" s="381"/>
      <c r="C27" s="7" t="s">
        <v>154</v>
      </c>
      <c r="D27" s="15" t="s">
        <v>106</v>
      </c>
      <c r="E27" s="144">
        <f>'Στοιχεία υφιστάμενου δικτύου'!I27</f>
        <v>0</v>
      </c>
      <c r="F27" s="138">
        <f>E27+F26</f>
        <v>0</v>
      </c>
      <c r="G27" s="138">
        <f>F27+G26</f>
        <v>0</v>
      </c>
      <c r="H27" s="138">
        <f>G27+H26</f>
        <v>0</v>
      </c>
      <c r="I27" s="138">
        <f>H27+I26</f>
        <v>0</v>
      </c>
      <c r="J27" s="138">
        <f>I27+J26</f>
        <v>0</v>
      </c>
      <c r="K27" s="32"/>
    </row>
    <row r="28" spans="2:11" outlineLevel="1" x14ac:dyDescent="0.35">
      <c r="B28" s="31" t="s">
        <v>277</v>
      </c>
      <c r="C28" s="23"/>
      <c r="D28" s="24"/>
      <c r="F28" s="26"/>
      <c r="G28" s="26"/>
      <c r="H28" s="26"/>
      <c r="I28" s="26"/>
    </row>
    <row r="29" spans="2:11" x14ac:dyDescent="0.35">
      <c r="B29" s="22"/>
      <c r="C29" s="23"/>
      <c r="D29" s="24"/>
      <c r="E29" s="25"/>
      <c r="F29" s="26"/>
      <c r="G29" s="26"/>
      <c r="H29" s="26"/>
      <c r="I29" s="26"/>
    </row>
    <row r="30" spans="2:11" ht="15.5" x14ac:dyDescent="0.35">
      <c r="B30" s="396" t="s">
        <v>278</v>
      </c>
      <c r="C30" s="396"/>
      <c r="D30" s="396"/>
      <c r="E30" s="396"/>
      <c r="F30" s="396"/>
      <c r="G30" s="396"/>
      <c r="H30" s="396"/>
      <c r="I30" s="396"/>
      <c r="J30" s="396"/>
      <c r="K30" s="396"/>
    </row>
    <row r="31" spans="2:11" ht="5.15" customHeight="1" outlineLevel="1" x14ac:dyDescent="0.35"/>
    <row r="32" spans="2:11" outlineLevel="1" x14ac:dyDescent="0.35">
      <c r="B32" s="384"/>
      <c r="C32" s="385"/>
      <c r="D32" s="9" t="s">
        <v>105</v>
      </c>
      <c r="E32" s="9">
        <f>$C$3-1</f>
        <v>2023</v>
      </c>
      <c r="F32" s="9">
        <f>$C$3</f>
        <v>2024</v>
      </c>
      <c r="G32" s="9">
        <f>$C$3+1</f>
        <v>2025</v>
      </c>
      <c r="H32" s="9">
        <f>$C$3+2</f>
        <v>2026</v>
      </c>
      <c r="I32" s="9">
        <f>$C$3+3</f>
        <v>2027</v>
      </c>
      <c r="J32" s="9">
        <f>$C$3+4</f>
        <v>2028</v>
      </c>
      <c r="K32" s="9" t="str">
        <f>F32&amp;" - "&amp;J32</f>
        <v>2024 - 2028</v>
      </c>
    </row>
    <row r="33" spans="2:11" outlineLevel="1" x14ac:dyDescent="0.35">
      <c r="B33" s="382" t="s">
        <v>129</v>
      </c>
      <c r="C33" s="5" t="s">
        <v>153</v>
      </c>
      <c r="D33" s="14" t="s">
        <v>106</v>
      </c>
      <c r="E33" s="143">
        <f>'Στοιχεία υφιστάμενου δικτύου'!I32</f>
        <v>272</v>
      </c>
      <c r="F33" s="137">
        <f>F35+F37+F39+F41+F43+F45</f>
        <v>1608</v>
      </c>
      <c r="G33" s="137">
        <f t="shared" ref="G33:J33" si="0">G35+G37+G39+G41+G43+G45</f>
        <v>3842</v>
      </c>
      <c r="H33" s="137">
        <f t="shared" si="0"/>
        <v>3303</v>
      </c>
      <c r="I33" s="137">
        <f t="shared" si="0"/>
        <v>2563</v>
      </c>
      <c r="J33" s="137">
        <f t="shared" si="0"/>
        <v>2946</v>
      </c>
      <c r="K33" s="137">
        <f>SUM(F33:J33)</f>
        <v>14262</v>
      </c>
    </row>
    <row r="34" spans="2:11" outlineLevel="1" x14ac:dyDescent="0.35">
      <c r="B34" s="383"/>
      <c r="C34" s="7" t="s">
        <v>154</v>
      </c>
      <c r="D34" s="15" t="s">
        <v>106</v>
      </c>
      <c r="E34" s="144">
        <f>'Στοιχεία υφιστάμενου δικτύου'!I33</f>
        <v>1038</v>
      </c>
      <c r="F34" s="138">
        <f>F36+F38+F40+F42+F44+F46</f>
        <v>2646</v>
      </c>
      <c r="G34" s="138">
        <f t="shared" ref="G34:H34" si="1">G36+G38+G40+G42+G44+G46</f>
        <v>6488</v>
      </c>
      <c r="H34" s="138">
        <f t="shared" si="1"/>
        <v>9791</v>
      </c>
      <c r="I34" s="138">
        <f>I36+I38+I40+I42+I44+I46</f>
        <v>12354</v>
      </c>
      <c r="J34" s="138">
        <f t="shared" ref="J34" si="2">J36+J38+J40+J42+J44+J46</f>
        <v>15300</v>
      </c>
      <c r="K34" s="32"/>
    </row>
    <row r="35" spans="2:11" ht="15" customHeight="1" outlineLevel="1" x14ac:dyDescent="0.35">
      <c r="B35" s="382" t="s">
        <v>104</v>
      </c>
      <c r="C35" s="5" t="s">
        <v>153</v>
      </c>
      <c r="D35" s="14" t="s">
        <v>106</v>
      </c>
      <c r="E35" s="143">
        <f>'Στοιχεία υφιστάμενου δικτύου'!I34</f>
        <v>0</v>
      </c>
      <c r="F35" s="137">
        <f>Συνδέσεις!U72</f>
        <v>65</v>
      </c>
      <c r="G35" s="137">
        <f>Συνδέσεις!Z72</f>
        <v>131</v>
      </c>
      <c r="H35" s="137">
        <f>Συνδέσεις!AE72</f>
        <v>85</v>
      </c>
      <c r="I35" s="137">
        <f>Συνδέσεις!AJ72</f>
        <v>63</v>
      </c>
      <c r="J35" s="137">
        <f>Συνδέσεις!AO72</f>
        <v>55</v>
      </c>
      <c r="K35" s="137">
        <f>SUM(F35:J35)</f>
        <v>399</v>
      </c>
    </row>
    <row r="36" spans="2:11" outlineLevel="1" x14ac:dyDescent="0.35">
      <c r="B36" s="383"/>
      <c r="C36" s="7" t="s">
        <v>154</v>
      </c>
      <c r="D36" s="15" t="s">
        <v>106</v>
      </c>
      <c r="E36" s="144">
        <f>'Στοιχεία υφιστάμενου δικτύου'!I35</f>
        <v>39</v>
      </c>
      <c r="F36" s="138">
        <f>E36+F35</f>
        <v>104</v>
      </c>
      <c r="G36" s="138">
        <f>F36+G35</f>
        <v>235</v>
      </c>
      <c r="H36" s="138">
        <f t="shared" ref="H36" si="3">G36+H35</f>
        <v>320</v>
      </c>
      <c r="I36" s="138">
        <f t="shared" ref="I36" si="4">H36+I35</f>
        <v>383</v>
      </c>
      <c r="J36" s="138">
        <f>I36+J35</f>
        <v>438</v>
      </c>
      <c r="K36" s="32"/>
    </row>
    <row r="37" spans="2:11" ht="15" customHeight="1" outlineLevel="1" x14ac:dyDescent="0.35">
      <c r="B37" s="382" t="s">
        <v>108</v>
      </c>
      <c r="C37" s="5" t="s">
        <v>153</v>
      </c>
      <c r="D37" s="14" t="s">
        <v>106</v>
      </c>
      <c r="E37" s="143">
        <f>'Στοιχεία υφιστάμενου δικτύου'!I36</f>
        <v>254</v>
      </c>
      <c r="F37" s="137">
        <f>Συνδέσεις!U104</f>
        <v>1426</v>
      </c>
      <c r="G37" s="137">
        <f>Συνδέσεις!Z104</f>
        <v>3527</v>
      </c>
      <c r="H37" s="137">
        <f>Συνδέσεις!AE104</f>
        <v>3079</v>
      </c>
      <c r="I37" s="137">
        <f>Συνδέσεις!AJ104</f>
        <v>2395</v>
      </c>
      <c r="J37" s="137">
        <f>Συνδέσεις!AO104</f>
        <v>2800</v>
      </c>
      <c r="K37" s="137">
        <f>SUM(F37:J37)</f>
        <v>13227</v>
      </c>
    </row>
    <row r="38" spans="2:11" outlineLevel="1" x14ac:dyDescent="0.35">
      <c r="B38" s="383"/>
      <c r="C38" s="7" t="s">
        <v>154</v>
      </c>
      <c r="D38" s="15" t="s">
        <v>106</v>
      </c>
      <c r="E38" s="144">
        <f>'Στοιχεία υφιστάμενου δικτύου'!I37</f>
        <v>860</v>
      </c>
      <c r="F38" s="138">
        <f>E38+F37</f>
        <v>2286</v>
      </c>
      <c r="G38" s="138">
        <f>F38+G37</f>
        <v>5813</v>
      </c>
      <c r="H38" s="138">
        <f>G38+H37</f>
        <v>8892</v>
      </c>
      <c r="I38" s="138">
        <f>H38+I37</f>
        <v>11287</v>
      </c>
      <c r="J38" s="138">
        <f>I38+J37</f>
        <v>14087</v>
      </c>
      <c r="K38" s="32"/>
    </row>
    <row r="39" spans="2:11" outlineLevel="1" x14ac:dyDescent="0.35">
      <c r="B39" s="382" t="s">
        <v>109</v>
      </c>
      <c r="C39" s="5" t="s">
        <v>153</v>
      </c>
      <c r="D39" s="14" t="s">
        <v>106</v>
      </c>
      <c r="E39" s="143">
        <f>'Στοιχεία υφιστάμενου δικτύου'!I38</f>
        <v>10</v>
      </c>
      <c r="F39" s="137">
        <f>Συνδέσεις!U136</f>
        <v>65</v>
      </c>
      <c r="G39" s="137">
        <f>Συνδέσεις!Z136</f>
        <v>118</v>
      </c>
      <c r="H39" s="137">
        <f>Συνδέσεις!AE136</f>
        <v>87</v>
      </c>
      <c r="I39" s="137">
        <f>Συνδέσεις!AJ136</f>
        <v>62</v>
      </c>
      <c r="J39" s="137">
        <f>Συνδέσεις!AO136</f>
        <v>59</v>
      </c>
      <c r="K39" s="137">
        <f>SUM(F39:J39)</f>
        <v>391</v>
      </c>
    </row>
    <row r="40" spans="2:11" outlineLevel="1" x14ac:dyDescent="0.35">
      <c r="B40" s="383"/>
      <c r="C40" s="7" t="s">
        <v>154</v>
      </c>
      <c r="D40" s="15" t="s">
        <v>106</v>
      </c>
      <c r="E40" s="144">
        <f>'Στοιχεία υφιστάμενου δικτύου'!I39</f>
        <v>36</v>
      </c>
      <c r="F40" s="138">
        <f>E40+F39</f>
        <v>101</v>
      </c>
      <c r="G40" s="138">
        <f>F40+G39</f>
        <v>219</v>
      </c>
      <c r="H40" s="138">
        <f>G40+H39</f>
        <v>306</v>
      </c>
      <c r="I40" s="138">
        <f>H40+I39</f>
        <v>368</v>
      </c>
      <c r="J40" s="138">
        <f>I40+J39</f>
        <v>427</v>
      </c>
      <c r="K40" s="32"/>
    </row>
    <row r="41" spans="2:11" ht="15" customHeight="1" outlineLevel="1" x14ac:dyDescent="0.35">
      <c r="B41" s="382" t="s">
        <v>110</v>
      </c>
      <c r="C41" s="5" t="s">
        <v>153</v>
      </c>
      <c r="D41" s="14" t="s">
        <v>106</v>
      </c>
      <c r="E41" s="143">
        <f>'Στοιχεία υφιστάμενου δικτύου'!I40</f>
        <v>0</v>
      </c>
      <c r="F41" s="137">
        <f>Συνδέσεις!U168</f>
        <v>34</v>
      </c>
      <c r="G41" s="137">
        <f>Συνδέσεις!Z168</f>
        <v>61</v>
      </c>
      <c r="H41" s="137">
        <f>Συνδέσεις!AE168</f>
        <v>44</v>
      </c>
      <c r="I41" s="137">
        <f>Συνδέσεις!AJ168</f>
        <v>33</v>
      </c>
      <c r="J41" s="137">
        <f>Συνδέσεις!AO168</f>
        <v>29</v>
      </c>
      <c r="K41" s="137">
        <f>SUM(F41:J41)</f>
        <v>201</v>
      </c>
    </row>
    <row r="42" spans="2:11" outlineLevel="1" x14ac:dyDescent="0.35">
      <c r="B42" s="383"/>
      <c r="C42" s="7" t="s">
        <v>154</v>
      </c>
      <c r="D42" s="15" t="s">
        <v>106</v>
      </c>
      <c r="E42" s="144">
        <f>'Στοιχεία υφιστάμενου δικτύου'!I41</f>
        <v>4</v>
      </c>
      <c r="F42" s="138">
        <f>E42+F41</f>
        <v>38</v>
      </c>
      <c r="G42" s="138">
        <f>F42+G41</f>
        <v>99</v>
      </c>
      <c r="H42" s="138">
        <f>G42+H41</f>
        <v>143</v>
      </c>
      <c r="I42" s="138">
        <f>H42+I41</f>
        <v>176</v>
      </c>
      <c r="J42" s="138">
        <f>I42+J41</f>
        <v>205</v>
      </c>
      <c r="K42" s="32"/>
    </row>
    <row r="43" spans="2:11" outlineLevel="1" x14ac:dyDescent="0.35">
      <c r="B43" s="382" t="s">
        <v>111</v>
      </c>
      <c r="C43" s="5" t="s">
        <v>153</v>
      </c>
      <c r="D43" s="14" t="s">
        <v>106</v>
      </c>
      <c r="E43" s="143">
        <f>'Στοιχεία υφιστάμενου δικτύου'!I42</f>
        <v>8</v>
      </c>
      <c r="F43" s="137">
        <f>Συνδέσεις!U200</f>
        <v>17</v>
      </c>
      <c r="G43" s="137">
        <f>Συνδέσεις!Z200</f>
        <v>5</v>
      </c>
      <c r="H43" s="137">
        <f>Συνδέσεις!AE200</f>
        <v>8</v>
      </c>
      <c r="I43" s="137">
        <f>Συνδέσεις!AJ200</f>
        <v>10</v>
      </c>
      <c r="J43" s="137">
        <f>Συνδέσεις!AO200</f>
        <v>3</v>
      </c>
      <c r="K43" s="137">
        <f>SUM(F43:J43)</f>
        <v>43</v>
      </c>
    </row>
    <row r="44" spans="2:11" outlineLevel="1" x14ac:dyDescent="0.35">
      <c r="B44" s="383"/>
      <c r="C44" s="7" t="s">
        <v>154</v>
      </c>
      <c r="D44" s="15" t="s">
        <v>106</v>
      </c>
      <c r="E44" s="144">
        <f>'Στοιχεία υφιστάμενου δικτύου'!I43</f>
        <v>94</v>
      </c>
      <c r="F44" s="138">
        <f>E44+F43</f>
        <v>111</v>
      </c>
      <c r="G44" s="138">
        <f>F44+G43</f>
        <v>116</v>
      </c>
      <c r="H44" s="138">
        <f>G44+H43</f>
        <v>124</v>
      </c>
      <c r="I44" s="138">
        <f>H44+I43</f>
        <v>134</v>
      </c>
      <c r="J44" s="138">
        <f>I44+J43</f>
        <v>137</v>
      </c>
      <c r="K44" s="32"/>
    </row>
    <row r="45" spans="2:11" ht="15" customHeight="1" outlineLevel="1" x14ac:dyDescent="0.35">
      <c r="B45" s="382" t="s">
        <v>112</v>
      </c>
      <c r="C45" s="5" t="s">
        <v>153</v>
      </c>
      <c r="D45" s="14" t="s">
        <v>106</v>
      </c>
      <c r="E45" s="143">
        <f>'Στοιχεία υφιστάμενου δικτύου'!I44</f>
        <v>0</v>
      </c>
      <c r="F45" s="137">
        <f>Συνδέσεις!U232</f>
        <v>1</v>
      </c>
      <c r="G45" s="137">
        <f>Συνδέσεις!Z232</f>
        <v>0</v>
      </c>
      <c r="H45" s="137">
        <f>Συνδέσεις!AE232</f>
        <v>0</v>
      </c>
      <c r="I45" s="137">
        <f>Συνδέσεις!AJ232</f>
        <v>0</v>
      </c>
      <c r="J45" s="137">
        <f>Συνδέσεις!AO232</f>
        <v>0</v>
      </c>
      <c r="K45" s="137">
        <f>SUM(F45:J45)</f>
        <v>1</v>
      </c>
    </row>
    <row r="46" spans="2:11" outlineLevel="1" x14ac:dyDescent="0.35">
      <c r="B46" s="383"/>
      <c r="C46" s="7" t="s">
        <v>154</v>
      </c>
      <c r="D46" s="15" t="s">
        <v>106</v>
      </c>
      <c r="E46" s="144">
        <f>'Στοιχεία υφιστάμενου δικτύου'!I45</f>
        <v>5</v>
      </c>
      <c r="F46" s="138">
        <f>E46+F45</f>
        <v>6</v>
      </c>
      <c r="G46" s="138">
        <f>F46+G45</f>
        <v>6</v>
      </c>
      <c r="H46" s="138">
        <f>G46+H45</f>
        <v>6</v>
      </c>
      <c r="I46" s="138">
        <f>H46+I45</f>
        <v>6</v>
      </c>
      <c r="J46" s="138">
        <f>I46+J45</f>
        <v>6</v>
      </c>
      <c r="K46" s="32"/>
    </row>
    <row r="48" spans="2:11" ht="15.5" x14ac:dyDescent="0.35">
      <c r="B48" s="396" t="s">
        <v>279</v>
      </c>
      <c r="C48" s="396"/>
      <c r="D48" s="396"/>
      <c r="E48" s="396"/>
      <c r="F48" s="396"/>
      <c r="G48" s="396"/>
      <c r="H48" s="396"/>
      <c r="I48" s="396"/>
      <c r="J48" s="396"/>
      <c r="K48" s="396"/>
    </row>
    <row r="49" spans="2:11" ht="5.15" customHeight="1" outlineLevel="1" x14ac:dyDescent="0.35"/>
    <row r="50" spans="2:11" outlineLevel="1" x14ac:dyDescent="0.35">
      <c r="B50" s="384"/>
      <c r="C50" s="385"/>
      <c r="D50" s="9" t="s">
        <v>105</v>
      </c>
      <c r="E50" s="9">
        <f>$C$3-1</f>
        <v>2023</v>
      </c>
      <c r="F50" s="9">
        <f>$C$3</f>
        <v>2024</v>
      </c>
      <c r="G50" s="9">
        <f>$C$3+1</f>
        <v>2025</v>
      </c>
      <c r="H50" s="9">
        <f>$C$3+2</f>
        <v>2026</v>
      </c>
      <c r="I50" s="9">
        <f>$C$3+3</f>
        <v>2027</v>
      </c>
      <c r="J50" s="9">
        <f>$C$3+4</f>
        <v>2028</v>
      </c>
      <c r="K50" s="9" t="str">
        <f>F50&amp;" - "&amp;J50</f>
        <v>2024 - 2028</v>
      </c>
    </row>
    <row r="51" spans="2:11" outlineLevel="1" x14ac:dyDescent="0.35">
      <c r="B51" s="382" t="s">
        <v>129</v>
      </c>
      <c r="C51" s="5" t="s">
        <v>153</v>
      </c>
      <c r="D51" s="14" t="s">
        <v>106</v>
      </c>
      <c r="E51" s="143">
        <f>'Στοιχεία υφιστάμενου δικτύου'!I50</f>
        <v>454</v>
      </c>
      <c r="F51" s="137">
        <f>F53+F55+F57+F59+F61+F63</f>
        <v>3756</v>
      </c>
      <c r="G51" s="137">
        <f t="shared" ref="G51:J52" si="5">G53+G55+G57+G59+G61+G63</f>
        <v>6830</v>
      </c>
      <c r="H51" s="137">
        <f t="shared" si="5"/>
        <v>4912</v>
      </c>
      <c r="I51" s="137">
        <f t="shared" si="5"/>
        <v>3732</v>
      </c>
      <c r="J51" s="137">
        <f t="shared" si="5"/>
        <v>3233</v>
      </c>
      <c r="K51" s="137">
        <f>SUM(F51:J51)</f>
        <v>22463</v>
      </c>
    </row>
    <row r="52" spans="2:11" outlineLevel="1" x14ac:dyDescent="0.35">
      <c r="B52" s="383"/>
      <c r="C52" s="7" t="s">
        <v>154</v>
      </c>
      <c r="D52" s="15" t="s">
        <v>106</v>
      </c>
      <c r="E52" s="144">
        <f>'Στοιχεία υφιστάμενου δικτύου'!I51</f>
        <v>1220</v>
      </c>
      <c r="F52" s="138">
        <f t="shared" ref="F52:H52" si="6">F54+F56+F58+F60+F62+F64</f>
        <v>4976</v>
      </c>
      <c r="G52" s="138">
        <f t="shared" si="6"/>
        <v>11806</v>
      </c>
      <c r="H52" s="138">
        <f t="shared" si="6"/>
        <v>16718</v>
      </c>
      <c r="I52" s="138">
        <f>I54+I56+I58+I60+I62+I64</f>
        <v>20450</v>
      </c>
      <c r="J52" s="138">
        <f t="shared" si="5"/>
        <v>23683</v>
      </c>
      <c r="K52" s="32"/>
    </row>
    <row r="53" spans="2:11" ht="15" customHeight="1" outlineLevel="1" x14ac:dyDescent="0.35">
      <c r="B53" s="382" t="s">
        <v>104</v>
      </c>
      <c r="C53" s="5" t="s">
        <v>153</v>
      </c>
      <c r="D53" s="14" t="s">
        <v>106</v>
      </c>
      <c r="E53" s="143">
        <f>'Στοιχεία υφιστάμενου δικτύου'!I52</f>
        <v>0</v>
      </c>
      <c r="F53" s="137">
        <f>Μετρητές!U72</f>
        <v>65</v>
      </c>
      <c r="G53" s="137">
        <f>Μετρητές!Z72</f>
        <v>131</v>
      </c>
      <c r="H53" s="137">
        <f>Μετρητές!AE72</f>
        <v>85</v>
      </c>
      <c r="I53" s="137">
        <f>Μετρητές!AJ72</f>
        <v>63</v>
      </c>
      <c r="J53" s="137">
        <f>Μετρητές!AO72</f>
        <v>55</v>
      </c>
      <c r="K53" s="137">
        <f>SUM(F53:J53)</f>
        <v>399</v>
      </c>
    </row>
    <row r="54" spans="2:11" outlineLevel="1" x14ac:dyDescent="0.35">
      <c r="B54" s="383"/>
      <c r="C54" s="7" t="s">
        <v>154</v>
      </c>
      <c r="D54" s="15" t="s">
        <v>106</v>
      </c>
      <c r="E54" s="144">
        <f>'Στοιχεία υφιστάμενου δικτύου'!I53</f>
        <v>39</v>
      </c>
      <c r="F54" s="138">
        <f>E54+F53</f>
        <v>104</v>
      </c>
      <c r="G54" s="138">
        <f>F54+G53</f>
        <v>235</v>
      </c>
      <c r="H54" s="138">
        <f t="shared" ref="H54:J54" si="7">G54+H53</f>
        <v>320</v>
      </c>
      <c r="I54" s="138">
        <f t="shared" si="7"/>
        <v>383</v>
      </c>
      <c r="J54" s="138">
        <f t="shared" si="7"/>
        <v>438</v>
      </c>
      <c r="K54" s="32"/>
    </row>
    <row r="55" spans="2:11" ht="15" customHeight="1" outlineLevel="1" x14ac:dyDescent="0.35">
      <c r="B55" s="382" t="s">
        <v>108</v>
      </c>
      <c r="C55" s="5" t="s">
        <v>153</v>
      </c>
      <c r="D55" s="14" t="s">
        <v>106</v>
      </c>
      <c r="E55" s="143">
        <f>'Στοιχεία υφιστάμενου δικτύου'!I54</f>
        <v>435</v>
      </c>
      <c r="F55" s="137">
        <f>Μετρητές!U104</f>
        <v>3574</v>
      </c>
      <c r="G55" s="137">
        <f>Μετρητές!Z104</f>
        <v>6515</v>
      </c>
      <c r="H55" s="137">
        <f>Μετρητές!AE104</f>
        <v>4688</v>
      </c>
      <c r="I55" s="137">
        <f>Μετρητές!AJ104</f>
        <v>3564</v>
      </c>
      <c r="J55" s="137">
        <f>Μετρητές!AO104</f>
        <v>3087</v>
      </c>
      <c r="K55" s="137">
        <f>SUM(F55:J55)</f>
        <v>21428</v>
      </c>
    </row>
    <row r="56" spans="2:11" outlineLevel="1" x14ac:dyDescent="0.35">
      <c r="B56" s="383"/>
      <c r="C56" s="7" t="s">
        <v>154</v>
      </c>
      <c r="D56" s="15" t="s">
        <v>106</v>
      </c>
      <c r="E56" s="144">
        <f>'Στοιχεία υφιστάμενου δικτύου'!I55</f>
        <v>1041</v>
      </c>
      <c r="F56" s="138">
        <f>E56+F55</f>
        <v>4615</v>
      </c>
      <c r="G56" s="138">
        <f>F56+G55</f>
        <v>11130</v>
      </c>
      <c r="H56" s="138">
        <f t="shared" ref="H56:J56" si="8">G56+H55</f>
        <v>15818</v>
      </c>
      <c r="I56" s="138">
        <f t="shared" si="8"/>
        <v>19382</v>
      </c>
      <c r="J56" s="138">
        <f t="shared" si="8"/>
        <v>22469</v>
      </c>
      <c r="K56" s="32"/>
    </row>
    <row r="57" spans="2:11" outlineLevel="1" x14ac:dyDescent="0.35">
      <c r="B57" s="382" t="s">
        <v>109</v>
      </c>
      <c r="C57" s="5" t="s">
        <v>153</v>
      </c>
      <c r="D57" s="14" t="s">
        <v>106</v>
      </c>
      <c r="E57" s="143">
        <f>'Στοιχεία υφιστάμενου δικτύου'!I56</f>
        <v>11</v>
      </c>
      <c r="F57" s="137">
        <f>Μετρητές!U136</f>
        <v>65</v>
      </c>
      <c r="G57" s="137">
        <f>Μετρητές!Z136</f>
        <v>118</v>
      </c>
      <c r="H57" s="137">
        <f>Μετρητές!AE136</f>
        <v>87</v>
      </c>
      <c r="I57" s="137">
        <f>Μετρητές!AJ136</f>
        <v>62</v>
      </c>
      <c r="J57" s="137">
        <f>Μετρητές!AO136</f>
        <v>59</v>
      </c>
      <c r="K57" s="137">
        <f>SUM(F57:J57)</f>
        <v>391</v>
      </c>
    </row>
    <row r="58" spans="2:11" outlineLevel="1" x14ac:dyDescent="0.35">
      <c r="B58" s="383"/>
      <c r="C58" s="7" t="s">
        <v>154</v>
      </c>
      <c r="D58" s="15" t="s">
        <v>106</v>
      </c>
      <c r="E58" s="144">
        <f>'Στοιχεία υφιστάμενου δικτύου'!I57</f>
        <v>37</v>
      </c>
      <c r="F58" s="138">
        <f>E58+F57</f>
        <v>102</v>
      </c>
      <c r="G58" s="138">
        <f>F58+G57</f>
        <v>220</v>
      </c>
      <c r="H58" s="138">
        <f t="shared" ref="H58:J58" si="9">G58+H57</f>
        <v>307</v>
      </c>
      <c r="I58" s="138">
        <f t="shared" si="9"/>
        <v>369</v>
      </c>
      <c r="J58" s="138">
        <f t="shared" si="9"/>
        <v>428</v>
      </c>
      <c r="K58" s="32"/>
    </row>
    <row r="59" spans="2:11" ht="15" customHeight="1" outlineLevel="1" x14ac:dyDescent="0.35">
      <c r="B59" s="382" t="s">
        <v>110</v>
      </c>
      <c r="C59" s="5" t="s">
        <v>153</v>
      </c>
      <c r="D59" s="14" t="s">
        <v>106</v>
      </c>
      <c r="E59" s="143">
        <f>'Στοιχεία υφιστάμενου δικτύου'!I58</f>
        <v>0</v>
      </c>
      <c r="F59" s="137">
        <f>Μετρητές!U168</f>
        <v>34</v>
      </c>
      <c r="G59" s="137">
        <f>Μετρητές!Z168</f>
        <v>61</v>
      </c>
      <c r="H59" s="137">
        <f>Μετρητές!AE168</f>
        <v>44</v>
      </c>
      <c r="I59" s="137">
        <f>Μετρητές!AJ168</f>
        <v>33</v>
      </c>
      <c r="J59" s="137">
        <f>Μετρητές!AO168</f>
        <v>29</v>
      </c>
      <c r="K59" s="137">
        <f>SUM(F59:J59)</f>
        <v>201</v>
      </c>
    </row>
    <row r="60" spans="2:11" outlineLevel="1" x14ac:dyDescent="0.35">
      <c r="B60" s="383"/>
      <c r="C60" s="7" t="s">
        <v>154</v>
      </c>
      <c r="D60" s="15" t="s">
        <v>106</v>
      </c>
      <c r="E60" s="144">
        <f>'Στοιχεία υφιστάμενου δικτύου'!I59</f>
        <v>4</v>
      </c>
      <c r="F60" s="138">
        <f>E60+F59</f>
        <v>38</v>
      </c>
      <c r="G60" s="138">
        <f>F60+G59</f>
        <v>99</v>
      </c>
      <c r="H60" s="138">
        <f t="shared" ref="H60:J60" si="10">G60+H59</f>
        <v>143</v>
      </c>
      <c r="I60" s="138">
        <f t="shared" si="10"/>
        <v>176</v>
      </c>
      <c r="J60" s="138">
        <f t="shared" si="10"/>
        <v>205</v>
      </c>
      <c r="K60" s="32"/>
    </row>
    <row r="61" spans="2:11" outlineLevel="1" x14ac:dyDescent="0.35">
      <c r="B61" s="382" t="s">
        <v>111</v>
      </c>
      <c r="C61" s="5" t="s">
        <v>153</v>
      </c>
      <c r="D61" s="14" t="s">
        <v>106</v>
      </c>
      <c r="E61" s="143">
        <f>'Στοιχεία υφιστάμενου δικτύου'!I60</f>
        <v>8</v>
      </c>
      <c r="F61" s="137">
        <f>Μετρητές!U200</f>
        <v>17</v>
      </c>
      <c r="G61" s="137">
        <f>Μετρητές!Z200</f>
        <v>5</v>
      </c>
      <c r="H61" s="137">
        <f>Μετρητές!AE200</f>
        <v>8</v>
      </c>
      <c r="I61" s="137">
        <f>Μετρητές!AJ200</f>
        <v>10</v>
      </c>
      <c r="J61" s="137">
        <f>Μετρητές!AO200</f>
        <v>3</v>
      </c>
      <c r="K61" s="137">
        <f>SUM(F61:J61)</f>
        <v>43</v>
      </c>
    </row>
    <row r="62" spans="2:11" outlineLevel="1" x14ac:dyDescent="0.35">
      <c r="B62" s="383"/>
      <c r="C62" s="7" t="s">
        <v>154</v>
      </c>
      <c r="D62" s="15" t="s">
        <v>106</v>
      </c>
      <c r="E62" s="144">
        <f>'Στοιχεία υφιστάμενου δικτύου'!I61</f>
        <v>94</v>
      </c>
      <c r="F62" s="138">
        <f>E62+F61</f>
        <v>111</v>
      </c>
      <c r="G62" s="138">
        <f>F62+G61</f>
        <v>116</v>
      </c>
      <c r="H62" s="138">
        <f t="shared" ref="H62:J62" si="11">G62+H61</f>
        <v>124</v>
      </c>
      <c r="I62" s="138">
        <f t="shared" si="11"/>
        <v>134</v>
      </c>
      <c r="J62" s="138">
        <f t="shared" si="11"/>
        <v>137</v>
      </c>
      <c r="K62" s="32"/>
    </row>
    <row r="63" spans="2:11" ht="15" customHeight="1" outlineLevel="1" x14ac:dyDescent="0.35">
      <c r="B63" s="382" t="s">
        <v>112</v>
      </c>
      <c r="C63" s="5" t="s">
        <v>153</v>
      </c>
      <c r="D63" s="14" t="s">
        <v>106</v>
      </c>
      <c r="E63" s="143">
        <f>'Στοιχεία υφιστάμενου δικτύου'!I62</f>
        <v>0</v>
      </c>
      <c r="F63" s="137">
        <f>Μετρητές!U232</f>
        <v>1</v>
      </c>
      <c r="G63" s="137">
        <f>Μετρητές!Z232</f>
        <v>0</v>
      </c>
      <c r="H63" s="137">
        <f>Μετρητές!AE232</f>
        <v>0</v>
      </c>
      <c r="I63" s="137">
        <f>Μετρητές!AJ232</f>
        <v>0</v>
      </c>
      <c r="J63" s="137">
        <f>Μετρητές!AO232</f>
        <v>0</v>
      </c>
      <c r="K63" s="137">
        <f>SUM(F63:J63)</f>
        <v>1</v>
      </c>
    </row>
    <row r="64" spans="2:11" outlineLevel="1" x14ac:dyDescent="0.35">
      <c r="B64" s="383"/>
      <c r="C64" s="7" t="s">
        <v>154</v>
      </c>
      <c r="D64" s="15" t="s">
        <v>106</v>
      </c>
      <c r="E64" s="144">
        <f>'Στοιχεία υφιστάμενου δικτύου'!I63</f>
        <v>5</v>
      </c>
      <c r="F64" s="138">
        <f>E64+F63</f>
        <v>6</v>
      </c>
      <c r="G64" s="138">
        <f>F64+G63</f>
        <v>6</v>
      </c>
      <c r="H64" s="138">
        <f>G64+H63</f>
        <v>6</v>
      </c>
      <c r="I64" s="138">
        <f>H64+I63</f>
        <v>6</v>
      </c>
      <c r="J64" s="138">
        <f>I64+J63</f>
        <v>6</v>
      </c>
      <c r="K64" s="32"/>
    </row>
    <row r="66" spans="2:11" ht="15.5" x14ac:dyDescent="0.35">
      <c r="B66" s="396" t="s">
        <v>280</v>
      </c>
      <c r="C66" s="396"/>
      <c r="D66" s="396"/>
      <c r="E66" s="396"/>
      <c r="F66" s="396"/>
      <c r="G66" s="396"/>
      <c r="H66" s="396"/>
      <c r="I66" s="396"/>
      <c r="J66" s="396"/>
      <c r="K66" s="396"/>
    </row>
    <row r="67" spans="2:11" ht="5.15" customHeight="1" outlineLevel="1" x14ac:dyDescent="0.35"/>
    <row r="68" spans="2:11" outlineLevel="1" x14ac:dyDescent="0.35">
      <c r="B68" s="384"/>
      <c r="C68" s="385"/>
      <c r="D68" s="9" t="s">
        <v>105</v>
      </c>
      <c r="E68" s="9">
        <f>$C$3-1</f>
        <v>2023</v>
      </c>
      <c r="F68" s="9">
        <f>$C$3</f>
        <v>2024</v>
      </c>
      <c r="G68" s="9">
        <f>$C$3+1</f>
        <v>2025</v>
      </c>
      <c r="H68" s="9">
        <f>$C$3+2</f>
        <v>2026</v>
      </c>
      <c r="I68" s="9">
        <f>$C$3+3</f>
        <v>2027</v>
      </c>
      <c r="J68" s="9">
        <f>$C$3+4</f>
        <v>2028</v>
      </c>
      <c r="K68" s="9" t="str">
        <f>F68&amp;" - "&amp;J68</f>
        <v>2024 - 2028</v>
      </c>
    </row>
    <row r="69" spans="2:11" outlineLevel="1" x14ac:dyDescent="0.35">
      <c r="B69" s="382" t="s">
        <v>269</v>
      </c>
      <c r="C69" s="5" t="s">
        <v>132</v>
      </c>
      <c r="D69" s="14" t="s">
        <v>106</v>
      </c>
      <c r="E69" s="143">
        <f>'Στοιχεία υφιστάμενου δικτύου'!I68</f>
        <v>454</v>
      </c>
      <c r="F69" s="137">
        <f>F71+F73+F75+F77+F79+F81</f>
        <v>3756</v>
      </c>
      <c r="G69" s="137">
        <f t="shared" ref="G69:J70" si="12">G71+G73+G75+G77+G79+G81</f>
        <v>6830</v>
      </c>
      <c r="H69" s="137">
        <f t="shared" si="12"/>
        <v>4912</v>
      </c>
      <c r="I69" s="137">
        <f t="shared" si="12"/>
        <v>3732</v>
      </c>
      <c r="J69" s="137">
        <f t="shared" si="12"/>
        <v>3233</v>
      </c>
      <c r="K69" s="137">
        <f>SUM(F69:J69)</f>
        <v>22463</v>
      </c>
    </row>
    <row r="70" spans="2:11" outlineLevel="1" x14ac:dyDescent="0.35">
      <c r="B70" s="383"/>
      <c r="C70" s="7" t="s">
        <v>133</v>
      </c>
      <c r="D70" s="15" t="s">
        <v>106</v>
      </c>
      <c r="E70" s="144">
        <f>'Στοιχεία υφιστάμενου δικτύου'!I69</f>
        <v>1220</v>
      </c>
      <c r="F70" s="138">
        <f t="shared" ref="F70:H70" si="13">F72+F74+F76+F78+F80+F82</f>
        <v>4976</v>
      </c>
      <c r="G70" s="138">
        <f t="shared" si="13"/>
        <v>11806</v>
      </c>
      <c r="H70" s="138">
        <f t="shared" si="13"/>
        <v>16718</v>
      </c>
      <c r="I70" s="138">
        <f>I72+I74+I76+I78+I80+I82</f>
        <v>20450</v>
      </c>
      <c r="J70" s="138">
        <f t="shared" si="12"/>
        <v>23683</v>
      </c>
      <c r="K70" s="32"/>
    </row>
    <row r="71" spans="2:11" ht="15" customHeight="1" outlineLevel="1" x14ac:dyDescent="0.35">
      <c r="B71" s="382" t="s">
        <v>104</v>
      </c>
      <c r="C71" s="5" t="s">
        <v>132</v>
      </c>
      <c r="D71" s="14" t="s">
        <v>106</v>
      </c>
      <c r="E71" s="143">
        <f>'Στοιχεία υφιστάμενου δικτύου'!I70</f>
        <v>0</v>
      </c>
      <c r="F71" s="137">
        <f>Πελάτες!U72</f>
        <v>65</v>
      </c>
      <c r="G71" s="137">
        <f>Πελάτες!X72</f>
        <v>131</v>
      </c>
      <c r="H71" s="137">
        <f>Πελάτες!AA72</f>
        <v>85</v>
      </c>
      <c r="I71" s="137">
        <f>Πελάτες!AD72</f>
        <v>63</v>
      </c>
      <c r="J71" s="137">
        <f>Πελάτες!AG72</f>
        <v>55</v>
      </c>
      <c r="K71" s="137">
        <f>SUM(F71:J71)</f>
        <v>399</v>
      </c>
    </row>
    <row r="72" spans="2:11" outlineLevel="1" x14ac:dyDescent="0.35">
      <c r="B72" s="383"/>
      <c r="C72" s="7" t="s">
        <v>133</v>
      </c>
      <c r="D72" s="15" t="s">
        <v>106</v>
      </c>
      <c r="E72" s="144">
        <f>'Στοιχεία υφιστάμενου δικτύου'!I71</f>
        <v>39</v>
      </c>
      <c r="F72" s="138">
        <f>E72+F71</f>
        <v>104</v>
      </c>
      <c r="G72" s="138">
        <f>F72+G71</f>
        <v>235</v>
      </c>
      <c r="H72" s="138">
        <f t="shared" ref="H72:J72" si="14">G72+H71</f>
        <v>320</v>
      </c>
      <c r="I72" s="138">
        <f t="shared" si="14"/>
        <v>383</v>
      </c>
      <c r="J72" s="138">
        <f t="shared" si="14"/>
        <v>438</v>
      </c>
      <c r="K72" s="32"/>
    </row>
    <row r="73" spans="2:11" ht="15" customHeight="1" outlineLevel="1" x14ac:dyDescent="0.35">
      <c r="B73" s="382" t="s">
        <v>108</v>
      </c>
      <c r="C73" s="5" t="s">
        <v>132</v>
      </c>
      <c r="D73" s="14" t="s">
        <v>106</v>
      </c>
      <c r="E73" s="143">
        <f>'Στοιχεία υφιστάμενου δικτύου'!I72</f>
        <v>435</v>
      </c>
      <c r="F73" s="137">
        <f>Πελάτες!U105</f>
        <v>3574</v>
      </c>
      <c r="G73" s="137">
        <f>Πελάτες!X105</f>
        <v>6515</v>
      </c>
      <c r="H73" s="137">
        <f>Πελάτες!AA105</f>
        <v>4688</v>
      </c>
      <c r="I73" s="137">
        <f>Πελάτες!AD105</f>
        <v>3564</v>
      </c>
      <c r="J73" s="137">
        <f>Πελάτες!AG105</f>
        <v>3087</v>
      </c>
      <c r="K73" s="137">
        <f>SUM(F73:J73)</f>
        <v>21428</v>
      </c>
    </row>
    <row r="74" spans="2:11" outlineLevel="1" x14ac:dyDescent="0.35">
      <c r="B74" s="383"/>
      <c r="C74" s="7" t="s">
        <v>133</v>
      </c>
      <c r="D74" s="15" t="s">
        <v>106</v>
      </c>
      <c r="E74" s="144">
        <f>'Στοιχεία υφιστάμενου δικτύου'!I73</f>
        <v>1041</v>
      </c>
      <c r="F74" s="138">
        <f>E74+F73</f>
        <v>4615</v>
      </c>
      <c r="G74" s="138">
        <f>F74+G73</f>
        <v>11130</v>
      </c>
      <c r="H74" s="138">
        <f t="shared" ref="H74:J74" si="15">G74+H73</f>
        <v>15818</v>
      </c>
      <c r="I74" s="138">
        <f t="shared" si="15"/>
        <v>19382</v>
      </c>
      <c r="J74" s="138">
        <f t="shared" si="15"/>
        <v>22469</v>
      </c>
      <c r="K74" s="32"/>
    </row>
    <row r="75" spans="2:11" outlineLevel="1" x14ac:dyDescent="0.35">
      <c r="B75" s="382" t="s">
        <v>109</v>
      </c>
      <c r="C75" s="5" t="s">
        <v>132</v>
      </c>
      <c r="D75" s="14" t="s">
        <v>106</v>
      </c>
      <c r="E75" s="143">
        <f>'Στοιχεία υφιστάμενου δικτύου'!I74</f>
        <v>11</v>
      </c>
      <c r="F75" s="137">
        <f>Πελάτες!U138</f>
        <v>65</v>
      </c>
      <c r="G75" s="137">
        <f>Πελάτες!X138</f>
        <v>118</v>
      </c>
      <c r="H75" s="137">
        <f>Πελάτες!AA138</f>
        <v>87</v>
      </c>
      <c r="I75" s="137">
        <f>Πελάτες!AD138</f>
        <v>62</v>
      </c>
      <c r="J75" s="137">
        <f>Πελάτες!AG138</f>
        <v>59</v>
      </c>
      <c r="K75" s="137">
        <f>SUM(F75:J75)</f>
        <v>391</v>
      </c>
    </row>
    <row r="76" spans="2:11" outlineLevel="1" x14ac:dyDescent="0.35">
      <c r="B76" s="383"/>
      <c r="C76" s="7" t="s">
        <v>133</v>
      </c>
      <c r="D76" s="15" t="s">
        <v>106</v>
      </c>
      <c r="E76" s="144">
        <f>'Στοιχεία υφιστάμενου δικτύου'!I75</f>
        <v>37</v>
      </c>
      <c r="F76" s="138">
        <f>E76+F75</f>
        <v>102</v>
      </c>
      <c r="G76" s="138">
        <f>F76+G75</f>
        <v>220</v>
      </c>
      <c r="H76" s="138">
        <f t="shared" ref="H76:J76" si="16">G76+H75</f>
        <v>307</v>
      </c>
      <c r="I76" s="138">
        <f t="shared" si="16"/>
        <v>369</v>
      </c>
      <c r="J76" s="138">
        <f t="shared" si="16"/>
        <v>428</v>
      </c>
      <c r="K76" s="32"/>
    </row>
    <row r="77" spans="2:11" ht="15" customHeight="1" outlineLevel="1" x14ac:dyDescent="0.35">
      <c r="B77" s="382" t="s">
        <v>110</v>
      </c>
      <c r="C77" s="5" t="s">
        <v>132</v>
      </c>
      <c r="D77" s="14" t="s">
        <v>106</v>
      </c>
      <c r="E77" s="143">
        <f>'Στοιχεία υφιστάμενου δικτύου'!I76</f>
        <v>0</v>
      </c>
      <c r="F77" s="137">
        <f>Πελάτες!U170</f>
        <v>34</v>
      </c>
      <c r="G77" s="137">
        <f>Πελάτες!X170</f>
        <v>61</v>
      </c>
      <c r="H77" s="137">
        <f>Πελάτες!AA170</f>
        <v>44</v>
      </c>
      <c r="I77" s="137">
        <f>Πελάτες!AD170</f>
        <v>33</v>
      </c>
      <c r="J77" s="137">
        <f>Πελάτες!AG170</f>
        <v>29</v>
      </c>
      <c r="K77" s="137">
        <f>SUM(F77:J77)</f>
        <v>201</v>
      </c>
    </row>
    <row r="78" spans="2:11" outlineLevel="1" x14ac:dyDescent="0.35">
      <c r="B78" s="383"/>
      <c r="C78" s="7" t="s">
        <v>133</v>
      </c>
      <c r="D78" s="15" t="s">
        <v>106</v>
      </c>
      <c r="E78" s="144">
        <f>'Στοιχεία υφιστάμενου δικτύου'!I77</f>
        <v>4</v>
      </c>
      <c r="F78" s="138">
        <f>E78+F77</f>
        <v>38</v>
      </c>
      <c r="G78" s="138">
        <f>F78+G77</f>
        <v>99</v>
      </c>
      <c r="H78" s="138">
        <f t="shared" ref="H78:J78" si="17">G78+H77</f>
        <v>143</v>
      </c>
      <c r="I78" s="138">
        <f t="shared" si="17"/>
        <v>176</v>
      </c>
      <c r="J78" s="138">
        <f t="shared" si="17"/>
        <v>205</v>
      </c>
      <c r="K78" s="32"/>
    </row>
    <row r="79" spans="2:11" outlineLevel="1" x14ac:dyDescent="0.35">
      <c r="B79" s="382" t="s">
        <v>111</v>
      </c>
      <c r="C79" s="5" t="s">
        <v>132</v>
      </c>
      <c r="D79" s="14" t="s">
        <v>106</v>
      </c>
      <c r="E79" s="143">
        <f>'Στοιχεία υφιστάμενου δικτύου'!I78</f>
        <v>8</v>
      </c>
      <c r="F79" s="137">
        <f>Πελάτες!U202</f>
        <v>17</v>
      </c>
      <c r="G79" s="137">
        <f>Πελάτες!X202</f>
        <v>5</v>
      </c>
      <c r="H79" s="137">
        <f>Πελάτες!AA202</f>
        <v>8</v>
      </c>
      <c r="I79" s="137">
        <f>Πελάτες!AD202</f>
        <v>10</v>
      </c>
      <c r="J79" s="137">
        <f>Πελάτες!AG202</f>
        <v>3</v>
      </c>
      <c r="K79" s="137">
        <f>SUM(F79:J79)</f>
        <v>43</v>
      </c>
    </row>
    <row r="80" spans="2:11" outlineLevel="1" x14ac:dyDescent="0.35">
      <c r="B80" s="383"/>
      <c r="C80" s="7" t="s">
        <v>133</v>
      </c>
      <c r="D80" s="15" t="s">
        <v>106</v>
      </c>
      <c r="E80" s="144">
        <f>'Στοιχεία υφιστάμενου δικτύου'!I79</f>
        <v>94</v>
      </c>
      <c r="F80" s="138">
        <f>E80+F79</f>
        <v>111</v>
      </c>
      <c r="G80" s="138">
        <f>F80+G79</f>
        <v>116</v>
      </c>
      <c r="H80" s="138">
        <f t="shared" ref="H80:J80" si="18">G80+H79</f>
        <v>124</v>
      </c>
      <c r="I80" s="138">
        <f t="shared" si="18"/>
        <v>134</v>
      </c>
      <c r="J80" s="138">
        <f t="shared" si="18"/>
        <v>137</v>
      </c>
      <c r="K80" s="32"/>
    </row>
    <row r="81" spans="2:11" ht="15" customHeight="1" outlineLevel="1" x14ac:dyDescent="0.35">
      <c r="B81" s="382" t="s">
        <v>112</v>
      </c>
      <c r="C81" s="5" t="s">
        <v>132</v>
      </c>
      <c r="D81" s="14" t="s">
        <v>106</v>
      </c>
      <c r="E81" s="143">
        <f>'Στοιχεία υφιστάμενου δικτύου'!I80</f>
        <v>0</v>
      </c>
      <c r="F81" s="137">
        <f>Πελάτες!U234</f>
        <v>1</v>
      </c>
      <c r="G81" s="137">
        <f>Πελάτες!X234</f>
        <v>0</v>
      </c>
      <c r="H81" s="137">
        <f>Πελάτες!AA234</f>
        <v>0</v>
      </c>
      <c r="I81" s="137">
        <f>Πελάτες!AD234</f>
        <v>0</v>
      </c>
      <c r="J81" s="137">
        <f>Πελάτες!AG234</f>
        <v>0</v>
      </c>
      <c r="K81" s="137">
        <f>SUM(F81:J81)</f>
        <v>1</v>
      </c>
    </row>
    <row r="82" spans="2:11" outlineLevel="1" x14ac:dyDescent="0.35">
      <c r="B82" s="383"/>
      <c r="C82" s="7" t="s">
        <v>133</v>
      </c>
      <c r="D82" s="15" t="s">
        <v>106</v>
      </c>
      <c r="E82" s="144">
        <f>'Στοιχεία υφιστάμενου δικτύου'!I81</f>
        <v>5</v>
      </c>
      <c r="F82" s="138">
        <f>E82+F81</f>
        <v>6</v>
      </c>
      <c r="G82" s="138">
        <f>F82+G81</f>
        <v>6</v>
      </c>
      <c r="H82" s="138">
        <f t="shared" ref="H82:J82" si="19">G82+H81</f>
        <v>6</v>
      </c>
      <c r="I82" s="138">
        <f t="shared" si="19"/>
        <v>6</v>
      </c>
      <c r="J82" s="138">
        <f t="shared" si="19"/>
        <v>6</v>
      </c>
      <c r="K82" s="32"/>
    </row>
    <row r="83" spans="2:11" outlineLevel="1" x14ac:dyDescent="0.35">
      <c r="B83" s="17" t="s">
        <v>273</v>
      </c>
    </row>
    <row r="85" spans="2:11" ht="15.5" x14ac:dyDescent="0.35">
      <c r="B85" s="396" t="s">
        <v>281</v>
      </c>
      <c r="C85" s="396"/>
      <c r="D85" s="396"/>
      <c r="E85" s="396"/>
      <c r="F85" s="396"/>
      <c r="G85" s="396"/>
      <c r="H85" s="396"/>
      <c r="I85" s="396"/>
      <c r="J85" s="396"/>
      <c r="K85" s="396"/>
    </row>
    <row r="86" spans="2:11" ht="5.15" customHeight="1" outlineLevel="1" x14ac:dyDescent="0.35"/>
    <row r="87" spans="2:11" outlineLevel="1" x14ac:dyDescent="0.35">
      <c r="B87" s="384"/>
      <c r="C87" s="385"/>
      <c r="D87" s="9" t="s">
        <v>105</v>
      </c>
      <c r="E87" s="9">
        <f>$C$3-1</f>
        <v>2023</v>
      </c>
      <c r="F87" s="9">
        <f>$C$3</f>
        <v>2024</v>
      </c>
      <c r="G87" s="9">
        <f>$C$3+1</f>
        <v>2025</v>
      </c>
      <c r="H87" s="9">
        <f>$C$3+2</f>
        <v>2026</v>
      </c>
      <c r="I87" s="9">
        <f>$C$3+3</f>
        <v>2027</v>
      </c>
      <c r="J87" s="9">
        <f>$C$3+4</f>
        <v>2028</v>
      </c>
      <c r="K87" s="9" t="str">
        <f>F87&amp;" - "&amp;J87</f>
        <v>2024 - 2028</v>
      </c>
    </row>
    <row r="88" spans="2:11" ht="15" customHeight="1" outlineLevel="1" x14ac:dyDescent="0.35">
      <c r="B88" s="390" t="s">
        <v>104</v>
      </c>
      <c r="C88" s="391"/>
      <c r="D88" s="14" t="s">
        <v>163</v>
      </c>
      <c r="E88" s="143">
        <f>IFERROR(E107/E72,0)</f>
        <v>12.128205128205128</v>
      </c>
      <c r="F88" s="143">
        <f t="shared" ref="F88:J88" si="20">IFERROR(F107/F72,0)</f>
        <v>6.4230769230769234</v>
      </c>
      <c r="G88" s="143">
        <f t="shared" si="20"/>
        <v>7.8340425531914892</v>
      </c>
      <c r="H88" s="143">
        <f t="shared" si="20"/>
        <v>11.4625</v>
      </c>
      <c r="I88" s="143">
        <f t="shared" si="20"/>
        <v>12.733681462140993</v>
      </c>
      <c r="J88" s="143">
        <f t="shared" si="20"/>
        <v>13.237442922374429</v>
      </c>
      <c r="K88" s="199">
        <f>SUM(E88:J88)</f>
        <v>63.818948988988957</v>
      </c>
    </row>
    <row r="89" spans="2:11" ht="15" customHeight="1" outlineLevel="1" x14ac:dyDescent="0.35">
      <c r="B89" s="390" t="s">
        <v>108</v>
      </c>
      <c r="C89" s="391"/>
      <c r="D89" s="14" t="s">
        <v>163</v>
      </c>
      <c r="E89" s="143">
        <f>IFERROR(E112/E74,0)</f>
        <v>4.1229586935638807</v>
      </c>
      <c r="F89" s="143">
        <f t="shared" ref="F89:J89" si="21">IFERROR(F112/F74,0)</f>
        <v>2.1691007583965325</v>
      </c>
      <c r="G89" s="143">
        <f t="shared" si="21"/>
        <v>3.8911051212938004</v>
      </c>
      <c r="H89" s="143">
        <f t="shared" si="21"/>
        <v>5.8480718169174359</v>
      </c>
      <c r="I89" s="143">
        <f t="shared" si="21"/>
        <v>6.6149210607780411</v>
      </c>
      <c r="J89" s="143">
        <f t="shared" si="21"/>
        <v>6.9410832702835021</v>
      </c>
      <c r="K89" s="199">
        <f t="shared" ref="K89:K93" si="22">SUM(E89:J89)</f>
        <v>29.587240721233194</v>
      </c>
    </row>
    <row r="90" spans="2:11" outlineLevel="1" x14ac:dyDescent="0.35">
      <c r="B90" s="390" t="s">
        <v>109</v>
      </c>
      <c r="C90" s="391"/>
      <c r="D90" s="14" t="s">
        <v>163</v>
      </c>
      <c r="E90" s="143">
        <f>IFERROR(E117/E76,0)</f>
        <v>29.972972972972972</v>
      </c>
      <c r="F90" s="143">
        <f t="shared" ref="F90:J90" si="23">IFERROR(F117/F76,0)</f>
        <v>22.343137254901961</v>
      </c>
      <c r="G90" s="143">
        <f t="shared" si="23"/>
        <v>41.286363636363639</v>
      </c>
      <c r="H90" s="143">
        <f t="shared" si="23"/>
        <v>62.361563517915307</v>
      </c>
      <c r="I90" s="143">
        <f t="shared" si="23"/>
        <v>71.883468834688344</v>
      </c>
      <c r="J90" s="143">
        <f t="shared" si="23"/>
        <v>74.885514018691595</v>
      </c>
      <c r="K90" s="199">
        <f t="shared" si="22"/>
        <v>302.73302023553379</v>
      </c>
    </row>
    <row r="91" spans="2:11" ht="15" customHeight="1" outlineLevel="1" x14ac:dyDescent="0.35">
      <c r="B91" s="390" t="s">
        <v>110</v>
      </c>
      <c r="C91" s="391"/>
      <c r="D91" s="14" t="s">
        <v>163</v>
      </c>
      <c r="E91" s="143">
        <f>IFERROR(E122/E78,0)</f>
        <v>7822</v>
      </c>
      <c r="F91" s="143">
        <f t="shared" ref="F91:J91" si="24">IFERROR(F122/F78,0)</f>
        <v>1270.7368421052631</v>
      </c>
      <c r="G91" s="143">
        <f t="shared" si="24"/>
        <v>1482.7070707070707</v>
      </c>
      <c r="H91" s="143">
        <f t="shared" si="24"/>
        <v>2033.4825174825176</v>
      </c>
      <c r="I91" s="143">
        <f t="shared" si="24"/>
        <v>2245.9545454545455</v>
      </c>
      <c r="J91" s="143">
        <f t="shared" si="24"/>
        <v>2320.9170731707318</v>
      </c>
      <c r="K91" s="199">
        <f t="shared" si="22"/>
        <v>17175.798048920129</v>
      </c>
    </row>
    <row r="92" spans="2:11" outlineLevel="1" x14ac:dyDescent="0.35">
      <c r="B92" s="390" t="s">
        <v>111</v>
      </c>
      <c r="C92" s="391"/>
      <c r="D92" s="14" t="s">
        <v>163</v>
      </c>
      <c r="E92" s="143">
        <f>IFERROR(E127/E80,0)</f>
        <v>13964.117021276596</v>
      </c>
      <c r="F92" s="143">
        <f t="shared" ref="F92:J92" si="25">IFERROR(F127/F80,0)</f>
        <v>11926.610810810811</v>
      </c>
      <c r="G92" s="143">
        <f t="shared" si="25"/>
        <v>11828.129310344828</v>
      </c>
      <c r="H92" s="143">
        <f t="shared" si="25"/>
        <v>11214.146774193548</v>
      </c>
      <c r="I92" s="143">
        <f t="shared" si="25"/>
        <v>10584.26119402985</v>
      </c>
      <c r="J92" s="143">
        <f t="shared" si="25"/>
        <v>10559.767883211678</v>
      </c>
      <c r="K92" s="199">
        <f t="shared" si="22"/>
        <v>70077.032993867309</v>
      </c>
    </row>
    <row r="93" spans="2:11" ht="15" customHeight="1" outlineLevel="1" x14ac:dyDescent="0.35">
      <c r="B93" s="390" t="s">
        <v>112</v>
      </c>
      <c r="C93" s="391"/>
      <c r="D93" s="12" t="s">
        <v>163</v>
      </c>
      <c r="E93" s="147">
        <f t="shared" ref="E93:J93" si="26">IFERROR(E132/E82,0)</f>
        <v>0</v>
      </c>
      <c r="F93" s="147">
        <f t="shared" si="26"/>
        <v>116.66666666666667</v>
      </c>
      <c r="G93" s="147">
        <f t="shared" si="26"/>
        <v>583.33333333333337</v>
      </c>
      <c r="H93" s="147">
        <f t="shared" si="26"/>
        <v>583.33333333333337</v>
      </c>
      <c r="I93" s="147">
        <f t="shared" si="26"/>
        <v>583.33333333333337</v>
      </c>
      <c r="J93" s="147">
        <f t="shared" si="26"/>
        <v>583.33333333333337</v>
      </c>
      <c r="K93" s="203">
        <f t="shared" si="22"/>
        <v>2450.0000000000005</v>
      </c>
    </row>
    <row r="94" spans="2:11" x14ac:dyDescent="0.35">
      <c r="B94" s="17"/>
    </row>
    <row r="95" spans="2:11" ht="15.5" x14ac:dyDescent="0.35">
      <c r="B95" s="396" t="s">
        <v>282</v>
      </c>
      <c r="C95" s="396"/>
      <c r="D95" s="396"/>
      <c r="E95" s="396"/>
      <c r="F95" s="396"/>
      <c r="G95" s="396"/>
      <c r="H95" s="396"/>
      <c r="I95" s="396"/>
      <c r="J95" s="396"/>
      <c r="K95" s="396"/>
    </row>
    <row r="96" spans="2:11" ht="5.15" customHeight="1" outlineLevel="1" x14ac:dyDescent="0.35"/>
    <row r="97" spans="2:11" outlineLevel="1" x14ac:dyDescent="0.35">
      <c r="B97" s="384"/>
      <c r="C97" s="385"/>
      <c r="D97" s="9" t="s">
        <v>105</v>
      </c>
      <c r="E97" s="9">
        <f>$C$3-1</f>
        <v>2023</v>
      </c>
      <c r="F97" s="73">
        <f>$C$3</f>
        <v>2024</v>
      </c>
      <c r="G97" s="73">
        <f>$C$3+1</f>
        <v>2025</v>
      </c>
      <c r="H97" s="9">
        <f>$C$3+2</f>
        <v>2026</v>
      </c>
      <c r="I97" s="9">
        <f>$C$3+3</f>
        <v>2027</v>
      </c>
      <c r="J97" s="9">
        <f>$C$3+4</f>
        <v>2028</v>
      </c>
      <c r="K97" s="9" t="str">
        <f>F97&amp;" - "&amp;J97</f>
        <v>2024 - 2028</v>
      </c>
    </row>
    <row r="98" spans="2:11" ht="43.5" outlineLevel="1" x14ac:dyDescent="0.35">
      <c r="B98" s="382" t="s">
        <v>142</v>
      </c>
      <c r="C98" s="204" t="s">
        <v>283</v>
      </c>
      <c r="D98" s="213" t="s">
        <v>114</v>
      </c>
      <c r="E98" s="198"/>
      <c r="F98" s="199">
        <f>F103+F108+F113+F118+F123+F128</f>
        <v>36010.199999999997</v>
      </c>
      <c r="G98" s="199">
        <f t="shared" ref="G98:J98" si="27">G103+G108+G113+G118+G123+G128</f>
        <v>226794</v>
      </c>
      <c r="H98" s="199">
        <f t="shared" si="27"/>
        <v>450371</v>
      </c>
      <c r="I98" s="199">
        <f t="shared" si="27"/>
        <v>626902.4</v>
      </c>
      <c r="J98" s="199">
        <f t="shared" si="27"/>
        <v>769995.39999999991</v>
      </c>
      <c r="K98" s="199">
        <f>SUM(F98:J98)</f>
        <v>2110073</v>
      </c>
    </row>
    <row r="99" spans="2:11" ht="39.5" outlineLevel="1" x14ac:dyDescent="0.35">
      <c r="B99" s="399"/>
      <c r="C99" s="205" t="s">
        <v>284</v>
      </c>
      <c r="D99" s="214" t="s">
        <v>114</v>
      </c>
      <c r="E99" s="206"/>
      <c r="F99" s="209">
        <f>F104+F109+F114+F119+F124+F129</f>
        <v>36010.199999999997</v>
      </c>
      <c r="G99" s="209">
        <f t="shared" ref="G99:J99" si="28">G104+G109+G114+G119+G124+G129</f>
        <v>46743</v>
      </c>
      <c r="H99" s="209">
        <f t="shared" si="28"/>
        <v>36605</v>
      </c>
      <c r="I99" s="209">
        <f t="shared" si="28"/>
        <v>30111.4</v>
      </c>
      <c r="J99" s="209">
        <f t="shared" si="28"/>
        <v>22647.4</v>
      </c>
      <c r="K99" s="210"/>
    </row>
    <row r="100" spans="2:11" ht="26.5" outlineLevel="1" x14ac:dyDescent="0.35">
      <c r="B100" s="399"/>
      <c r="C100" s="207" t="s">
        <v>285</v>
      </c>
      <c r="D100" s="215" t="s">
        <v>114</v>
      </c>
      <c r="E100" s="208"/>
      <c r="F100" s="208"/>
      <c r="G100" s="211">
        <f t="shared" ref="G100:J100" si="29">G105+G110+G115+G120+G125+G130</f>
        <v>180051</v>
      </c>
      <c r="H100" s="211">
        <f t="shared" si="29"/>
        <v>413766</v>
      </c>
      <c r="I100" s="211">
        <f t="shared" si="29"/>
        <v>596791</v>
      </c>
      <c r="J100" s="211">
        <f t="shared" si="29"/>
        <v>747348</v>
      </c>
      <c r="K100" s="212"/>
    </row>
    <row r="101" spans="2:11" ht="43.5" outlineLevel="1" x14ac:dyDescent="0.35">
      <c r="B101" s="399"/>
      <c r="C101" s="133" t="s">
        <v>166</v>
      </c>
      <c r="D101" s="216" t="s">
        <v>114</v>
      </c>
      <c r="E101" s="200"/>
      <c r="F101" s="201">
        <f>F106+F111+F116+F121+F126+F131</f>
        <v>1349789</v>
      </c>
      <c r="G101" s="201">
        <f t="shared" ref="G101:J101" si="30">G106+G111+G116+G121+G126+G131</f>
        <v>1349789</v>
      </c>
      <c r="H101" s="201">
        <f t="shared" si="30"/>
        <v>1349789</v>
      </c>
      <c r="I101" s="201">
        <f t="shared" si="30"/>
        <v>1349789</v>
      </c>
      <c r="J101" s="201">
        <f t="shared" si="30"/>
        <v>1349789</v>
      </c>
      <c r="K101" s="202"/>
    </row>
    <row r="102" spans="2:11" outlineLevel="1" x14ac:dyDescent="0.35">
      <c r="B102" s="383"/>
      <c r="C102" s="7" t="s">
        <v>286</v>
      </c>
      <c r="D102" s="30" t="s">
        <v>114</v>
      </c>
      <c r="E102" s="199">
        <f>'Στοιχεία υφιστάμενου δικτύου'!I87</f>
        <v>1349789</v>
      </c>
      <c r="F102" s="139">
        <f>F107+F112+F117+F122+F127+F132</f>
        <v>1385799.2</v>
      </c>
      <c r="G102" s="139">
        <f t="shared" ref="G102:J102" si="31">G107+G112+G117+G122+G127+G132</f>
        <v>1576583</v>
      </c>
      <c r="H102" s="139">
        <f t="shared" si="31"/>
        <v>1800160</v>
      </c>
      <c r="I102" s="139">
        <f t="shared" si="31"/>
        <v>1976691.4</v>
      </c>
      <c r="J102" s="139">
        <f t="shared" si="31"/>
        <v>2119784.4</v>
      </c>
      <c r="K102" s="199">
        <f>SUM(F102:J102)</f>
        <v>8859018</v>
      </c>
    </row>
    <row r="103" spans="2:11" ht="43.5" outlineLevel="1" x14ac:dyDescent="0.35">
      <c r="B103" s="382" t="s">
        <v>104</v>
      </c>
      <c r="C103" s="204" t="s">
        <v>283</v>
      </c>
      <c r="D103" s="213" t="s">
        <v>114</v>
      </c>
      <c r="E103" s="198"/>
      <c r="F103" s="199">
        <f>F104+F105</f>
        <v>195</v>
      </c>
      <c r="G103" s="199">
        <f>G104+G105</f>
        <v>1368</v>
      </c>
      <c r="H103" s="199">
        <f t="shared" ref="H103:J103" si="32">H104+H105</f>
        <v>3195</v>
      </c>
      <c r="I103" s="199">
        <f t="shared" si="32"/>
        <v>4404</v>
      </c>
      <c r="J103" s="199">
        <f t="shared" si="32"/>
        <v>5325</v>
      </c>
      <c r="K103" s="199">
        <f>SUM(F103:J103)</f>
        <v>14487</v>
      </c>
    </row>
    <row r="104" spans="2:11" ht="39.5" outlineLevel="1" x14ac:dyDescent="0.35">
      <c r="B104" s="399"/>
      <c r="C104" s="205" t="s">
        <v>284</v>
      </c>
      <c r="D104" s="214" t="s">
        <v>114</v>
      </c>
      <c r="E104" s="206"/>
      <c r="F104" s="209">
        <f>'Διανεμόμενες ποσότητες αερίου'!P74</f>
        <v>195</v>
      </c>
      <c r="G104" s="209">
        <f>'Διανεμόμενες ποσότητες αερίου'!T74</f>
        <v>393</v>
      </c>
      <c r="H104" s="209">
        <f>'Διανεμόμενες ποσότητες αερίου'!Z74</f>
        <v>255</v>
      </c>
      <c r="I104" s="209">
        <f>'Διανεμόμενες ποσότητες αερίου'!AF74</f>
        <v>189</v>
      </c>
      <c r="J104" s="209">
        <f>'Διανεμόμενες ποσότητες αερίου'!AL74</f>
        <v>165</v>
      </c>
      <c r="K104" s="210"/>
    </row>
    <row r="105" spans="2:11" ht="26.5" outlineLevel="1" x14ac:dyDescent="0.35">
      <c r="B105" s="399"/>
      <c r="C105" s="207" t="s">
        <v>285</v>
      </c>
      <c r="D105" s="215" t="s">
        <v>114</v>
      </c>
      <c r="E105" s="208"/>
      <c r="F105" s="208"/>
      <c r="G105" s="211">
        <f>'Διανεμόμενες ποσότητες αερίου'!U74</f>
        <v>975</v>
      </c>
      <c r="H105" s="211">
        <f>'Διανεμόμενες ποσότητες αερίου'!AA74</f>
        <v>2940</v>
      </c>
      <c r="I105" s="211">
        <f>'Διανεμόμενες ποσότητες αερίου'!AG74</f>
        <v>4215</v>
      </c>
      <c r="J105" s="211">
        <f>'Διανεμόμενες ποσότητες αερίου'!AM74</f>
        <v>5160</v>
      </c>
      <c r="K105" s="212"/>
    </row>
    <row r="106" spans="2:11" ht="43.5" outlineLevel="1" x14ac:dyDescent="0.35">
      <c r="B106" s="399"/>
      <c r="C106" s="133" t="s">
        <v>166</v>
      </c>
      <c r="D106" s="216" t="s">
        <v>114</v>
      </c>
      <c r="E106" s="200"/>
      <c r="F106" s="201">
        <f>'Διανεμόμενες ποσότητες αερίου'!Q74</f>
        <v>473</v>
      </c>
      <c r="G106" s="201">
        <f>'Διανεμόμενες ποσότητες αερίου'!W74</f>
        <v>473</v>
      </c>
      <c r="H106" s="201">
        <f>'Διανεμόμενες ποσότητες αερίου'!AC74</f>
        <v>473</v>
      </c>
      <c r="I106" s="201">
        <f>'Διανεμόμενες ποσότητες αερίου'!AI74</f>
        <v>473</v>
      </c>
      <c r="J106" s="201">
        <f>'Διανεμόμενες ποσότητες αερίου'!AO74</f>
        <v>473</v>
      </c>
      <c r="K106" s="202"/>
    </row>
    <row r="107" spans="2:11" outlineLevel="1" x14ac:dyDescent="0.35">
      <c r="B107" s="383"/>
      <c r="C107" s="7" t="s">
        <v>286</v>
      </c>
      <c r="D107" s="30" t="s">
        <v>114</v>
      </c>
      <c r="E107" s="199">
        <f>'Στοιχεία υφιστάμενου δικτύου'!I88</f>
        <v>473</v>
      </c>
      <c r="F107" s="139">
        <f>F103+F106</f>
        <v>668</v>
      </c>
      <c r="G107" s="139">
        <f t="shared" ref="G107:J107" si="33">G103+G106</f>
        <v>1841</v>
      </c>
      <c r="H107" s="139">
        <f t="shared" si="33"/>
        <v>3668</v>
      </c>
      <c r="I107" s="139">
        <f t="shared" si="33"/>
        <v>4877</v>
      </c>
      <c r="J107" s="139">
        <f t="shared" si="33"/>
        <v>5798</v>
      </c>
      <c r="K107" s="199">
        <f>SUM(F107:J107)</f>
        <v>16852</v>
      </c>
    </row>
    <row r="108" spans="2:11" ht="43.5" outlineLevel="1" x14ac:dyDescent="0.35">
      <c r="B108" s="382" t="s">
        <v>108</v>
      </c>
      <c r="C108" s="204" t="s">
        <v>283</v>
      </c>
      <c r="D108" s="213" t="s">
        <v>114</v>
      </c>
      <c r="E108" s="198"/>
      <c r="F108" s="199">
        <f>F109+F110</f>
        <v>5718.3999999999987</v>
      </c>
      <c r="G108" s="199">
        <f t="shared" ref="G108" si="34">G109+G110</f>
        <v>39016</v>
      </c>
      <c r="H108" s="199">
        <f t="shared" ref="H108" si="35">H109+H110</f>
        <v>88212.800000000003</v>
      </c>
      <c r="I108" s="199">
        <f t="shared" ref="I108" si="36">I109+I110</f>
        <v>123918.39999999999</v>
      </c>
      <c r="J108" s="199">
        <f t="shared" ref="J108" si="37">J109+J110</f>
        <v>151667.20000000001</v>
      </c>
      <c r="K108" s="199">
        <f>SUM(F108:J108)</f>
        <v>408532.80000000005</v>
      </c>
    </row>
    <row r="109" spans="2:11" ht="39.5" outlineLevel="1" x14ac:dyDescent="0.35">
      <c r="B109" s="399"/>
      <c r="C109" s="205" t="s">
        <v>284</v>
      </c>
      <c r="D109" s="214" t="s">
        <v>114</v>
      </c>
      <c r="E109" s="206"/>
      <c r="F109" s="209">
        <f>'Διανεμόμενες ποσότητες αερίου'!P107</f>
        <v>5718.3999999999987</v>
      </c>
      <c r="G109" s="209">
        <f>'Διανεμόμενες ποσότητες αερίου'!T107</f>
        <v>10424</v>
      </c>
      <c r="H109" s="209">
        <f>'Διανεμόμενες ποσότητες αερίου'!Z107</f>
        <v>7500.8</v>
      </c>
      <c r="I109" s="209">
        <f>'Διανεμόμενες ποσότητες αερίου'!AF107</f>
        <v>5702.4000000000015</v>
      </c>
      <c r="J109" s="209">
        <f>'Διανεμόμενες ποσότητες αερίου'!AL107</f>
        <v>4939.2</v>
      </c>
      <c r="K109" s="210"/>
    </row>
    <row r="110" spans="2:11" ht="26.5" outlineLevel="1" x14ac:dyDescent="0.35">
      <c r="B110" s="399"/>
      <c r="C110" s="207" t="s">
        <v>285</v>
      </c>
      <c r="D110" s="215" t="s">
        <v>114</v>
      </c>
      <c r="E110" s="208"/>
      <c r="F110" s="208"/>
      <c r="G110" s="211">
        <f>'Διανεμόμενες ποσότητες αερίου'!U107</f>
        <v>28592</v>
      </c>
      <c r="H110" s="211">
        <f>'Διανεμόμενες ποσότητες αερίου'!AA107</f>
        <v>80712</v>
      </c>
      <c r="I110" s="211">
        <f>'Διανεμόμενες ποσότητες αερίου'!AG107</f>
        <v>118216</v>
      </c>
      <c r="J110" s="211">
        <f>'Διανεμόμενες ποσότητες αερίου'!AM107</f>
        <v>146728</v>
      </c>
      <c r="K110" s="212"/>
    </row>
    <row r="111" spans="2:11" ht="43.5" outlineLevel="1" x14ac:dyDescent="0.35">
      <c r="B111" s="399"/>
      <c r="C111" s="133" t="s">
        <v>166</v>
      </c>
      <c r="D111" s="216" t="s">
        <v>114</v>
      </c>
      <c r="E111" s="200"/>
      <c r="F111" s="201">
        <f>'Διανεμόμενες ποσότητες αερίου'!Q107</f>
        <v>4292</v>
      </c>
      <c r="G111" s="201">
        <f>'Διανεμόμενες ποσότητες αερίου'!W107</f>
        <v>4292</v>
      </c>
      <c r="H111" s="201">
        <f>'Διανεμόμενες ποσότητες αερίου'!AC107</f>
        <v>4292</v>
      </c>
      <c r="I111" s="201">
        <f>'Διανεμόμενες ποσότητες αερίου'!AI107</f>
        <v>4292</v>
      </c>
      <c r="J111" s="201">
        <f>'Διανεμόμενες ποσότητες αερίου'!AO107</f>
        <v>4292</v>
      </c>
      <c r="K111" s="202"/>
    </row>
    <row r="112" spans="2:11" outlineLevel="1" x14ac:dyDescent="0.35">
      <c r="B112" s="383"/>
      <c r="C112" s="7" t="s">
        <v>286</v>
      </c>
      <c r="D112" s="30" t="s">
        <v>114</v>
      </c>
      <c r="E112" s="199">
        <f>'Στοιχεία υφιστάμενου δικτύου'!I89</f>
        <v>4292</v>
      </c>
      <c r="F112" s="139">
        <f>F108+F111</f>
        <v>10010.399999999998</v>
      </c>
      <c r="G112" s="139">
        <f t="shared" ref="G112" si="38">G108+G111</f>
        <v>43308</v>
      </c>
      <c r="H112" s="139">
        <f t="shared" ref="H112" si="39">H108+H111</f>
        <v>92504.8</v>
      </c>
      <c r="I112" s="139">
        <f t="shared" ref="I112" si="40">I108+I111</f>
        <v>128210.4</v>
      </c>
      <c r="J112" s="139">
        <f t="shared" ref="J112" si="41">J108+J111</f>
        <v>155959.20000000001</v>
      </c>
      <c r="K112" s="199">
        <f>SUM(F112:J112)</f>
        <v>429992.8</v>
      </c>
    </row>
    <row r="113" spans="2:11" ht="43.5" outlineLevel="1" x14ac:dyDescent="0.35">
      <c r="B113" s="382" t="s">
        <v>109</v>
      </c>
      <c r="C113" s="204" t="s">
        <v>283</v>
      </c>
      <c r="D113" s="213" t="s">
        <v>114</v>
      </c>
      <c r="E113" s="198"/>
      <c r="F113" s="199">
        <f>F114+F115</f>
        <v>1170</v>
      </c>
      <c r="G113" s="199">
        <f t="shared" ref="G113" si="42">G114+G115</f>
        <v>7974</v>
      </c>
      <c r="H113" s="199">
        <f t="shared" ref="H113" si="43">H114+H115</f>
        <v>18036</v>
      </c>
      <c r="I113" s="199">
        <f t="shared" ref="I113" si="44">I114+I115</f>
        <v>25416</v>
      </c>
      <c r="J113" s="199">
        <f t="shared" ref="J113" si="45">J114+J115</f>
        <v>30942</v>
      </c>
      <c r="K113" s="199">
        <f>SUM(F113:J113)</f>
        <v>83538</v>
      </c>
    </row>
    <row r="114" spans="2:11" ht="39.5" outlineLevel="1" x14ac:dyDescent="0.35">
      <c r="B114" s="399"/>
      <c r="C114" s="205" t="s">
        <v>284</v>
      </c>
      <c r="D114" s="214" t="s">
        <v>114</v>
      </c>
      <c r="E114" s="206"/>
      <c r="F114" s="209">
        <f>'Διανεμόμενες ποσότητες αερίου'!P140</f>
        <v>1170</v>
      </c>
      <c r="G114" s="209">
        <f>'Διανεμόμενες ποσότητες αερίου'!T140</f>
        <v>2124</v>
      </c>
      <c r="H114" s="209">
        <f>'Διανεμόμενες ποσότητες αερίου'!Z140</f>
        <v>1566</v>
      </c>
      <c r="I114" s="209">
        <f>'Διανεμόμενες ποσότητες αερίου'!AF140</f>
        <v>1116</v>
      </c>
      <c r="J114" s="209">
        <f>'Διανεμόμενες ποσότητες αερίου'!AL140</f>
        <v>1062</v>
      </c>
      <c r="K114" s="210"/>
    </row>
    <row r="115" spans="2:11" ht="26.5" outlineLevel="1" x14ac:dyDescent="0.35">
      <c r="B115" s="399"/>
      <c r="C115" s="207" t="s">
        <v>285</v>
      </c>
      <c r="D115" s="215" t="s">
        <v>114</v>
      </c>
      <c r="E115" s="208"/>
      <c r="F115" s="208"/>
      <c r="G115" s="211">
        <f>'Διανεμόμενες ποσότητες αερίου'!U140</f>
        <v>5850</v>
      </c>
      <c r="H115" s="211">
        <f>'Διανεμόμενες ποσότητες αερίου'!AA140</f>
        <v>16470</v>
      </c>
      <c r="I115" s="211">
        <f>'Διανεμόμενες ποσότητες αερίου'!AG140</f>
        <v>24300</v>
      </c>
      <c r="J115" s="211">
        <f>'Διανεμόμενες ποσότητες αερίου'!AM140</f>
        <v>29880</v>
      </c>
      <c r="K115" s="212"/>
    </row>
    <row r="116" spans="2:11" ht="43.5" outlineLevel="1" x14ac:dyDescent="0.35">
      <c r="B116" s="399"/>
      <c r="C116" s="133" t="s">
        <v>166</v>
      </c>
      <c r="D116" s="216" t="s">
        <v>114</v>
      </c>
      <c r="E116" s="200"/>
      <c r="F116" s="201">
        <f>'Διανεμόμενες ποσότητες αερίου'!Q140</f>
        <v>1109</v>
      </c>
      <c r="G116" s="201">
        <f>'Διανεμόμενες ποσότητες αερίου'!W140</f>
        <v>1109</v>
      </c>
      <c r="H116" s="201">
        <f>'Διανεμόμενες ποσότητες αερίου'!AC140</f>
        <v>1109</v>
      </c>
      <c r="I116" s="201">
        <f>'Διανεμόμενες ποσότητες αερίου'!AI140</f>
        <v>1109</v>
      </c>
      <c r="J116" s="201">
        <f>'Διανεμόμενες ποσότητες αερίου'!AO140</f>
        <v>1109</v>
      </c>
      <c r="K116" s="202"/>
    </row>
    <row r="117" spans="2:11" outlineLevel="1" x14ac:dyDescent="0.35">
      <c r="B117" s="383"/>
      <c r="C117" s="7" t="s">
        <v>286</v>
      </c>
      <c r="D117" s="30" t="s">
        <v>114</v>
      </c>
      <c r="E117" s="199">
        <f>'Στοιχεία υφιστάμενου δικτύου'!I90</f>
        <v>1109</v>
      </c>
      <c r="F117" s="139">
        <f>F113+F116</f>
        <v>2279</v>
      </c>
      <c r="G117" s="139">
        <f t="shared" ref="G117" si="46">G113+G116</f>
        <v>9083</v>
      </c>
      <c r="H117" s="139">
        <f t="shared" ref="H117" si="47">H113+H116</f>
        <v>19145</v>
      </c>
      <c r="I117" s="139">
        <f t="shared" ref="I117" si="48">I113+I116</f>
        <v>26525</v>
      </c>
      <c r="J117" s="139">
        <f t="shared" ref="J117" si="49">J113+J116</f>
        <v>32051</v>
      </c>
      <c r="K117" s="199">
        <f>SUM(F117:J117)</f>
        <v>89083</v>
      </c>
    </row>
    <row r="118" spans="2:11" ht="43.5" outlineLevel="1" x14ac:dyDescent="0.35">
      <c r="B118" s="382" t="s">
        <v>110</v>
      </c>
      <c r="C118" s="204" t="s">
        <v>283</v>
      </c>
      <c r="D118" s="213" t="s">
        <v>114</v>
      </c>
      <c r="E118" s="198"/>
      <c r="F118" s="199">
        <f>F119+F120</f>
        <v>17000</v>
      </c>
      <c r="G118" s="199">
        <f t="shared" ref="G118" si="50">G119+G120</f>
        <v>115500</v>
      </c>
      <c r="H118" s="199">
        <f t="shared" ref="H118" si="51">H119+H120</f>
        <v>259500</v>
      </c>
      <c r="I118" s="199">
        <f t="shared" ref="I118" si="52">I119+I120</f>
        <v>364000</v>
      </c>
      <c r="J118" s="199">
        <f t="shared" ref="J118" si="53">J119+J120</f>
        <v>444500</v>
      </c>
      <c r="K118" s="199">
        <f>SUM(F118:J118)</f>
        <v>1200500</v>
      </c>
    </row>
    <row r="119" spans="2:11" ht="39.5" outlineLevel="1" x14ac:dyDescent="0.35">
      <c r="B119" s="399"/>
      <c r="C119" s="205" t="s">
        <v>284</v>
      </c>
      <c r="D119" s="214" t="s">
        <v>114</v>
      </c>
      <c r="E119" s="206"/>
      <c r="F119" s="209">
        <f>'Διανεμόμενες ποσότητες αερίου'!P173</f>
        <v>17000</v>
      </c>
      <c r="G119" s="209">
        <f>'Διανεμόμενες ποσότητες αερίου'!T173</f>
        <v>30500</v>
      </c>
      <c r="H119" s="209">
        <f>'Διανεμόμενες ποσότητες αερίου'!Z173</f>
        <v>22000</v>
      </c>
      <c r="I119" s="209">
        <f>'Διανεμόμενες ποσότητες αερίου'!AF173</f>
        <v>16500</v>
      </c>
      <c r="J119" s="209">
        <f>'Διανεμόμενες ποσότητες αερίου'!AL173</f>
        <v>14500</v>
      </c>
      <c r="K119" s="210"/>
    </row>
    <row r="120" spans="2:11" ht="26.5" outlineLevel="1" x14ac:dyDescent="0.35">
      <c r="B120" s="399"/>
      <c r="C120" s="207" t="s">
        <v>285</v>
      </c>
      <c r="D120" s="215" t="s">
        <v>114</v>
      </c>
      <c r="E120" s="208"/>
      <c r="F120" s="208"/>
      <c r="G120" s="211">
        <f>'Διανεμόμενες ποσότητες αερίου'!U173</f>
        <v>85000</v>
      </c>
      <c r="H120" s="211">
        <f>'Διανεμόμενες ποσότητες αερίου'!AA173</f>
        <v>237500</v>
      </c>
      <c r="I120" s="211">
        <f>'Διανεμόμενες ποσότητες αερίου'!AG173</f>
        <v>347500</v>
      </c>
      <c r="J120" s="211">
        <f>'Διανεμόμενες ποσότητες αερίου'!AM173</f>
        <v>430000</v>
      </c>
      <c r="K120" s="212"/>
    </row>
    <row r="121" spans="2:11" ht="43.5" outlineLevel="1" x14ac:dyDescent="0.35">
      <c r="B121" s="399"/>
      <c r="C121" s="133" t="s">
        <v>166</v>
      </c>
      <c r="D121" s="216" t="s">
        <v>114</v>
      </c>
      <c r="E121" s="200"/>
      <c r="F121" s="201">
        <f>'Διανεμόμενες ποσότητες αερίου'!Q173</f>
        <v>31288</v>
      </c>
      <c r="G121" s="201">
        <f>'Διανεμόμενες ποσότητες αερίου'!W173</f>
        <v>31288</v>
      </c>
      <c r="H121" s="201">
        <f>'Διανεμόμενες ποσότητες αερίου'!AC173</f>
        <v>31288</v>
      </c>
      <c r="I121" s="201">
        <f>'Διανεμόμενες ποσότητες αερίου'!AI173</f>
        <v>31288</v>
      </c>
      <c r="J121" s="201">
        <f>'Διανεμόμενες ποσότητες αερίου'!AO173</f>
        <v>31288</v>
      </c>
      <c r="K121" s="202"/>
    </row>
    <row r="122" spans="2:11" outlineLevel="1" x14ac:dyDescent="0.35">
      <c r="B122" s="383"/>
      <c r="C122" s="7" t="s">
        <v>286</v>
      </c>
      <c r="D122" s="30" t="s">
        <v>114</v>
      </c>
      <c r="E122" s="199">
        <f>'Στοιχεία υφιστάμενου δικτύου'!I91</f>
        <v>31288</v>
      </c>
      <c r="F122" s="139">
        <f>F118+F121</f>
        <v>48288</v>
      </c>
      <c r="G122" s="139">
        <f t="shared" ref="G122" si="54">G118+G121</f>
        <v>146788</v>
      </c>
      <c r="H122" s="139">
        <f t="shared" ref="H122" si="55">H118+H121</f>
        <v>290788</v>
      </c>
      <c r="I122" s="139">
        <f t="shared" ref="I122" si="56">I118+I121</f>
        <v>395288</v>
      </c>
      <c r="J122" s="139">
        <f t="shared" ref="J122" si="57">J118+J121</f>
        <v>475788</v>
      </c>
      <c r="K122" s="199">
        <f>SUM(F122:J122)</f>
        <v>1356940</v>
      </c>
    </row>
    <row r="123" spans="2:11" ht="43.5" outlineLevel="1" x14ac:dyDescent="0.35">
      <c r="B123" s="382" t="s">
        <v>111</v>
      </c>
      <c r="C123" s="204" t="s">
        <v>283</v>
      </c>
      <c r="D123" s="213" t="s">
        <v>114</v>
      </c>
      <c r="E123" s="198"/>
      <c r="F123" s="199">
        <f>F124+F125</f>
        <v>11226.8</v>
      </c>
      <c r="G123" s="199">
        <f t="shared" ref="G123" si="58">G124+G125</f>
        <v>59436</v>
      </c>
      <c r="H123" s="199">
        <f t="shared" ref="H123" si="59">H124+H125</f>
        <v>77927.199999999997</v>
      </c>
      <c r="I123" s="199">
        <f t="shared" ref="I123" si="60">I124+I125</f>
        <v>105664</v>
      </c>
      <c r="J123" s="199">
        <f t="shared" ref="J123" si="61">J124+J125</f>
        <v>134061.20000000001</v>
      </c>
      <c r="K123" s="199">
        <f>SUM(F123:J123)</f>
        <v>388315.2</v>
      </c>
    </row>
    <row r="124" spans="2:11" ht="39.5" outlineLevel="1" x14ac:dyDescent="0.35">
      <c r="B124" s="399"/>
      <c r="C124" s="205" t="s">
        <v>284</v>
      </c>
      <c r="D124" s="214" t="s">
        <v>114</v>
      </c>
      <c r="E124" s="206"/>
      <c r="F124" s="209">
        <f>'Διανεμόμενες ποσότητες αερίου'!P206</f>
        <v>11226.8</v>
      </c>
      <c r="G124" s="209">
        <f>'Διανεμόμενες ποσότητες αερίου'!T206</f>
        <v>3302.0000000000005</v>
      </c>
      <c r="H124" s="209">
        <f>'Διανεμόμενες ποσότητες αερίου'!Z206</f>
        <v>5283.2000000000007</v>
      </c>
      <c r="I124" s="209">
        <f>'Διανεμόμενες ποσότητες αερίου'!AF206</f>
        <v>6604.0000000000009</v>
      </c>
      <c r="J124" s="209">
        <f>'Διανεμόμενες ποσότητες αερίου'!AL206</f>
        <v>1981.2000000000003</v>
      </c>
      <c r="K124" s="210"/>
    </row>
    <row r="125" spans="2:11" ht="26.5" outlineLevel="1" x14ac:dyDescent="0.35">
      <c r="B125" s="399"/>
      <c r="C125" s="207" t="s">
        <v>285</v>
      </c>
      <c r="D125" s="215" t="s">
        <v>114</v>
      </c>
      <c r="E125" s="208"/>
      <c r="F125" s="208"/>
      <c r="G125" s="211">
        <f>'Διανεμόμενες ποσότητες αερίου'!U206</f>
        <v>56134</v>
      </c>
      <c r="H125" s="211">
        <f>'Διανεμόμενες ποσότητες αερίου'!AA206</f>
        <v>72644</v>
      </c>
      <c r="I125" s="211">
        <f>'Διανεμόμενες ποσότητες αερίου'!AG206</f>
        <v>99060</v>
      </c>
      <c r="J125" s="211">
        <f>'Διανεμόμενες ποσότητες αερίου'!AM206</f>
        <v>132080</v>
      </c>
      <c r="K125" s="212"/>
    </row>
    <row r="126" spans="2:11" ht="43.5" outlineLevel="1" x14ac:dyDescent="0.35">
      <c r="B126" s="399"/>
      <c r="C126" s="133" t="s">
        <v>166</v>
      </c>
      <c r="D126" s="216" t="s">
        <v>114</v>
      </c>
      <c r="E126" s="200"/>
      <c r="F126" s="201">
        <f>'Διανεμόμενες ποσότητες αερίου'!Q206</f>
        <v>1312627</v>
      </c>
      <c r="G126" s="201">
        <f>'Διανεμόμενες ποσότητες αερίου'!W206</f>
        <v>1312627</v>
      </c>
      <c r="H126" s="201">
        <f>'Διανεμόμενες ποσότητες αερίου'!AC206</f>
        <v>1312627</v>
      </c>
      <c r="I126" s="201">
        <f>'Διανεμόμενες ποσότητες αερίου'!AI206</f>
        <v>1312627</v>
      </c>
      <c r="J126" s="201">
        <f>'Διανεμόμενες ποσότητες αερίου'!AO206</f>
        <v>1312627</v>
      </c>
      <c r="K126" s="202"/>
    </row>
    <row r="127" spans="2:11" outlineLevel="1" x14ac:dyDescent="0.35">
      <c r="B127" s="383"/>
      <c r="C127" s="7" t="s">
        <v>286</v>
      </c>
      <c r="D127" s="30" t="s">
        <v>114</v>
      </c>
      <c r="E127" s="199">
        <f>'Στοιχεία υφιστάμενου δικτύου'!I92</f>
        <v>1312627</v>
      </c>
      <c r="F127" s="139">
        <f>F123+F126</f>
        <v>1323853.8</v>
      </c>
      <c r="G127" s="139">
        <f t="shared" ref="G127" si="62">G123+G126</f>
        <v>1372063</v>
      </c>
      <c r="H127" s="139">
        <f t="shared" ref="H127" si="63">H123+H126</f>
        <v>1390554.2</v>
      </c>
      <c r="I127" s="139">
        <f t="shared" ref="I127" si="64">I123+I126</f>
        <v>1418291</v>
      </c>
      <c r="J127" s="139">
        <f t="shared" ref="J127" si="65">J123+J126</f>
        <v>1446688.2</v>
      </c>
      <c r="K127" s="199">
        <f>SUM(F127:J127)</f>
        <v>6951450.2000000002</v>
      </c>
    </row>
    <row r="128" spans="2:11" ht="43.5" outlineLevel="1" x14ac:dyDescent="0.35">
      <c r="B128" s="382" t="s">
        <v>112</v>
      </c>
      <c r="C128" s="204" t="s">
        <v>283</v>
      </c>
      <c r="D128" s="213" t="s">
        <v>114</v>
      </c>
      <c r="E128" s="198"/>
      <c r="F128" s="199">
        <f>F129+F130</f>
        <v>700</v>
      </c>
      <c r="G128" s="199">
        <f t="shared" ref="G128" si="66">G129+G130</f>
        <v>3500</v>
      </c>
      <c r="H128" s="199">
        <f t="shared" ref="H128" si="67">H129+H130</f>
        <v>3500</v>
      </c>
      <c r="I128" s="199">
        <f t="shared" ref="I128" si="68">I129+I130</f>
        <v>3500</v>
      </c>
      <c r="J128" s="199">
        <f t="shared" ref="J128" si="69">J129+J130</f>
        <v>3500</v>
      </c>
      <c r="K128" s="199">
        <f>SUM(F128:J128)</f>
        <v>14700</v>
      </c>
    </row>
    <row r="129" spans="2:11" ht="39.5" outlineLevel="1" x14ac:dyDescent="0.35">
      <c r="B129" s="399"/>
      <c r="C129" s="205" t="s">
        <v>284</v>
      </c>
      <c r="D129" s="214" t="s">
        <v>114</v>
      </c>
      <c r="E129" s="206"/>
      <c r="F129" s="209">
        <f>'Διανεμόμενες ποσότητες αερίου'!P239</f>
        <v>700</v>
      </c>
      <c r="G129" s="209">
        <f>'Διανεμόμενες ποσότητες αερίου'!T239</f>
        <v>0</v>
      </c>
      <c r="H129" s="209">
        <f>'Διανεμόμενες ποσότητες αερίου'!Z239</f>
        <v>0</v>
      </c>
      <c r="I129" s="209">
        <f>'Διανεμόμενες ποσότητες αερίου'!AF239</f>
        <v>0</v>
      </c>
      <c r="J129" s="209">
        <f>'Διανεμόμενες ποσότητες αερίου'!AL239</f>
        <v>0</v>
      </c>
      <c r="K129" s="210"/>
    </row>
    <row r="130" spans="2:11" ht="26.5" outlineLevel="1" x14ac:dyDescent="0.35">
      <c r="B130" s="399"/>
      <c r="C130" s="207" t="s">
        <v>285</v>
      </c>
      <c r="D130" s="215" t="s">
        <v>114</v>
      </c>
      <c r="E130" s="208"/>
      <c r="F130" s="208"/>
      <c r="G130" s="211">
        <f>'Διανεμόμενες ποσότητες αερίου'!U239</f>
        <v>3500</v>
      </c>
      <c r="H130" s="211">
        <f>'Διανεμόμενες ποσότητες αερίου'!AA239</f>
        <v>3500</v>
      </c>
      <c r="I130" s="211">
        <f>'Διανεμόμενες ποσότητες αερίου'!AG239</f>
        <v>3500</v>
      </c>
      <c r="J130" s="211">
        <f>'Διανεμόμενες ποσότητες αερίου'!AM239</f>
        <v>3500</v>
      </c>
      <c r="K130" s="212"/>
    </row>
    <row r="131" spans="2:11" ht="43.5" outlineLevel="1" x14ac:dyDescent="0.35">
      <c r="B131" s="399"/>
      <c r="C131" s="133" t="s">
        <v>166</v>
      </c>
      <c r="D131" s="216" t="s">
        <v>114</v>
      </c>
      <c r="E131" s="200"/>
      <c r="F131" s="201">
        <f>'Διανεμόμενες ποσότητες αερίου'!Q239</f>
        <v>0</v>
      </c>
      <c r="G131" s="201">
        <f>'Διανεμόμενες ποσότητες αερίου'!W239</f>
        <v>0</v>
      </c>
      <c r="H131" s="201">
        <f>'Διανεμόμενες ποσότητες αερίου'!AC239</f>
        <v>0</v>
      </c>
      <c r="I131" s="201">
        <f>'Διανεμόμενες ποσότητες αερίου'!AI239</f>
        <v>0</v>
      </c>
      <c r="J131" s="201">
        <f>'Διανεμόμενες ποσότητες αερίου'!AO239</f>
        <v>0</v>
      </c>
      <c r="K131" s="202"/>
    </row>
    <row r="132" spans="2:11" outlineLevel="1" x14ac:dyDescent="0.35">
      <c r="B132" s="383"/>
      <c r="C132" s="7" t="s">
        <v>286</v>
      </c>
      <c r="D132" s="30" t="s">
        <v>114</v>
      </c>
      <c r="E132" s="203">
        <f>'Στοιχεία υφιστάμενου δικτύου'!I93</f>
        <v>0</v>
      </c>
      <c r="F132" s="139">
        <f>F128+F131</f>
        <v>700</v>
      </c>
      <c r="G132" s="139">
        <f t="shared" ref="G132" si="70">G128+G131</f>
        <v>3500</v>
      </c>
      <c r="H132" s="139">
        <f t="shared" ref="H132" si="71">H128+H131</f>
        <v>3500</v>
      </c>
      <c r="I132" s="139">
        <f t="shared" ref="I132" si="72">I128+I131</f>
        <v>3500</v>
      </c>
      <c r="J132" s="139">
        <f t="shared" ref="J132" si="73">J128+J131</f>
        <v>3500</v>
      </c>
      <c r="K132" s="203">
        <f>SUM(F132:J132)</f>
        <v>14700</v>
      </c>
    </row>
    <row r="133" spans="2:11" ht="26.15" customHeight="1" outlineLevel="1" x14ac:dyDescent="0.35">
      <c r="B133" s="31" t="s">
        <v>287</v>
      </c>
      <c r="C133" s="23"/>
      <c r="D133" s="24"/>
      <c r="E133" s="25"/>
      <c r="F133" s="26"/>
      <c r="G133" s="26"/>
      <c r="H133" s="26"/>
      <c r="I133" s="26"/>
    </row>
    <row r="134" spans="2:11" outlineLevel="1" x14ac:dyDescent="0.35">
      <c r="B134" s="31" t="s">
        <v>288</v>
      </c>
      <c r="C134" s="23"/>
      <c r="D134" s="24"/>
      <c r="E134" s="25"/>
      <c r="F134" s="26"/>
      <c r="G134" s="26"/>
      <c r="H134" s="26"/>
      <c r="I134" s="26"/>
    </row>
    <row r="135" spans="2:11" x14ac:dyDescent="0.35">
      <c r="B135" s="31"/>
      <c r="C135" s="23"/>
      <c r="D135" s="24"/>
      <c r="E135" s="25"/>
      <c r="F135" s="26"/>
      <c r="G135" s="26"/>
      <c r="H135" s="26"/>
      <c r="I135" s="26"/>
    </row>
    <row r="136" spans="2:11" ht="15.5" x14ac:dyDescent="0.35">
      <c r="B136" s="396" t="s">
        <v>289</v>
      </c>
      <c r="C136" s="396"/>
      <c r="D136" s="396"/>
      <c r="E136" s="396"/>
      <c r="F136" s="396"/>
      <c r="G136" s="396"/>
      <c r="H136" s="396"/>
      <c r="I136" s="396"/>
      <c r="J136" s="396"/>
    </row>
    <row r="137" spans="2:11" ht="5.15" customHeight="1" outlineLevel="1" x14ac:dyDescent="0.35"/>
    <row r="138" spans="2:11" outlineLevel="1" x14ac:dyDescent="0.35">
      <c r="B138" s="384"/>
      <c r="C138" s="385"/>
      <c r="D138" s="9" t="s">
        <v>105</v>
      </c>
      <c r="E138" s="9">
        <f>$C$3-1</f>
        <v>2023</v>
      </c>
      <c r="F138" s="9">
        <f>$C$3</f>
        <v>2024</v>
      </c>
      <c r="G138" s="9">
        <f>$C$3+1</f>
        <v>2025</v>
      </c>
      <c r="H138" s="9">
        <f>$C$3+2</f>
        <v>2026</v>
      </c>
      <c r="I138" s="9">
        <f>$C$3+3</f>
        <v>2027</v>
      </c>
      <c r="J138" s="9">
        <f>$C$3+4</f>
        <v>2028</v>
      </c>
    </row>
    <row r="139" spans="2:11" outlineLevel="1" x14ac:dyDescent="0.35">
      <c r="B139" s="386" t="s">
        <v>181</v>
      </c>
      <c r="C139" s="5" t="s">
        <v>182</v>
      </c>
      <c r="D139" s="14" t="s">
        <v>106</v>
      </c>
      <c r="E139" s="137">
        <f>'Στοιχεία υφιστάμενου δικτύου'!I98</f>
        <v>41878</v>
      </c>
      <c r="F139" s="137">
        <f>SUM(F140:F142)</f>
        <v>63133</v>
      </c>
      <c r="G139" s="137">
        <f t="shared" ref="G139:H139" si="74">SUM(G140:G142)</f>
        <v>75233</v>
      </c>
      <c r="H139" s="137">
        <f t="shared" si="74"/>
        <v>77028</v>
      </c>
      <c r="I139" s="137">
        <f>SUM(I140:I142)</f>
        <v>78138</v>
      </c>
      <c r="J139" s="137">
        <f>SUM(J140:J142)</f>
        <v>79248</v>
      </c>
    </row>
    <row r="140" spans="2:11" outlineLevel="1" x14ac:dyDescent="0.35">
      <c r="B140" s="387"/>
      <c r="C140" s="13" t="s">
        <v>183</v>
      </c>
      <c r="D140" s="16" t="s">
        <v>106</v>
      </c>
      <c r="E140" s="145">
        <f>'Στοιχεία υφιστάμενου δικτύου'!I99</f>
        <v>41878</v>
      </c>
      <c r="F140" s="140">
        <f>'Παραδοχές διείσδυσης - κάλυψης'!Y39</f>
        <v>63133</v>
      </c>
      <c r="G140" s="140">
        <f>'Παραδοχές διείσδυσης - κάλυψης'!AC39</f>
        <v>75233</v>
      </c>
      <c r="H140" s="140">
        <f>'Παραδοχές διείσδυσης - κάλυψης'!AG39</f>
        <v>77028</v>
      </c>
      <c r="I140" s="140">
        <f>'Παραδοχές διείσδυσης - κάλυψης'!AK39</f>
        <v>78138</v>
      </c>
      <c r="J140" s="140">
        <f>'Παραδοχές διείσδυσης - κάλυψης'!AO39</f>
        <v>79248</v>
      </c>
    </row>
    <row r="141" spans="2:11" outlineLevel="1" x14ac:dyDescent="0.35">
      <c r="B141" s="387"/>
      <c r="C141" s="126" t="s">
        <v>184</v>
      </c>
      <c r="D141" s="16" t="s">
        <v>106</v>
      </c>
      <c r="E141" s="145">
        <f>'Στοιχεία υφιστάμενου δικτύου'!I100</f>
        <v>0</v>
      </c>
      <c r="F141" s="140">
        <f>'Παραδοχές διείσδυσης - κάλυψης'!Z39</f>
        <v>0</v>
      </c>
      <c r="G141" s="140">
        <f>'Παραδοχές διείσδυσης - κάλυψης'!AD39</f>
        <v>0</v>
      </c>
      <c r="H141" s="140">
        <f>'Παραδοχές διείσδυσης - κάλυψης'!AH39</f>
        <v>0</v>
      </c>
      <c r="I141" s="140">
        <f>'Παραδοχές διείσδυσης - κάλυψης'!AL39</f>
        <v>0</v>
      </c>
      <c r="J141" s="140">
        <f>'Παραδοχές διείσδυσης - κάλυψης'!AP39</f>
        <v>0</v>
      </c>
    </row>
    <row r="142" spans="2:11" outlineLevel="1" x14ac:dyDescent="0.35">
      <c r="B142" s="388"/>
      <c r="C142" s="7" t="s">
        <v>111</v>
      </c>
      <c r="D142" s="15" t="s">
        <v>106</v>
      </c>
      <c r="E142" s="146">
        <f>'Στοιχεία υφιστάμενου δικτύου'!I101</f>
        <v>0</v>
      </c>
      <c r="F142" s="138">
        <f>'Παραδοχές διείσδυσης - κάλυψης'!AA39</f>
        <v>0</v>
      </c>
      <c r="G142" s="138">
        <f>'Παραδοχές διείσδυσης - κάλυψης'!AE39</f>
        <v>0</v>
      </c>
      <c r="H142" s="138">
        <f>'Παραδοχές διείσδυσης - κάλυψης'!AI39</f>
        <v>0</v>
      </c>
      <c r="I142" s="138">
        <f>'Παραδοχές διείσδυσης - κάλυψης'!AM39</f>
        <v>0</v>
      </c>
      <c r="J142" s="138">
        <f>'Παραδοχές διείσδυσης - κάλυψης'!AQ39</f>
        <v>0</v>
      </c>
    </row>
    <row r="143" spans="2:11" outlineLevel="1" x14ac:dyDescent="0.35">
      <c r="B143" s="389" t="s">
        <v>272</v>
      </c>
      <c r="C143" s="389"/>
      <c r="D143" s="12" t="s">
        <v>106</v>
      </c>
      <c r="E143" s="147">
        <f>'Στοιχεία υφιστάμενου δικτύου'!I102</f>
        <v>38110</v>
      </c>
      <c r="F143" s="142">
        <f>'Παραδοχές διείσδυσης - κάλυψης'!J72</f>
        <v>59366</v>
      </c>
      <c r="G143" s="142">
        <f>'Παραδοχές διείσδυσης - κάλυψης'!K72</f>
        <v>69906</v>
      </c>
      <c r="H143" s="142">
        <f>'Παραδοχές διείσδυσης - κάλυψης'!L72</f>
        <v>73109</v>
      </c>
      <c r="I143" s="142">
        <f>'Παραδοχές διείσδυσης - κάλυψης'!M72</f>
        <v>74371</v>
      </c>
      <c r="J143" s="142">
        <f>'Παραδοχές διείσδυσης - κάλυψης'!N72</f>
        <v>75481</v>
      </c>
    </row>
    <row r="144" spans="2:11" outlineLevel="1" x14ac:dyDescent="0.35">
      <c r="B144" s="17" t="s">
        <v>273</v>
      </c>
    </row>
    <row r="145" spans="2:17" outlineLevel="1" x14ac:dyDescent="0.35">
      <c r="B145" s="17" t="s">
        <v>186</v>
      </c>
      <c r="L145" s="262"/>
      <c r="M145" s="262"/>
      <c r="N145" s="262"/>
      <c r="O145" s="262"/>
      <c r="P145" s="262"/>
      <c r="Q145" s="262"/>
    </row>
    <row r="146" spans="2:17" x14ac:dyDescent="0.35">
      <c r="B146" s="17"/>
    </row>
    <row r="147" spans="2:17" ht="15.5" x14ac:dyDescent="0.35">
      <c r="B147" s="396" t="s">
        <v>290</v>
      </c>
      <c r="C147" s="396"/>
      <c r="D147" s="396"/>
      <c r="E147" s="396"/>
      <c r="F147" s="396"/>
      <c r="G147" s="396"/>
      <c r="H147" s="396"/>
      <c r="I147" s="396"/>
      <c r="J147" s="396"/>
    </row>
    <row r="148" spans="2:17" ht="5.15" customHeight="1" outlineLevel="1" x14ac:dyDescent="0.35"/>
    <row r="149" spans="2:17" outlineLevel="1" x14ac:dyDescent="0.35">
      <c r="B149" s="384"/>
      <c r="C149" s="385"/>
      <c r="D149" s="9" t="s">
        <v>105</v>
      </c>
      <c r="E149" s="9">
        <f>$C$3-1</f>
        <v>2023</v>
      </c>
      <c r="F149" s="9">
        <f>$C$3</f>
        <v>2024</v>
      </c>
      <c r="G149" s="9">
        <f>$C$3+1</f>
        <v>2025</v>
      </c>
      <c r="H149" s="9">
        <f>$C$3+2</f>
        <v>2026</v>
      </c>
      <c r="I149" s="9">
        <f>$C$3+3</f>
        <v>2027</v>
      </c>
      <c r="J149" s="9">
        <f>$C$3+4</f>
        <v>2028</v>
      </c>
    </row>
    <row r="150" spans="2:17" outlineLevel="1" x14ac:dyDescent="0.35">
      <c r="B150" s="392" t="s">
        <v>189</v>
      </c>
      <c r="C150" s="393"/>
      <c r="D150" s="15" t="s">
        <v>150</v>
      </c>
      <c r="E150" s="144">
        <f>'Στοιχεία υφιστάμενου δικτύου'!I109</f>
        <v>408992.79521999997</v>
      </c>
      <c r="F150" s="138">
        <f>'Παραδοχές διείσδυσης - κάλυψης'!J103</f>
        <v>408992.79521999997</v>
      </c>
      <c r="G150" s="138">
        <f>'Παραδοχές διείσδυσης - κάλυψης'!K103</f>
        <v>408992.79521999997</v>
      </c>
      <c r="H150" s="138">
        <f>'Παραδοχές διείσδυσης - κάλυψης'!L103</f>
        <v>408992.79521999997</v>
      </c>
      <c r="I150" s="138">
        <f>'Παραδοχές διείσδυσης - κάλυψης'!M103</f>
        <v>408992.79521999997</v>
      </c>
      <c r="J150" s="138">
        <f>'Παραδοχές διείσδυσης - κάλυψης'!N103</f>
        <v>408992.79521999997</v>
      </c>
    </row>
    <row r="151" spans="2:17" outlineLevel="1" x14ac:dyDescent="0.35">
      <c r="B151" s="389" t="s">
        <v>190</v>
      </c>
      <c r="C151" s="389"/>
      <c r="D151" s="12" t="s">
        <v>150</v>
      </c>
      <c r="E151" s="144">
        <f>'Στοιχεία υφιστάμενου δικτύου'!I110</f>
        <v>650364</v>
      </c>
      <c r="F151" s="142">
        <f>'Παραδοχές διείσδυσης - κάλυψης'!J134</f>
        <v>650364</v>
      </c>
      <c r="G151" s="142">
        <f>'Παραδοχές διείσδυσης - κάλυψης'!K134</f>
        <v>650364</v>
      </c>
      <c r="H151" s="142">
        <f>'Παραδοχές διείσδυσης - κάλυψης'!L134</f>
        <v>650364</v>
      </c>
      <c r="I151" s="142">
        <f>'Παραδοχές διείσδυσης - κάλυψης'!M134</f>
        <v>650364</v>
      </c>
      <c r="J151" s="142">
        <f>'Παραδοχές διείσδυσης - κάλυψης'!N134</f>
        <v>650364</v>
      </c>
    </row>
    <row r="152" spans="2:17" outlineLevel="1" x14ac:dyDescent="0.35">
      <c r="B152" s="367" t="s">
        <v>191</v>
      </c>
      <c r="C152" s="367"/>
      <c r="D152" s="367"/>
      <c r="E152" s="367"/>
      <c r="F152" s="367"/>
      <c r="G152" s="367"/>
      <c r="H152" s="367"/>
      <c r="I152" s="367"/>
    </row>
    <row r="154" spans="2:17" ht="15.5" x14ac:dyDescent="0.35">
      <c r="B154" s="396" t="s">
        <v>291</v>
      </c>
      <c r="C154" s="396"/>
      <c r="D154" s="396"/>
      <c r="E154" s="396"/>
      <c r="F154" s="396"/>
      <c r="G154" s="396"/>
      <c r="H154" s="396"/>
      <c r="I154" s="396"/>
      <c r="J154" s="396"/>
      <c r="K154" s="396"/>
    </row>
    <row r="155" spans="2:17" ht="5.15" customHeight="1" outlineLevel="1" x14ac:dyDescent="0.35"/>
    <row r="156" spans="2:17" outlineLevel="1" x14ac:dyDescent="0.35">
      <c r="B156" s="384"/>
      <c r="C156" s="385"/>
      <c r="D156" s="9" t="s">
        <v>105</v>
      </c>
      <c r="E156" s="9">
        <f>$C$3-1</f>
        <v>2023</v>
      </c>
      <c r="F156" s="9">
        <f>$C$3</f>
        <v>2024</v>
      </c>
      <c r="G156" s="9">
        <f>$C$3+1</f>
        <v>2025</v>
      </c>
      <c r="H156" s="9">
        <f>$C$3+2</f>
        <v>2026</v>
      </c>
      <c r="I156" s="9">
        <f>$C$3+3</f>
        <v>2027</v>
      </c>
      <c r="J156" s="9">
        <f>$C$3+4</f>
        <v>2028</v>
      </c>
      <c r="K156" s="9" t="str">
        <f>F156&amp;" - "&amp;J156</f>
        <v>2024 - 2028</v>
      </c>
    </row>
    <row r="157" spans="2:17" outlineLevel="1" x14ac:dyDescent="0.35">
      <c r="B157" s="389" t="s">
        <v>292</v>
      </c>
      <c r="C157" s="389"/>
      <c r="D157" s="12" t="s">
        <v>178</v>
      </c>
      <c r="E157" s="135"/>
      <c r="F157" s="142">
        <f t="shared" ref="F157:K157" si="75">SUM(F158,F165,F168,F169,F172,F173)</f>
        <v>16632957.783159757</v>
      </c>
      <c r="G157" s="142">
        <f t="shared" si="75"/>
        <v>15513943.042549483</v>
      </c>
      <c r="H157" s="142">
        <f t="shared" si="75"/>
        <v>7500082.8207410714</v>
      </c>
      <c r="I157" s="142">
        <f t="shared" si="75"/>
        <v>5849855.610399886</v>
      </c>
      <c r="J157" s="142">
        <f t="shared" si="75"/>
        <v>6013623.7563193282</v>
      </c>
      <c r="K157" s="142">
        <f t="shared" si="75"/>
        <v>51510463.01316952</v>
      </c>
    </row>
    <row r="158" spans="2:17" outlineLevel="1" x14ac:dyDescent="0.35">
      <c r="B158" s="392" t="s">
        <v>293</v>
      </c>
      <c r="C158" s="393"/>
      <c r="D158" s="15" t="s">
        <v>178</v>
      </c>
      <c r="E158" s="136"/>
      <c r="F158" s="8">
        <f>SUM(F159:F164)</f>
        <v>10966262.064633183</v>
      </c>
      <c r="G158" s="8">
        <f>SUM(G159:G164)</f>
        <v>7990255.5802820977</v>
      </c>
      <c r="H158" s="8">
        <f t="shared" ref="H158:J158" si="76">SUM(H159:H164)</f>
        <v>871514.5433251278</v>
      </c>
      <c r="I158" s="8">
        <f t="shared" si="76"/>
        <v>624237.20739032771</v>
      </c>
      <c r="J158" s="8">
        <f t="shared" si="76"/>
        <v>544151.86539014359</v>
      </c>
      <c r="K158" s="138">
        <f>SUM(F158:J158)</f>
        <v>20996421.26102088</v>
      </c>
    </row>
    <row r="159" spans="2:17" outlineLevel="1" x14ac:dyDescent="0.35">
      <c r="B159" s="394" t="s">
        <v>147</v>
      </c>
      <c r="C159" s="395"/>
      <c r="D159" s="218" t="s">
        <v>178</v>
      </c>
      <c r="E159" s="217"/>
      <c r="F159" s="8">
        <v>1052607.808392775</v>
      </c>
      <c r="G159" s="8">
        <v>333796.07405523863</v>
      </c>
      <c r="H159" s="8">
        <v>0</v>
      </c>
      <c r="I159" s="8">
        <v>0</v>
      </c>
      <c r="J159" s="8">
        <v>0</v>
      </c>
      <c r="K159" s="138">
        <f t="shared" ref="K159:K167" si="77">SUM(F159:J159)</f>
        <v>1386403.8824480136</v>
      </c>
    </row>
    <row r="160" spans="2:17" outlineLevel="1" x14ac:dyDescent="0.35">
      <c r="B160" s="394" t="s">
        <v>151</v>
      </c>
      <c r="C160" s="395"/>
      <c r="D160" s="218" t="s">
        <v>178</v>
      </c>
      <c r="E160" s="217"/>
      <c r="F160" s="8">
        <v>8872857.4558179155</v>
      </c>
      <c r="G160" s="8">
        <v>5746605.8880843529</v>
      </c>
      <c r="H160" s="8">
        <v>871514.5433251278</v>
      </c>
      <c r="I160" s="8">
        <v>624237.20739032771</v>
      </c>
      <c r="J160" s="8">
        <v>544151.86539014359</v>
      </c>
      <c r="K160" s="138">
        <f t="shared" si="77"/>
        <v>16659366.960007867</v>
      </c>
    </row>
    <row r="161" spans="2:11" outlineLevel="1" x14ac:dyDescent="0.35">
      <c r="B161" s="394" t="s">
        <v>156</v>
      </c>
      <c r="C161" s="395"/>
      <c r="D161" s="218" t="s">
        <v>178</v>
      </c>
      <c r="E161" s="217"/>
      <c r="F161" s="8">
        <v>215079.45554331911</v>
      </c>
      <c r="G161" s="8">
        <v>160991.61814250573</v>
      </c>
      <c r="H161" s="8">
        <v>0</v>
      </c>
      <c r="I161" s="8">
        <v>0</v>
      </c>
      <c r="J161" s="8">
        <v>0</v>
      </c>
      <c r="K161" s="138">
        <f t="shared" si="77"/>
        <v>376071.07368582487</v>
      </c>
    </row>
    <row r="162" spans="2:11" outlineLevel="1" x14ac:dyDescent="0.35">
      <c r="B162" s="394" t="s">
        <v>157</v>
      </c>
      <c r="C162" s="395"/>
      <c r="D162" s="218" t="s">
        <v>178</v>
      </c>
      <c r="E162" s="217"/>
      <c r="F162" s="8">
        <v>825717.34487917554</v>
      </c>
      <c r="G162" s="8">
        <v>0</v>
      </c>
      <c r="H162" s="8">
        <v>0</v>
      </c>
      <c r="I162" s="8">
        <v>0</v>
      </c>
      <c r="J162" s="8">
        <v>0</v>
      </c>
      <c r="K162" s="138">
        <f t="shared" si="77"/>
        <v>825717.34487917554</v>
      </c>
    </row>
    <row r="163" spans="2:11" outlineLevel="1" x14ac:dyDescent="0.35">
      <c r="B163" s="394" t="s">
        <v>158</v>
      </c>
      <c r="C163" s="395"/>
      <c r="D163" s="218" t="s">
        <v>178</v>
      </c>
      <c r="E163" s="217"/>
      <c r="F163" s="8">
        <v>0</v>
      </c>
      <c r="G163" s="8">
        <v>1748862</v>
      </c>
      <c r="H163" s="8">
        <v>0</v>
      </c>
      <c r="I163" s="8">
        <v>0</v>
      </c>
      <c r="J163" s="8">
        <v>0</v>
      </c>
      <c r="K163" s="138">
        <f t="shared" si="77"/>
        <v>1748862</v>
      </c>
    </row>
    <row r="164" spans="2:11" outlineLevel="1" x14ac:dyDescent="0.35">
      <c r="B164" s="394" t="s">
        <v>159</v>
      </c>
      <c r="C164" s="395"/>
      <c r="D164" s="218" t="s">
        <v>178</v>
      </c>
      <c r="E164" s="217"/>
      <c r="F164" s="8">
        <v>0</v>
      </c>
      <c r="G164" s="8">
        <v>0</v>
      </c>
      <c r="H164" s="8">
        <v>0</v>
      </c>
      <c r="I164" s="8">
        <v>0</v>
      </c>
      <c r="J164" s="8">
        <v>0</v>
      </c>
      <c r="K164" s="138">
        <f t="shared" si="77"/>
        <v>0</v>
      </c>
    </row>
    <row r="165" spans="2:11" outlineLevel="1" x14ac:dyDescent="0.35">
      <c r="B165" s="389" t="s">
        <v>294</v>
      </c>
      <c r="C165" s="389"/>
      <c r="D165" s="12" t="s">
        <v>178</v>
      </c>
      <c r="E165" s="135"/>
      <c r="F165" s="8">
        <f>F166+F167</f>
        <v>4219519.5018122867</v>
      </c>
      <c r="G165" s="8">
        <f>G166+G167</f>
        <v>6463838.5965545289</v>
      </c>
      <c r="H165" s="8">
        <f>H166+H167</f>
        <v>5785925.1578473719</v>
      </c>
      <c r="I165" s="8">
        <f>I166+I167</f>
        <v>4711031.6392952725</v>
      </c>
      <c r="J165" s="8">
        <f>J166+J167</f>
        <v>4951457.8423577566</v>
      </c>
      <c r="K165" s="138">
        <f t="shared" si="77"/>
        <v>26131772.737867214</v>
      </c>
    </row>
    <row r="166" spans="2:11" outlineLevel="1" x14ac:dyDescent="0.35">
      <c r="B166" s="397" t="s">
        <v>152</v>
      </c>
      <c r="C166" s="398"/>
      <c r="D166" s="218" t="s">
        <v>178</v>
      </c>
      <c r="E166" s="217"/>
      <c r="F166" s="8">
        <v>2496147.9921216187</v>
      </c>
      <c r="G166" s="8">
        <v>3993272.0089735733</v>
      </c>
      <c r="H166" s="8">
        <v>3765719.3521284722</v>
      </c>
      <c r="I166" s="8">
        <v>3091354.7357277693</v>
      </c>
      <c r="J166" s="8">
        <v>3635424.345016594</v>
      </c>
      <c r="K166" s="138">
        <f t="shared" si="77"/>
        <v>16981918.43396803</v>
      </c>
    </row>
    <row r="167" spans="2:11" outlineLevel="1" x14ac:dyDescent="0.35">
      <c r="B167" s="397" t="s">
        <v>155</v>
      </c>
      <c r="C167" s="398"/>
      <c r="D167" s="218" t="s">
        <v>178</v>
      </c>
      <c r="E167" s="217"/>
      <c r="F167" s="8">
        <v>1723371.509690668</v>
      </c>
      <c r="G167" s="8">
        <v>2470566.5875809556</v>
      </c>
      <c r="H167" s="8">
        <v>2020205.8057188995</v>
      </c>
      <c r="I167" s="8">
        <v>1619676.9035675034</v>
      </c>
      <c r="J167" s="8">
        <v>1316033.4973411621</v>
      </c>
      <c r="K167" s="138">
        <f t="shared" si="77"/>
        <v>9149854.3038991876</v>
      </c>
    </row>
    <row r="168" spans="2:11" outlineLevel="1" x14ac:dyDescent="0.35">
      <c r="B168" s="392" t="s">
        <v>295</v>
      </c>
      <c r="C168" s="393"/>
      <c r="D168" s="15" t="s">
        <v>178</v>
      </c>
      <c r="E168" s="136"/>
      <c r="F168" s="8">
        <v>212061</v>
      </c>
      <c r="G168" s="8">
        <v>279466</v>
      </c>
      <c r="H168" s="8">
        <v>382035</v>
      </c>
      <c r="I168" s="8">
        <v>179762</v>
      </c>
      <c r="J168" s="8">
        <v>188288</v>
      </c>
      <c r="K168" s="138">
        <f t="shared" ref="K168:K177" si="78">SUM(F168:J168)</f>
        <v>1241612</v>
      </c>
    </row>
    <row r="169" spans="2:11" outlineLevel="1" x14ac:dyDescent="0.35">
      <c r="B169" s="271" t="s">
        <v>296</v>
      </c>
      <c r="C169" s="272"/>
      <c r="D169" s="12" t="s">
        <v>178</v>
      </c>
      <c r="E169" s="135"/>
      <c r="F169" s="8">
        <f>F170+F171</f>
        <v>846788.66099999996</v>
      </c>
      <c r="G169" s="8">
        <f>G170+G171</f>
        <v>274424.43</v>
      </c>
      <c r="H169" s="8">
        <f>H170+H171</f>
        <v>227021.171</v>
      </c>
      <c r="I169" s="8">
        <f>I170+I171</f>
        <v>127074.13800000001</v>
      </c>
      <c r="J169" s="8">
        <f>J170+J171</f>
        <v>123438.76000000001</v>
      </c>
      <c r="K169" s="138">
        <f t="shared" si="78"/>
        <v>1598747.1600000001</v>
      </c>
    </row>
    <row r="170" spans="2:11" outlineLevel="1" x14ac:dyDescent="0.35">
      <c r="B170" s="394" t="s">
        <v>297</v>
      </c>
      <c r="C170" s="395"/>
      <c r="D170" s="12" t="s">
        <v>178</v>
      </c>
      <c r="E170" s="135"/>
      <c r="F170" s="8">
        <v>822500</v>
      </c>
      <c r="G170" s="8">
        <v>221500</v>
      </c>
      <c r="H170" s="8">
        <v>174000</v>
      </c>
      <c r="I170" s="8">
        <v>77500</v>
      </c>
      <c r="J170" s="8">
        <v>76000</v>
      </c>
      <c r="K170" s="138">
        <f t="shared" si="78"/>
        <v>1371500</v>
      </c>
    </row>
    <row r="171" spans="2:11" x14ac:dyDescent="0.35">
      <c r="B171" s="394" t="s">
        <v>298</v>
      </c>
      <c r="C171" s="395"/>
      <c r="D171" s="12" t="s">
        <v>178</v>
      </c>
      <c r="E171" s="136"/>
      <c r="F171" s="8">
        <v>24288.661</v>
      </c>
      <c r="G171" s="8">
        <v>52924.43</v>
      </c>
      <c r="H171" s="8">
        <v>53021.171000000002</v>
      </c>
      <c r="I171" s="8">
        <v>49574.137999999999</v>
      </c>
      <c r="J171" s="8">
        <v>47438.76</v>
      </c>
      <c r="K171" s="138">
        <f t="shared" si="78"/>
        <v>227247.16</v>
      </c>
    </row>
    <row r="172" spans="2:11" x14ac:dyDescent="0.35">
      <c r="B172" s="389" t="s">
        <v>299</v>
      </c>
      <c r="C172" s="389"/>
      <c r="D172" s="12" t="s">
        <v>178</v>
      </c>
      <c r="E172" s="217"/>
      <c r="F172" s="8">
        <v>15857.142857142859</v>
      </c>
      <c r="G172" s="8">
        <v>12642.857142857143</v>
      </c>
      <c r="H172" s="8">
        <v>9642.8571428571431</v>
      </c>
      <c r="I172" s="8">
        <v>8571.4285714285706</v>
      </c>
      <c r="J172" s="8">
        <v>8571.4285714285706</v>
      </c>
      <c r="K172" s="138">
        <f t="shared" si="78"/>
        <v>55285.71428571429</v>
      </c>
    </row>
    <row r="173" spans="2:11" x14ac:dyDescent="0.35">
      <c r="B173" s="389" t="s">
        <v>51</v>
      </c>
      <c r="C173" s="389"/>
      <c r="D173" s="12" t="s">
        <v>178</v>
      </c>
      <c r="E173" s="217"/>
      <c r="F173" s="8">
        <f>SUM(F174:F177)</f>
        <v>372469.4128571428</v>
      </c>
      <c r="G173" s="8">
        <f>SUM(G174:G177)</f>
        <v>493315.57857000001</v>
      </c>
      <c r="H173" s="8">
        <f>SUM(H174:H177)</f>
        <v>223944.09142571426</v>
      </c>
      <c r="I173" s="8">
        <f>SUM(I174:I177)</f>
        <v>199179.19714285716</v>
      </c>
      <c r="J173" s="8">
        <f>SUM(J174:J177)</f>
        <v>197715.86000000002</v>
      </c>
      <c r="K173" s="138">
        <f t="shared" si="78"/>
        <v>1486624.1399957144</v>
      </c>
    </row>
    <row r="174" spans="2:11" x14ac:dyDescent="0.35">
      <c r="B174" s="394" t="s">
        <v>300</v>
      </c>
      <c r="C174" s="395"/>
      <c r="D174" s="12" t="s">
        <v>178</v>
      </c>
      <c r="E174" s="217"/>
      <c r="F174" s="8">
        <v>221682.97571428571</v>
      </c>
      <c r="G174" s="8">
        <v>217999.30714285714</v>
      </c>
      <c r="H174" s="8">
        <v>105755.52142857143</v>
      </c>
      <c r="I174" s="8">
        <v>134953.3357142857</v>
      </c>
      <c r="J174" s="8">
        <v>97766.998571428572</v>
      </c>
      <c r="K174" s="138">
        <f t="shared" si="78"/>
        <v>778158.1385714286</v>
      </c>
    </row>
    <row r="175" spans="2:11" x14ac:dyDescent="0.35">
      <c r="B175" s="273"/>
      <c r="C175" s="274" t="s">
        <v>301</v>
      </c>
      <c r="D175" s="12" t="s">
        <v>178</v>
      </c>
      <c r="E175" s="135"/>
      <c r="F175" s="8">
        <v>92782.248053788309</v>
      </c>
      <c r="G175" s="8">
        <v>71642.857141666071</v>
      </c>
      <c r="H175" s="8">
        <v>54642.857140141961</v>
      </c>
      <c r="I175" s="8">
        <v>48571.428571428572</v>
      </c>
      <c r="J175" s="8">
        <v>48571.428571428572</v>
      </c>
      <c r="K175" s="138">
        <f t="shared" si="78"/>
        <v>316210.81947845349</v>
      </c>
    </row>
    <row r="176" spans="2:11" x14ac:dyDescent="0.35">
      <c r="B176" s="273"/>
      <c r="C176" s="274" t="s">
        <v>302</v>
      </c>
      <c r="D176" s="12" t="s">
        <v>178</v>
      </c>
      <c r="E176" s="135"/>
      <c r="F176" s="8">
        <v>7074.8990890688256</v>
      </c>
      <c r="G176" s="8">
        <v>14285.714285476788</v>
      </c>
      <c r="H176" s="8">
        <v>2857.1428570008866</v>
      </c>
      <c r="I176" s="8">
        <v>2857.1428571428569</v>
      </c>
      <c r="J176" s="8">
        <v>2857.1428571428569</v>
      </c>
      <c r="K176" s="138">
        <f t="shared" si="78"/>
        <v>29932.041945832214</v>
      </c>
    </row>
    <row r="177" spans="2:11" x14ac:dyDescent="0.35">
      <c r="B177" s="273"/>
      <c r="C177" s="274" t="s">
        <v>303</v>
      </c>
      <c r="D177" s="12" t="s">
        <v>178</v>
      </c>
      <c r="E177" s="217"/>
      <c r="F177" s="8">
        <v>50929.29</v>
      </c>
      <c r="G177" s="8">
        <v>189387.7</v>
      </c>
      <c r="H177" s="8">
        <v>60688.57</v>
      </c>
      <c r="I177" s="8">
        <v>12797.29</v>
      </c>
      <c r="J177" s="8">
        <v>48520.29</v>
      </c>
      <c r="K177" s="138">
        <f t="shared" si="78"/>
        <v>362323.13999999996</v>
      </c>
    </row>
    <row r="194" spans="12:16" x14ac:dyDescent="0.35">
      <c r="L194" s="275"/>
      <c r="M194" s="275"/>
      <c r="N194" s="275"/>
      <c r="O194" s="275"/>
      <c r="P194" s="275"/>
    </row>
  </sheetData>
  <mergeCells count="85">
    <mergeCell ref="B171:C171"/>
    <mergeCell ref="B172:C172"/>
    <mergeCell ref="B173:C173"/>
    <mergeCell ref="B174:C174"/>
    <mergeCell ref="B5:I5"/>
    <mergeCell ref="B123:B127"/>
    <mergeCell ref="B159:C159"/>
    <mergeCell ref="B160:C160"/>
    <mergeCell ref="B161:C161"/>
    <mergeCell ref="B50:C50"/>
    <mergeCell ref="B11:C11"/>
    <mergeCell ref="B12:B13"/>
    <mergeCell ref="B14:B15"/>
    <mergeCell ref="B16:B17"/>
    <mergeCell ref="B18:B19"/>
    <mergeCell ref="B30:K30"/>
    <mergeCell ref="B32:C32"/>
    <mergeCell ref="B33:B34"/>
    <mergeCell ref="B35:B36"/>
    <mergeCell ref="B37:B38"/>
    <mergeCell ref="B97:C97"/>
    <mergeCell ref="B95:K95"/>
    <mergeCell ref="B85:K85"/>
    <mergeCell ref="B87:C87"/>
    <mergeCell ref="B88:C88"/>
    <mergeCell ref="B89:C89"/>
    <mergeCell ref="B90:C90"/>
    <mergeCell ref="B39:B40"/>
    <mergeCell ref="B41:B42"/>
    <mergeCell ref="B43:B44"/>
    <mergeCell ref="B45:B46"/>
    <mergeCell ref="B51:B52"/>
    <mergeCell ref="B150:C150"/>
    <mergeCell ref="B151:C151"/>
    <mergeCell ref="B118:B122"/>
    <mergeCell ref="B138:C138"/>
    <mergeCell ref="B128:B132"/>
    <mergeCell ref="B139:B142"/>
    <mergeCell ref="B143:C143"/>
    <mergeCell ref="B149:C149"/>
    <mergeCell ref="B136:J136"/>
    <mergeCell ref="B147:J147"/>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53:B54"/>
    <mergeCell ref="B55:B56"/>
    <mergeCell ref="B57:B58"/>
    <mergeCell ref="B59:B60"/>
    <mergeCell ref="B61:B62"/>
    <mergeCell ref="B75:B76"/>
    <mergeCell ref="B77:B78"/>
    <mergeCell ref="B79:B80"/>
    <mergeCell ref="B81:B82"/>
    <mergeCell ref="B63:B64"/>
    <mergeCell ref="B68:C68"/>
    <mergeCell ref="B69:B70"/>
    <mergeCell ref="B71:B72"/>
    <mergeCell ref="B73:B74"/>
    <mergeCell ref="B170:C170"/>
    <mergeCell ref="B152:I152"/>
    <mergeCell ref="B156:C156"/>
    <mergeCell ref="B157:C157"/>
    <mergeCell ref="B158:C158"/>
    <mergeCell ref="B165:C165"/>
    <mergeCell ref="B154:K154"/>
    <mergeCell ref="B163:C163"/>
    <mergeCell ref="B168:C168"/>
    <mergeCell ref="B164:C164"/>
    <mergeCell ref="B166:C166"/>
    <mergeCell ref="B167:C167"/>
    <mergeCell ref="B162:C162"/>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topLeftCell="A5" workbookViewId="0">
      <selection activeCell="U25" sqref="U25"/>
    </sheetView>
  </sheetViews>
  <sheetFormatPr defaultColWidth="8.81640625" defaultRowHeight="14.5" x14ac:dyDescent="0.35"/>
  <cols>
    <col min="1" max="1" width="2.81640625" customWidth="1"/>
    <col min="2" max="2" width="34.453125" customWidth="1"/>
    <col min="3" max="3" width="13.1796875" customWidth="1"/>
    <col min="4" max="7" width="12.54296875" customWidth="1"/>
    <col min="8" max="8" width="16" bestFit="1" customWidth="1"/>
    <col min="9" max="9" width="22.453125" customWidth="1"/>
    <col min="10" max="10" width="12.54296875" customWidth="1"/>
  </cols>
  <sheetData>
    <row r="2" spans="2:12" ht="18.5" x14ac:dyDescent="0.45">
      <c r="B2" s="1" t="s">
        <v>0</v>
      </c>
      <c r="C2" s="297" t="str">
        <f>'Αρχική σελίδα'!C3</f>
        <v>Στερεάς Ελλάδας</v>
      </c>
      <c r="D2" s="297"/>
      <c r="E2" s="297"/>
      <c r="F2" s="297"/>
      <c r="G2" s="297"/>
      <c r="H2" s="297"/>
      <c r="J2" s="298" t="s">
        <v>59</v>
      </c>
      <c r="K2" s="298"/>
      <c r="L2" s="298"/>
    </row>
    <row r="3" spans="2:12" ht="18.5" x14ac:dyDescent="0.45">
      <c r="B3" s="2" t="s">
        <v>2</v>
      </c>
      <c r="C3" s="46">
        <f>'Αρχική σελίδα'!C4</f>
        <v>2024</v>
      </c>
      <c r="D3" s="46" t="s">
        <v>3</v>
      </c>
      <c r="E3" s="46">
        <f>C3+4</f>
        <v>2028</v>
      </c>
    </row>
    <row r="5" spans="2:12" ht="30.65" customHeight="1" x14ac:dyDescent="0.35">
      <c r="B5" s="299" t="s">
        <v>304</v>
      </c>
      <c r="C5" s="299"/>
      <c r="D5" s="299"/>
      <c r="E5" s="299"/>
      <c r="F5" s="299"/>
      <c r="G5" s="299"/>
      <c r="H5" s="299"/>
      <c r="I5" s="299"/>
    </row>
    <row r="6" spans="2:12" x14ac:dyDescent="0.35">
      <c r="B6" s="220"/>
      <c r="C6" s="220"/>
      <c r="D6" s="220"/>
      <c r="E6" s="220"/>
      <c r="F6" s="220"/>
      <c r="G6" s="220"/>
      <c r="H6" s="220"/>
    </row>
    <row r="7" spans="2:12" ht="15.5" x14ac:dyDescent="0.35">
      <c r="B7" s="20" t="s">
        <v>305</v>
      </c>
      <c r="C7" s="20"/>
      <c r="D7" s="20"/>
      <c r="E7" s="20"/>
      <c r="F7" s="20"/>
      <c r="G7" s="20"/>
      <c r="H7" s="20"/>
    </row>
    <row r="8" spans="2:12" ht="5.15" customHeight="1" x14ac:dyDescent="0.35"/>
    <row r="9" spans="2:12" x14ac:dyDescent="0.35">
      <c r="B9" s="18"/>
      <c r="C9" s="9" t="s">
        <v>306</v>
      </c>
      <c r="D9" s="9">
        <f>$C$3-5</f>
        <v>2019</v>
      </c>
      <c r="E9" s="9">
        <f>$C$3-4</f>
        <v>2020</v>
      </c>
      <c r="F9" s="9">
        <f>$C$3-3</f>
        <v>2021</v>
      </c>
      <c r="G9" s="9">
        <f>$C$3-2</f>
        <v>2022</v>
      </c>
      <c r="H9" s="9">
        <f>$C$3-1</f>
        <v>2023</v>
      </c>
    </row>
    <row r="10" spans="2:12" x14ac:dyDescent="0.35">
      <c r="B10" s="19" t="s">
        <v>193</v>
      </c>
      <c r="C10" s="29" t="s">
        <v>195</v>
      </c>
      <c r="D10" s="251">
        <f>IFERROR('Στοιχεία υφιστάμενου δικτύου'!E69/'Στοιχεία υφιστάμενου δικτύου'!E98,0)</f>
        <v>1.0559424848348686E-2</v>
      </c>
      <c r="E10" s="251">
        <f>IFERROR('Στοιχεία υφιστάμενου δικτύου'!F69/'Στοιχεία υφιστάμενου δικτύου'!F98,0)</f>
        <v>1.3199281060435858E-2</v>
      </c>
      <c r="F10" s="251">
        <f>IFERROR('Στοιχεία υφιστάμενου δικτύου'!G69/'Στοιχεία υφιστάμενου δικτύου'!G98,0)</f>
        <v>2.600550964187328E-2</v>
      </c>
      <c r="G10" s="251">
        <f>IFERROR('Στοιχεία υφιστάμενου δικτύου'!H69/'Στοιχεία υφιστάμενου δικτύου'!H98,0)</f>
        <v>2.703084197896817E-2</v>
      </c>
      <c r="H10" s="263">
        <f>IFERROR('Στοιχεία υφιστάμενου δικτύου'!I69/'Στοιχεία υφιστάμενου δικτύου'!I98,0)</f>
        <v>2.9132241272267063E-2</v>
      </c>
    </row>
    <row r="11" spans="2:12" x14ac:dyDescent="0.35">
      <c r="B11" s="19" t="s">
        <v>35</v>
      </c>
      <c r="C11" s="29" t="s">
        <v>195</v>
      </c>
      <c r="D11" s="148">
        <f>IFERROR('Στοιχεία υφιστάμενου δικτύου'!E15/'Στοιχεία υφιστάμενου δικτύου'!E110,0)</f>
        <v>0.1281343985829474</v>
      </c>
      <c r="E11" s="148">
        <f>IFERROR('Στοιχεία υφιστάμενου δικτύου'!F15/'Στοιχεία υφιστάμενου δικτύου'!F110,0)</f>
        <v>0.12898622925008149</v>
      </c>
      <c r="F11" s="148">
        <f>IFERROR('Στοιχεία υφιστάμενου δικτύου'!G15/'Στοιχεία υφιστάμενου δικτύου'!G110,0)</f>
        <v>0.13149405563653585</v>
      </c>
      <c r="G11" s="148">
        <f>IFERROR('Στοιχεία υφιστάμενου δικτύου'!H15/'Στοιχεία υφιστάμενου δικτύου'!H110,0)</f>
        <v>0.23665055261361331</v>
      </c>
      <c r="H11" s="148">
        <f>IFERROR('Στοιχεία υφιστάμενου δικτύου'!I15/'Στοιχεία υφιστάμενου δικτύου'!I110,0)</f>
        <v>0.3546367880140967</v>
      </c>
    </row>
    <row r="12" spans="2:12" x14ac:dyDescent="0.35">
      <c r="B12" s="19" t="s">
        <v>307</v>
      </c>
      <c r="C12" s="29" t="s">
        <v>195</v>
      </c>
      <c r="D12" s="148">
        <f>IFERROR(('Στοιχεία υφιστάμενου δικτύου'!E13+'Στοιχεία υφιστάμενου δικτύου'!E15)/'Στοιχεία υφιστάμενου δικτύου'!E110,0)</f>
        <v>0.32290225166214614</v>
      </c>
      <c r="E12" s="148">
        <f>IFERROR(('Στοιχεία υφιστάμενου δικτύου'!F13+'Στοιχεία υφιστάμενου δικτύου'!F15)/'Στοιχεία υφιστάμενου δικτύου'!F110,0)</f>
        <v>0.32375408232928021</v>
      </c>
      <c r="F12" s="148">
        <f>IFERROR(('Στοιχεία υφιστάμενου δικτύου'!G13+'Στοιχεία υφιστάμενου δικτύου'!G15)/'Στοιχεία υφιστάμενου δικτύου'!G110,0)</f>
        <v>0.32626190871573457</v>
      </c>
      <c r="G12" s="148">
        <f>IFERROR(('Στοιχεία υφιστάμενου δικτύου'!H13+'Στοιχεία υφιστάμενου δικτύου'!H15)/'Στοιχεία υφιστάμενου δικτύου'!H110,0)</f>
        <v>0.43673850336119463</v>
      </c>
      <c r="H12" s="148">
        <f>IFERROR(('Στοιχεία υφιστάμενου δικτύου'!I13+'Στοιχεία υφιστάμενου δικτύου'!I15)/'Στοιχεία υφιστάμενου δικτύου'!I110,0)</f>
        <v>0.56042293238863161</v>
      </c>
    </row>
    <row r="13" spans="2:12" x14ac:dyDescent="0.35">
      <c r="B13" s="19" t="s">
        <v>198</v>
      </c>
      <c r="C13" s="29" t="s">
        <v>195</v>
      </c>
      <c r="D13" s="148">
        <f>IFERROR('Στοιχεία υφιστάμενου δικτύου'!E33/'Στοιχεία υφιστάμενου δικτύου'!E102,0)</f>
        <v>1.0559424848348686E-2</v>
      </c>
      <c r="E13" s="148">
        <f>IFERROR('Στοιχεία υφιστάμενου δικτύου'!F33/'Στοιχεία υφιστάμενου δικτύου'!F102,0)</f>
        <v>1.3199281060435858E-2</v>
      </c>
      <c r="F13" s="148">
        <f>IFERROR('Στοιχεία υφιστάμενου δικτύου'!G33/'Στοιχεία υφιστάμενου δικτύου'!G102,0)</f>
        <v>2.6510896427769041E-2</v>
      </c>
      <c r="G13" s="148">
        <f>IFERROR('Στοιχεία υφιστάμενου δικτύου'!H33/'Στοιχεία υφιστάμενου δικτύου'!H102,0)</f>
        <v>2.703084197896817E-2</v>
      </c>
      <c r="H13" s="148">
        <f>IFERROR('Στοιχεία υφιστάμενου δικτύου'!I33/'Στοιχεία υφιστάμενου δικτύου'!I102,0)</f>
        <v>2.7236945683547627E-2</v>
      </c>
    </row>
    <row r="14" spans="2:12" x14ac:dyDescent="0.35">
      <c r="B14" s="19" t="s">
        <v>199</v>
      </c>
      <c r="C14" s="29" t="s">
        <v>195</v>
      </c>
      <c r="D14" s="148">
        <f>IFERROR('Στοιχεία υφιστάμενου δικτύου'!E109/'Στοιχεία υφιστάμενου δικτύου'!E110,0)</f>
        <v>0.628867519143126</v>
      </c>
      <c r="E14" s="148">
        <f>IFERROR('Στοιχεία υφιστάμενου δικτύου'!F109/'Στοιχεία υφιστάμενου δικτύου'!F110,0)</f>
        <v>0.628867519143126</v>
      </c>
      <c r="F14" s="148">
        <f>IFERROR('Στοιχεία υφιστάμενου δικτύου'!G109/'Στοιχεία υφιστάμενου δικτύου'!G110,0)</f>
        <v>0.628867519143126</v>
      </c>
      <c r="G14" s="148">
        <f>IFERROR('Στοιχεία υφιστάμενου δικτύου'!H109/'Στοιχεία υφιστάμενου δικτύου'!H110,0)</f>
        <v>0.628867519143126</v>
      </c>
      <c r="H14" s="148">
        <f>IFERROR('Στοιχεία υφιστάμενου δικτύου'!I109/'Στοιχεία υφιστάμενου δικτύου'!I110,0)</f>
        <v>0.628867519143126</v>
      </c>
    </row>
    <row r="15" spans="2:12" ht="29" x14ac:dyDescent="0.35">
      <c r="B15" s="10" t="s">
        <v>200</v>
      </c>
      <c r="C15" s="11" t="s">
        <v>201</v>
      </c>
      <c r="D15" s="252">
        <f>IFERROR('Στοιχεία υφιστάμενου δικτύου'!E87/'Στοιχεία υφιστάμενου δικτύου'!E15,0)</f>
        <v>13.930495767918261</v>
      </c>
      <c r="E15" s="252">
        <f>IFERROR('Στοιχεία υφιστάμενου δικτύου'!F87/'Στοιχεία υφιστάμενου δικτύου'!F15,0)</f>
        <v>13.746376788098415</v>
      </c>
      <c r="F15" s="252">
        <f>IFERROR('Στοιχεία υφιστάμενου δικτύου'!G87/'Στοιχεία υφιστάμενου δικτύου'!G15,0)</f>
        <v>14.622371718565462</v>
      </c>
      <c r="G15" s="252">
        <f>IFERROR('Στοιχεία υφιστάμενου δικτύου'!H87/'Στοιχεία υφιστάμενου δικτύου'!H15,0)</f>
        <v>7.735943730819292</v>
      </c>
      <c r="H15" s="252">
        <f>IFERROR('Στοιχεία υφιστάμενου δικτύου'!I87/'Στοιχεία υφιστάμενου δικτύου'!I15,0)</f>
        <v>5.8522868675832349</v>
      </c>
    </row>
    <row r="16" spans="2:12" ht="29" x14ac:dyDescent="0.35">
      <c r="B16" s="10" t="s">
        <v>202</v>
      </c>
      <c r="C16" s="11" t="s">
        <v>203</v>
      </c>
      <c r="D16" s="253">
        <f>IFERROR('Στοιχεία υφιστάμενου δικτύου'!E33/'Στοιχεία υφιστάμενου δικτύου'!E15,0)</f>
        <v>2.2559819521443827E-3</v>
      </c>
      <c r="E16" s="253">
        <f>IFERROR('Στοιχεία υφιστάμενου δικτύου'!F33/'Στοιχεία υφιστάμενου δικτύου'!F15,0)</f>
        <v>2.8013541865344271E-3</v>
      </c>
      <c r="F16" s="253">
        <f>IFERROR('Στοιχεία υφιστάμενου δικτύου'!G33/'Στοιχεία υφιστάμενου δικτύου'!G15,0)</f>
        <v>5.5192413381821587E-3</v>
      </c>
      <c r="G16" s="253">
        <f>IFERROR('Στοιχεία υφιστάμενου δικτύου'!H33/'Στοιχεία υφιστάμενου δικτύου'!H15,0)</f>
        <v>4.976966909017666E-3</v>
      </c>
      <c r="H16" s="253">
        <f>IFERROR('Στοιχεία υφιστάμενου δικτύου'!I33/'Στοιχεία υφιστάμενου δικτύου'!I15,0)</f>
        <v>4.5004617525786607E-3</v>
      </c>
    </row>
    <row r="19" spans="2:10" ht="15.5" x14ac:dyDescent="0.35">
      <c r="B19" s="296" t="s">
        <v>308</v>
      </c>
      <c r="C19" s="296"/>
      <c r="D19" s="296"/>
      <c r="E19" s="296"/>
      <c r="F19" s="296"/>
      <c r="G19" s="296"/>
      <c r="H19" s="296"/>
      <c r="I19" s="296"/>
    </row>
    <row r="20" spans="2:10" ht="5.15" customHeight="1" x14ac:dyDescent="0.35"/>
    <row r="21" spans="2:10" ht="29" x14ac:dyDescent="0.35">
      <c r="B21" s="18"/>
      <c r="C21" s="18"/>
      <c r="D21" s="27">
        <f>$C$3</f>
        <v>2024</v>
      </c>
      <c r="E21" s="27">
        <f>$C$3+1</f>
        <v>2025</v>
      </c>
      <c r="F21" s="27">
        <f>$C$3+2</f>
        <v>2026</v>
      </c>
      <c r="G21" s="27">
        <f>$C$3+3</f>
        <v>2027</v>
      </c>
      <c r="H21" s="27">
        <f>$C$3+4</f>
        <v>2028</v>
      </c>
      <c r="I21" s="28" t="str">
        <f>"Σύνολο Προγράμματος Ανάπτυξης "&amp;D21&amp;" - "&amp;H21</f>
        <v>Σύνολο Προγράμματος Ανάπτυξης 2024 - 2028</v>
      </c>
    </row>
    <row r="22" spans="2:10" x14ac:dyDescent="0.35">
      <c r="B22" s="254" t="s">
        <v>193</v>
      </c>
      <c r="C22" s="29" t="s">
        <v>195</v>
      </c>
      <c r="D22" s="263">
        <f>IFERROR('Πρόγραμμα ανάπτυξης δικτύου'!F70/'Πρόγραμμα ανάπτυξης δικτύου'!F139,0)</f>
        <v>7.8817733990147784E-2</v>
      </c>
      <c r="E22" s="263">
        <f>IFERROR('Πρόγραμμα ανάπτυξης δικτύου'!G70/'Πρόγραμμα ανάπτυξης δικτύου'!G139,0)</f>
        <v>0.15692581712812198</v>
      </c>
      <c r="F22" s="263">
        <f>IFERROR('Πρόγραμμα ανάπτυξης δικτύου'!H70/'Πρόγραμμα ανάπτυξης δικτύου'!H139,0)</f>
        <v>0.21703796022225685</v>
      </c>
      <c r="G22" s="263">
        <f>IFERROR('Πρόγραμμα ανάπτυξης δικτύου'!I70/'Πρόγραμμα ανάπτυξης δικτύου'!I139,0)</f>
        <v>0.26171645038265634</v>
      </c>
      <c r="H22" s="263">
        <f>IFERROR('Πρόγραμμα ανάπτυξης δικτύου'!J70/'Πρόγραμμα ανάπτυξης δικτύου'!J139,0)</f>
        <v>0.2988466585907531</v>
      </c>
      <c r="I22" s="400"/>
    </row>
    <row r="23" spans="2:10" x14ac:dyDescent="0.35">
      <c r="B23" s="19" t="s">
        <v>35</v>
      </c>
      <c r="C23" s="29" t="s">
        <v>195</v>
      </c>
      <c r="D23" s="148">
        <f>IFERROR('Πρόγραμμα ανάπτυξης δικτύου'!F15/'Πρόγραμμα ανάπτυξης δικτύου'!F151,0)</f>
        <v>0.51571735212896164</v>
      </c>
      <c r="E23" s="148">
        <f>IFERROR('Πρόγραμμα ανάπτυξης δικτύου'!G15/'Πρόγραμμα ανάπτυξης δικτύου'!G151,0)</f>
        <v>0.61566138347140986</v>
      </c>
      <c r="F23" s="148">
        <f>IFERROR('Πρόγραμμα ανάπτυξης δικτύου'!H15/'Πρόγραμμα ανάπτυξης δικτύου'!H151,0)</f>
        <v>0.62949978781113347</v>
      </c>
      <c r="G23" s="148">
        <f>IFERROR('Πρόγραμμα ανάπτυξης δικτύου'!I15/'Πρόγραμμα ανάπτυξης δικτύου'!I151,0)</f>
        <v>0.64026299118647401</v>
      </c>
      <c r="H23" s="148">
        <f>IFERROR('Πρόγραμμα ανάπτυξης δικτύου'!J15/'Πρόγραμμα ανάπτυξης δικτύου'!J151,0)</f>
        <v>0.64948859407962312</v>
      </c>
      <c r="I23" s="401"/>
    </row>
    <row r="24" spans="2:10" x14ac:dyDescent="0.35">
      <c r="B24" s="254" t="s">
        <v>198</v>
      </c>
      <c r="C24" s="29" t="s">
        <v>195</v>
      </c>
      <c r="D24" s="148">
        <f>IFERROR('Πρόγραμμα ανάπτυξης δικτύου'!F34/'Πρόγραμμα ανάπτυξης δικτύου'!F143,0)</f>
        <v>4.4570966546508099E-2</v>
      </c>
      <c r="E24" s="148">
        <f>IFERROR('Πρόγραμμα ανάπτυξης δικτύου'!G34/'Πρόγραμμα ανάπτυξης δικτύου'!G143,0)</f>
        <v>9.2810345320859439E-2</v>
      </c>
      <c r="F24" s="148">
        <f>IFERROR('Πρόγραμμα ανάπτυξης δικτύου'!H34/'Πρόγραμμα ανάπτυξης δικτύου'!H143,0)</f>
        <v>0.13392331997428497</v>
      </c>
      <c r="G24" s="148">
        <f>IFERROR('Πρόγραμμα ανάπτυξης δικτύου'!I34/'Πρόγραμμα ανάπτυξης δικτύου'!I143,0)</f>
        <v>0.16611313549636283</v>
      </c>
      <c r="H24" s="148">
        <f>IFERROR('Πρόγραμμα ανάπτυξης δικτύου'!J34/'Πρόγραμμα ανάπτυξης δικτύου'!J143,0)</f>
        <v>0.20270001722287728</v>
      </c>
      <c r="I24" s="401"/>
    </row>
    <row r="25" spans="2:10" ht="29" x14ac:dyDescent="0.35">
      <c r="B25" s="10" t="s">
        <v>309</v>
      </c>
      <c r="C25" s="11" t="s">
        <v>201</v>
      </c>
      <c r="D25" s="149">
        <f>IFERROR(('Πρόγραμμα ανάπτυξης δικτύου'!F102)/'Πρόγραμμα ανάπτυξης δικτύου'!F15,0)</f>
        <v>4.1317312852559898</v>
      </c>
      <c r="E25" s="149">
        <f>IFERROR(('Πρόγραμμα ανάπτυξης δικτύου'!G102)/'Πρόγραμμα ανάπτυξης δικτύου'!G15,0)</f>
        <v>3.9374806445490056</v>
      </c>
      <c r="F25" s="149">
        <f>IFERROR(('Πρόγραμμα ανάπτυξης δικτύου'!H102)/'Πρόγραμμα ανάπτυξης δικτύου'!H15,0)</f>
        <v>4.3970259206065405</v>
      </c>
      <c r="G25" s="149">
        <f>IFERROR(('Πρόγραμμα ανάπτυξης δικτύου'!I102)/'Πρόγραμμα ανάπτυξης δικτύου'!I15,0)</f>
        <v>4.7470519015187174</v>
      </c>
      <c r="H25" s="149">
        <f>IFERROR(('Πρόγραμμα ανάπτυξης δικτύου'!J102)/'Πρόγραμμα ανάπτυξης δικτύου'!J15,0)</f>
        <v>5.0183814547210721</v>
      </c>
      <c r="I25" s="401"/>
      <c r="J25" s="130"/>
    </row>
    <row r="26" spans="2:10" ht="29" x14ac:dyDescent="0.35">
      <c r="B26" s="10" t="s">
        <v>202</v>
      </c>
      <c r="C26" s="11" t="s">
        <v>203</v>
      </c>
      <c r="D26" s="149">
        <f>IFERROR('Πρόγραμμα ανάπτυξης δικτύου'!F34/'Πρόγραμμα ανάπτυξης δικτύου'!F15,0)</f>
        <v>7.8889935719311643E-3</v>
      </c>
      <c r="E26" s="149">
        <f>IFERROR('Πρόγραμμα ανάπτυξης δικτύου'!G34/'Πρόγραμμα ανάπτυξης δικτύου'!G15,0)</f>
        <v>1.6203634329327379E-2</v>
      </c>
      <c r="F26" s="149">
        <f>IFERROR('Πρόγραμμα ανάπτυξης δικτύου'!H34/'Πρόγραμμα ανάπτυξης δικτύου'!H15,0)</f>
        <v>2.3915252415706734E-2</v>
      </c>
      <c r="G26" s="149">
        <f>IFERROR('Πρόγραμμα ανάπτυξης δικτύου'!I34/'Πρόγραμμα ανάπτυξης δικτύου'!I15,0)</f>
        <v>2.9668302898146991E-2</v>
      </c>
      <c r="H26" s="149">
        <f>IFERROR('Πρόγραμμα ανάπτυξης δικτύου'!J34/'Πρόγραμμα ανάπτυξης δικτύου'!J15,0)</f>
        <v>3.6221247904849388E-2</v>
      </c>
      <c r="I26" s="402"/>
    </row>
    <row r="27" spans="2:10" ht="29" x14ac:dyDescent="0.35">
      <c r="B27" s="10" t="s">
        <v>205</v>
      </c>
      <c r="C27" s="11" t="s">
        <v>206</v>
      </c>
      <c r="D27" s="149">
        <f>IFERROR('Πρόγραμμα ανάπτυξης δικτύου'!F157/'Πρόγραμμα ανάπτυξης δικτύου'!F69,0)</f>
        <v>4428.3700168156965</v>
      </c>
      <c r="E27" s="149">
        <f>IFERROR('Πρόγραμμα ανάπτυξης δικτύου'!G157/'Πρόγραμμα ανάπτυξης δικτύου'!G69,0)</f>
        <v>2271.4411482502906</v>
      </c>
      <c r="F27" s="149">
        <f>IFERROR('Πρόγραμμα ανάπτυξης δικτύου'!H157/'Πρόγραμμα ανάπτυξης δικτύου'!H69,0)</f>
        <v>1526.8898250694363</v>
      </c>
      <c r="G27" s="149">
        <f>IFERROR('Πρόγραμμα ανάπτυξης δικτύου'!I157/'Πρόγραμμα ανάπτυξης δικτύου'!I69,0)</f>
        <v>1567.4854261521666</v>
      </c>
      <c r="H27" s="149">
        <f>IFERROR('Πρόγραμμα ανάπτυξης δικτύου'!J157/'Πρόγραμμα ανάπτυξης δικτύου'!J69,0)</f>
        <v>1860.0753963251866</v>
      </c>
      <c r="I27" s="149">
        <f>IFERROR('Πρόγραμμα ανάπτυξης δικτύου'!K157/'Πρόγραμμα ανάπτυξης δικτύου'!K69,0)</f>
        <v>2293.1248280803775</v>
      </c>
    </row>
    <row r="28" spans="2:10" x14ac:dyDescent="0.35">
      <c r="B28" s="10" t="s">
        <v>310</v>
      </c>
      <c r="C28" s="11" t="s">
        <v>208</v>
      </c>
      <c r="D28" s="149">
        <f>IFERROR('Πρόγραμμα ανάπτυξης δικτύου'!F157/'Πρόγραμμα ανάπτυξης δικτύου'!F98,0)</f>
        <v>461.89573462962602</v>
      </c>
      <c r="E28" s="149">
        <f>IFERROR('Πρόγραμμα ανάπτυξης δικτύου'!G157/'Πρόγραμμα ανάπτυξης δικτύου'!G98,0)</f>
        <v>68.405438603091284</v>
      </c>
      <c r="F28" s="149">
        <f>IFERROR('Πρόγραμμα ανάπτυξης δικτύου'!H157/'Πρόγραμμα ανάπτυξης δικτύου'!H98,0)</f>
        <v>16.653121139551772</v>
      </c>
      <c r="G28" s="149">
        <f>IFERROR('Πρόγραμμα ανάπτυξης δικτύου'!I157/'Πρόγραμμα ανάπτυξης δικτύου'!I98,0)</f>
        <v>9.3313657921869275</v>
      </c>
      <c r="H28" s="149">
        <f>IFERROR('Πρόγραμμα ανάπτυξης δικτύου'!J157/'Πρόγραμμα ανάπτυξης δικτύου'!J98,0)</f>
        <v>7.8099476390629459</v>
      </c>
      <c r="I28" s="149">
        <f>IFERROR('Πρόγραμμα ανάπτυξης δικτύου'!K157/'Πρόγραμμα ανάπτυξης δικτύου'!K98,0)</f>
        <v>24.41169713709882</v>
      </c>
    </row>
    <row r="29" spans="2:10" x14ac:dyDescent="0.35">
      <c r="B29" s="10" t="s">
        <v>209</v>
      </c>
      <c r="C29" s="11" t="s">
        <v>210</v>
      </c>
      <c r="D29" s="149">
        <f>IFERROR('Πρόγραμμα ανάπτυξης δικτύου'!F157/'Πρόγραμμα ανάπτυξης δικτύου'!F33,0)</f>
        <v>10343.879218382934</v>
      </c>
      <c r="E29" s="149">
        <f>IFERROR('Πρόγραμμα ανάπτυξης δικτύου'!G157/'Πρόγραμμα ανάπτυξης δικτύου'!G33,0)</f>
        <v>4037.9862161763363</v>
      </c>
      <c r="F29" s="149">
        <f>IFERROR('Πρόγραμμα ανάπτυξης δικτύου'!H157/'Πρόγραμμα ανάπτυξης δικτύου'!H33,0)</f>
        <v>2270.6881080051685</v>
      </c>
      <c r="G29" s="149">
        <f>IFERROR('Πρόγραμμα ανάπτυξης δικτύου'!I157/'Πρόγραμμα ανάπτυξης δικτύου'!I33,0)</f>
        <v>2282.4251308622265</v>
      </c>
      <c r="H29" s="149">
        <f>IFERROR('Πρόγραμμα ανάπτυξης δικτύου'!J157/'Πρόγραμμα ανάπτυξης δικτύου'!J33,0)</f>
        <v>2041.2843707804916</v>
      </c>
      <c r="I29" s="149">
        <f>IFERROR('Πρόγραμμα ανάπτυξης δικτύου'!K157/'Πρόγραμμα ανάπτυξης δικτύου'!K33,0)</f>
        <v>3611.7278792013408</v>
      </c>
    </row>
    <row r="30" spans="2:10" ht="29" x14ac:dyDescent="0.35">
      <c r="B30" s="10" t="s">
        <v>211</v>
      </c>
      <c r="C30" s="11" t="s">
        <v>212</v>
      </c>
      <c r="D30" s="149">
        <f>IFERROR('Πρόγραμμα ανάπτυξης δικτύου'!F69/'Πρόγραμμα ανάπτυξης δικτύου'!F14,0)</f>
        <v>3.5853036912591521E-2</v>
      </c>
      <c r="E30" s="149">
        <f>IFERROR('Πρόγραμμα ανάπτυξης δικτύου'!G69/'Πρόγραμμα ανάπτυξης δικτύου'!G14,0)</f>
        <v>0.10507692307692308</v>
      </c>
      <c r="F30" s="149">
        <f>IFERROR('Πρόγραμμα ανάπτυξης δικτύου'!H69/'Πρόγραμμα ανάπτυξης δικτύου'!H14,0)</f>
        <v>0.54577777777777781</v>
      </c>
      <c r="G30" s="149">
        <f>IFERROR('Πρόγραμμα ανάπτυξης δικτύου'!I69/'Πρόγραμμα ανάπτυξης δικτύου'!I14,0)</f>
        <v>0.53314285714285714</v>
      </c>
      <c r="H30" s="149">
        <f>IFERROR('Πρόγραμμα ανάπτυξης δικτύου'!J69/'Πρόγραμμα ανάπτυξης δικτύου'!J14,0)</f>
        <v>0.53883333333333339</v>
      </c>
      <c r="I30" s="149">
        <f>IFERROR('Πρόγραμμα ανάπτυξης δικτύου'!K69/'Πρόγραμμα ανάπτυξης δικτύου'!K14,0)</f>
        <v>0.11714060731848498</v>
      </c>
    </row>
    <row r="31" spans="2:10" ht="29" x14ac:dyDescent="0.35">
      <c r="B31" s="10" t="s">
        <v>213</v>
      </c>
      <c r="C31" s="11" t="s">
        <v>203</v>
      </c>
      <c r="D31" s="149">
        <f>IFERROR('Πρόγραμμα ανάπτυξης δικτύου'!F33/'Πρόγραμμα ανάπτυξης δικτύου'!F14,0)</f>
        <v>1.5349223470566336E-2</v>
      </c>
      <c r="E31" s="149">
        <f>IFERROR('Πρόγραμμα ανάπτυξης δικτύου'!G33/'Πρόγραμμα ανάπτυξης δικτύου'!G14,0)</f>
        <v>5.9107692307692306E-2</v>
      </c>
      <c r="F31" s="149">
        <f>IFERROR('Πρόγραμμα ανάπτυξης δικτύου'!H33/'Πρόγραμμα ανάπτυξης δικτύου'!H14,0)</f>
        <v>0.36699999999999999</v>
      </c>
      <c r="G31" s="149">
        <f>IFERROR('Πρόγραμμα ανάπτυξης δικτύου'!I33/'Πρόγραμμα ανάπτυξης δικτύου'!I14,0)</f>
        <v>0.36614285714285716</v>
      </c>
      <c r="H31" s="149">
        <f>IFERROR('Πρόγραμμα ανάπτυξης δικτύου'!J33/'Πρόγραμμα ανάπτυξης δικτύου'!J14,0)</f>
        <v>0.49099999999999999</v>
      </c>
      <c r="I31" s="149">
        <f>IFERROR('Πρόγραμμα ανάπτυξης δικτύου'!K33/'Πρόγραμμα ανάπτυξης δικτύου'!K14,0)</f>
        <v>7.4373829923707113E-2</v>
      </c>
    </row>
    <row r="32" spans="2:10" ht="29" x14ac:dyDescent="0.35">
      <c r="B32" s="10" t="s">
        <v>311</v>
      </c>
      <c r="C32" s="11" t="s">
        <v>201</v>
      </c>
      <c r="D32" s="149">
        <f>IFERROR('Πρόγραμμα ανάπτυξης δικτύου'!F98/'Πρόγραμμα ανάπτυξης δικτύου'!F14,0)</f>
        <v>0.34373669590782829</v>
      </c>
      <c r="E32" s="149">
        <f>IFERROR('Πρόγραμμα ανάπτυξης δικτύου'!G98/'Πρόγραμμα ανάπτυξης δικτύου'!G14,0)</f>
        <v>3.4891384615384617</v>
      </c>
      <c r="F32" s="149">
        <f>IFERROR('Πρόγραμμα ανάπτυξης δικτύου'!H98/'Πρόγραμμα ανάπτυξης δικτύου'!H14,0)</f>
        <v>50.041222222222224</v>
      </c>
      <c r="G32" s="149">
        <f>IFERROR('Πρόγραμμα ανάπτυξης δικτύου'!I98/'Πρόγραμμα ανάπτυξης δικτύου'!I14,0)</f>
        <v>89.557485714285718</v>
      </c>
      <c r="H32" s="149">
        <f>IFERROR('Πρόγραμμα ανάπτυξης δικτύου'!J98/'Πρόγραμμα ανάπτυξης δικτύου'!J14,0)</f>
        <v>128.33256666666665</v>
      </c>
      <c r="I32" s="149">
        <f>IFERROR('Πρόγραμμα ανάπτυξης δικτύου'!K98/'Πρόγραμμα ανάπτυξης δικτύου'!K14,0)</f>
        <v>11.003660806941975</v>
      </c>
      <c r="J32" s="130"/>
    </row>
    <row r="33" spans="2:2" x14ac:dyDescent="0.35">
      <c r="B33" s="222" t="s">
        <v>312</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sheetPr>
  <dimension ref="B2:L47"/>
  <sheetViews>
    <sheetView showGridLines="0" workbookViewId="0">
      <selection activeCell="D15" sqref="D15"/>
    </sheetView>
  </sheetViews>
  <sheetFormatPr defaultColWidth="8.81640625" defaultRowHeight="14.5" x14ac:dyDescent="0.35"/>
  <cols>
    <col min="1" max="1" width="2.81640625" customWidth="1"/>
    <col min="2" max="2" width="45.54296875" customWidth="1"/>
    <col min="3" max="8" width="12.54296875" customWidth="1"/>
  </cols>
  <sheetData>
    <row r="2" spans="2:12" ht="18.5" x14ac:dyDescent="0.45">
      <c r="B2" s="91" t="s">
        <v>0</v>
      </c>
      <c r="C2" s="297" t="str">
        <f>'Αρχική σελίδα'!C3</f>
        <v>Στερεάς Ελλάδας</v>
      </c>
      <c r="D2" s="297"/>
      <c r="E2" s="297"/>
      <c r="F2" s="297"/>
      <c r="G2" s="297"/>
      <c r="H2" s="297"/>
      <c r="J2" s="298" t="s">
        <v>59</v>
      </c>
      <c r="K2" s="298"/>
      <c r="L2" s="298"/>
    </row>
    <row r="3" spans="2:12" ht="18.5" x14ac:dyDescent="0.45">
      <c r="B3" s="2" t="s">
        <v>2</v>
      </c>
      <c r="C3" s="46">
        <f>'Αρχική σελίδα'!C4</f>
        <v>2024</v>
      </c>
      <c r="D3" s="46" t="s">
        <v>3</v>
      </c>
      <c r="E3" s="46">
        <f>C3+4</f>
        <v>2028</v>
      </c>
    </row>
    <row r="5" spans="2:12" ht="32.15" customHeight="1" x14ac:dyDescent="0.35">
      <c r="B5" s="299" t="s">
        <v>313</v>
      </c>
      <c r="C5" s="299"/>
      <c r="D5" s="299"/>
      <c r="E5" s="299"/>
      <c r="F5" s="299"/>
      <c r="G5" s="299"/>
      <c r="H5" s="299"/>
      <c r="I5" s="299"/>
    </row>
    <row r="6" spans="2:12" x14ac:dyDescent="0.35">
      <c r="B6" s="220"/>
      <c r="C6" s="220"/>
      <c r="D6" s="220"/>
      <c r="E6" s="220"/>
      <c r="F6" s="220"/>
      <c r="G6" s="220"/>
      <c r="H6" s="220"/>
    </row>
    <row r="7" spans="2:12" x14ac:dyDescent="0.35">
      <c r="B7" s="3" t="s">
        <v>225</v>
      </c>
      <c r="C7" s="55" t="s">
        <v>195</v>
      </c>
      <c r="D7" s="241">
        <v>8.3799999999999999E-2</v>
      </c>
      <c r="E7" s="241">
        <v>8.3799999999999999E-2</v>
      </c>
      <c r="F7" s="241">
        <v>8.3799999999999999E-2</v>
      </c>
      <c r="G7" s="241">
        <v>8.3799999999999999E-2</v>
      </c>
      <c r="H7" s="241">
        <v>8.3799999999999999E-2</v>
      </c>
      <c r="I7" s="17" t="s">
        <v>226</v>
      </c>
    </row>
    <row r="9" spans="2:12" ht="15.5" x14ac:dyDescent="0.35">
      <c r="B9" s="403" t="s">
        <v>314</v>
      </c>
      <c r="C9" s="404"/>
      <c r="D9" s="404"/>
      <c r="E9" s="404"/>
      <c r="F9" s="404"/>
      <c r="G9" s="404"/>
      <c r="H9" s="405"/>
    </row>
    <row r="10" spans="2:12" x14ac:dyDescent="0.35">
      <c r="B10" s="3"/>
      <c r="C10" s="27" t="s">
        <v>105</v>
      </c>
      <c r="D10" s="27">
        <f>$C$3</f>
        <v>2024</v>
      </c>
      <c r="E10" s="27">
        <f>$C$3+1</f>
        <v>2025</v>
      </c>
      <c r="F10" s="27">
        <f>$C$3+2</f>
        <v>2026</v>
      </c>
      <c r="G10" s="27">
        <f>$C$3+3</f>
        <v>2027</v>
      </c>
      <c r="H10" s="27">
        <f>$C$3+4</f>
        <v>2028</v>
      </c>
    </row>
    <row r="11" spans="2:12" x14ac:dyDescent="0.35">
      <c r="B11" s="3" t="s">
        <v>230</v>
      </c>
      <c r="C11" s="38"/>
      <c r="D11" s="21">
        <v>1</v>
      </c>
      <c r="E11" s="21">
        <v>2</v>
      </c>
      <c r="F11" s="21">
        <v>3</v>
      </c>
      <c r="G11" s="21">
        <v>4</v>
      </c>
      <c r="H11" s="21">
        <v>5</v>
      </c>
    </row>
    <row r="12" spans="2:12" x14ac:dyDescent="0.35">
      <c r="B12" s="3" t="s">
        <v>315</v>
      </c>
      <c r="C12" s="34" t="s">
        <v>316</v>
      </c>
      <c r="D12" s="35">
        <v>38422640.280000001</v>
      </c>
      <c r="E12" s="35">
        <v>37987591.119999997</v>
      </c>
      <c r="F12" s="35">
        <v>37566818.420000002</v>
      </c>
      <c r="G12" s="35">
        <v>37215634.479999997</v>
      </c>
      <c r="H12" s="35">
        <v>36976965.020000003</v>
      </c>
      <c r="I12" s="130"/>
    </row>
    <row r="13" spans="2:12" x14ac:dyDescent="0.35">
      <c r="B13" s="3" t="s">
        <v>317</v>
      </c>
      <c r="C13" s="34" t="s">
        <v>316</v>
      </c>
      <c r="D13" s="150">
        <f>D12*$D$7</f>
        <v>3219817.2554640002</v>
      </c>
      <c r="E13" s="150">
        <f>E12*$E$7</f>
        <v>3183360.1358559998</v>
      </c>
      <c r="F13" s="150">
        <f>F12*$F$7</f>
        <v>3148099.3835960003</v>
      </c>
      <c r="G13" s="150">
        <f>G12*$G$7</f>
        <v>3118670.1694239997</v>
      </c>
      <c r="H13" s="150">
        <f>H12*$H$7</f>
        <v>3098669.6686760001</v>
      </c>
    </row>
    <row r="14" spans="2:12" x14ac:dyDescent="0.35">
      <c r="B14" s="3" t="s">
        <v>318</v>
      </c>
      <c r="C14" s="36" t="s">
        <v>319</v>
      </c>
      <c r="D14" s="35">
        <v>1976004</v>
      </c>
      <c r="E14" s="35">
        <v>1880935</v>
      </c>
      <c r="F14" s="35">
        <v>1866660</v>
      </c>
      <c r="G14" s="35">
        <v>1824543</v>
      </c>
      <c r="H14" s="35">
        <v>1514936</v>
      </c>
      <c r="I14" s="130"/>
    </row>
    <row r="15" spans="2:12" x14ac:dyDescent="0.35">
      <c r="B15" s="3" t="s">
        <v>320</v>
      </c>
      <c r="C15" s="29" t="s">
        <v>319</v>
      </c>
      <c r="D15" s="35">
        <v>3430973</v>
      </c>
      <c r="E15" s="35">
        <v>3281324</v>
      </c>
      <c r="F15" s="35">
        <v>3389352</v>
      </c>
      <c r="G15" s="35">
        <v>3474166</v>
      </c>
      <c r="H15" s="35">
        <v>3539071</v>
      </c>
      <c r="I15" s="130"/>
    </row>
    <row r="16" spans="2:12" x14ac:dyDescent="0.35">
      <c r="B16" s="3" t="s">
        <v>321</v>
      </c>
      <c r="C16" s="37" t="s">
        <v>319</v>
      </c>
      <c r="D16" s="151">
        <f>SUM(D13:D15)</f>
        <v>8626794.2554640006</v>
      </c>
      <c r="E16" s="151">
        <f t="shared" ref="E16:H16" si="0">SUM(E13:E15)</f>
        <v>8345619.1358559998</v>
      </c>
      <c r="F16" s="151">
        <f t="shared" si="0"/>
        <v>8404111.3835959993</v>
      </c>
      <c r="G16" s="151">
        <f t="shared" si="0"/>
        <v>8417379.1694239993</v>
      </c>
      <c r="H16" s="151">
        <f t="shared" si="0"/>
        <v>8152676.6686760001</v>
      </c>
    </row>
    <row r="17" spans="2:8" x14ac:dyDescent="0.35">
      <c r="B17" s="3" t="s">
        <v>247</v>
      </c>
      <c r="C17" s="37" t="s">
        <v>319</v>
      </c>
      <c r="D17" s="151">
        <f>D16*1/(1+D7)</f>
        <v>7959765.8751282524</v>
      </c>
      <c r="E17" s="151">
        <f>E16*(1/(1+E7)*1/(1+D7))</f>
        <v>7104937.5966765955</v>
      </c>
      <c r="F17" s="151">
        <f>F16*(1/(1+F7)*(1/(1+E7)*1/(1+D7)))</f>
        <v>6601526.3278169557</v>
      </c>
      <c r="G17" s="151">
        <f>G16*(1/(1+G7)*(1/(1+F7)*(1/(1+E7)*1/(1+D7))))</f>
        <v>6100708.9190462502</v>
      </c>
      <c r="H17" s="151">
        <f>H16*(1/(1+H7)*(1/(1+G7)*(1/(1+F7)*(1/(1+E7)*1/(1+D7)))))</f>
        <v>5451982.9044828191</v>
      </c>
    </row>
    <row r="18" spans="2:8" x14ac:dyDescent="0.35">
      <c r="B18" s="40" t="s">
        <v>322</v>
      </c>
      <c r="C18" s="41" t="s">
        <v>319</v>
      </c>
      <c r="D18" s="152">
        <f>SUM(D17:H17)</f>
        <v>33218921.623150874</v>
      </c>
      <c r="E18" s="39"/>
      <c r="F18" s="39"/>
      <c r="G18" s="39"/>
      <c r="H18" s="39"/>
    </row>
    <row r="19" spans="2:8" ht="6" customHeight="1" x14ac:dyDescent="0.35">
      <c r="C19" s="33"/>
      <c r="D19" s="33"/>
      <c r="E19" s="33"/>
      <c r="F19" s="33"/>
    </row>
    <row r="20" spans="2:8" x14ac:dyDescent="0.35">
      <c r="B20" s="3" t="s">
        <v>323</v>
      </c>
      <c r="C20" s="37" t="s">
        <v>114</v>
      </c>
      <c r="D20" s="151">
        <f>'Πρόγραμμα ανάπτυξης δικτύου'!F101</f>
        <v>1349789</v>
      </c>
      <c r="E20" s="151">
        <f>'Πρόγραμμα ανάπτυξης δικτύου'!G101</f>
        <v>1349789</v>
      </c>
      <c r="F20" s="151">
        <f>'Πρόγραμμα ανάπτυξης δικτύου'!H101</f>
        <v>1349789</v>
      </c>
      <c r="G20" s="151">
        <f>'Πρόγραμμα ανάπτυξης δικτύου'!I101</f>
        <v>1349789</v>
      </c>
      <c r="H20" s="151">
        <f>'Πρόγραμμα ανάπτυξης δικτύου'!J101</f>
        <v>1349789</v>
      </c>
    </row>
    <row r="21" spans="2:8" x14ac:dyDescent="0.35">
      <c r="B21" s="40" t="s">
        <v>324</v>
      </c>
      <c r="C21" s="41" t="s">
        <v>114</v>
      </c>
      <c r="D21" s="152">
        <f>SUM(D20:H20)</f>
        <v>6748945</v>
      </c>
    </row>
    <row r="22" spans="2:8" x14ac:dyDescent="0.35">
      <c r="B22" s="17"/>
    </row>
    <row r="23" spans="2:8" x14ac:dyDescent="0.35">
      <c r="B23" s="3" t="s">
        <v>227</v>
      </c>
      <c r="C23" s="42" t="s">
        <v>208</v>
      </c>
      <c r="D23" s="278">
        <f>IFERROR(D18/D21,0)</f>
        <v>4.9220910265457603</v>
      </c>
    </row>
    <row r="24" spans="2:8" x14ac:dyDescent="0.35">
      <c r="D24" s="39"/>
    </row>
    <row r="26" spans="2:8" ht="15.5" x14ac:dyDescent="0.35">
      <c r="B26" s="403" t="s">
        <v>325</v>
      </c>
      <c r="C26" s="404"/>
      <c r="D26" s="404"/>
      <c r="E26" s="404"/>
      <c r="F26" s="404"/>
      <c r="G26" s="404"/>
      <c r="H26" s="405"/>
    </row>
    <row r="27" spans="2:8" x14ac:dyDescent="0.35">
      <c r="B27" s="3"/>
      <c r="C27" s="27" t="s">
        <v>105</v>
      </c>
      <c r="D27" s="27">
        <f>$C$3</f>
        <v>2024</v>
      </c>
      <c r="E27" s="27">
        <f>$C$3+1</f>
        <v>2025</v>
      </c>
      <c r="F27" s="27">
        <f>$C$3+2</f>
        <v>2026</v>
      </c>
      <c r="G27" s="27">
        <f>$C$3+3</f>
        <v>2027</v>
      </c>
      <c r="H27" s="27">
        <f>$C$3+4</f>
        <v>2028</v>
      </c>
    </row>
    <row r="28" spans="2:8" x14ac:dyDescent="0.35">
      <c r="B28" s="3" t="s">
        <v>230</v>
      </c>
      <c r="C28" s="38"/>
      <c r="D28" s="21">
        <v>1</v>
      </c>
      <c r="E28" s="21">
        <v>2</v>
      </c>
      <c r="F28" s="21">
        <v>3</v>
      </c>
      <c r="G28" s="21">
        <v>4</v>
      </c>
      <c r="H28" s="21">
        <v>5</v>
      </c>
    </row>
    <row r="29" spans="2:8" x14ac:dyDescent="0.35">
      <c r="B29" s="3" t="s">
        <v>315</v>
      </c>
      <c r="C29" s="34" t="s">
        <v>178</v>
      </c>
      <c r="D29" s="35">
        <v>46356439.68</v>
      </c>
      <c r="E29" s="35">
        <v>56704960.950000003</v>
      </c>
      <c r="F29" s="35">
        <v>58677156.340000004</v>
      </c>
      <c r="G29" s="35">
        <v>59512969.799999997</v>
      </c>
      <c r="H29" s="35">
        <v>60072838.009999998</v>
      </c>
    </row>
    <row r="30" spans="2:8" x14ac:dyDescent="0.35">
      <c r="B30" s="3" t="s">
        <v>317</v>
      </c>
      <c r="C30" s="34" t="s">
        <v>178</v>
      </c>
      <c r="D30" s="150">
        <f>D29*$D$7</f>
        <v>3884669.645184</v>
      </c>
      <c r="E30" s="150">
        <f t="shared" ref="E30" si="1">E29*$D$7</f>
        <v>4751875.7276100004</v>
      </c>
      <c r="F30" s="150">
        <f t="shared" ref="F30" si="2">F29*$D$7</f>
        <v>4917145.7012920007</v>
      </c>
      <c r="G30" s="150">
        <f t="shared" ref="G30" si="3">G29*$D$7</f>
        <v>4987186.8692399999</v>
      </c>
      <c r="H30" s="150">
        <f t="shared" ref="H30" si="4">H29*$D$7</f>
        <v>5034103.8252379997</v>
      </c>
    </row>
    <row r="31" spans="2:8" x14ac:dyDescent="0.35">
      <c r="B31" s="3" t="s">
        <v>326</v>
      </c>
      <c r="C31" s="36" t="s">
        <v>178</v>
      </c>
      <c r="D31" s="35">
        <v>2226980</v>
      </c>
      <c r="E31" s="35">
        <v>2563143</v>
      </c>
      <c r="F31" s="35">
        <v>2966848</v>
      </c>
      <c r="G31" s="35">
        <v>3220842</v>
      </c>
      <c r="H31" s="35">
        <v>3541925</v>
      </c>
    </row>
    <row r="32" spans="2:8" x14ac:dyDescent="0.35">
      <c r="B32" s="3" t="s">
        <v>320</v>
      </c>
      <c r="C32" s="29" t="s">
        <v>178</v>
      </c>
      <c r="D32" s="35">
        <v>3452281</v>
      </c>
      <c r="E32" s="35">
        <v>3387815</v>
      </c>
      <c r="F32" s="35">
        <v>3574861</v>
      </c>
      <c r="G32" s="35">
        <v>3721705</v>
      </c>
      <c r="H32" s="35">
        <v>3841066</v>
      </c>
    </row>
    <row r="33" spans="2:8" x14ac:dyDescent="0.35">
      <c r="B33" s="3" t="s">
        <v>321</v>
      </c>
      <c r="C33" s="37" t="s">
        <v>178</v>
      </c>
      <c r="D33" s="151">
        <f>SUM(D30:D32)</f>
        <v>9563930.6451839991</v>
      </c>
      <c r="E33" s="151">
        <f>SUM(E30:E32)</f>
        <v>10702833.727609999</v>
      </c>
      <c r="F33" s="151">
        <f>SUM(F30:F32)</f>
        <v>11458854.701292001</v>
      </c>
      <c r="G33" s="151">
        <f>SUM(G30:G32)</f>
        <v>11929733.869240001</v>
      </c>
      <c r="H33" s="151">
        <f>SUM(H30:H32)</f>
        <v>12417094.825238001</v>
      </c>
    </row>
    <row r="34" spans="2:8" x14ac:dyDescent="0.35">
      <c r="B34" s="3" t="s">
        <v>247</v>
      </c>
      <c r="C34" s="37" t="s">
        <v>178</v>
      </c>
      <c r="D34" s="151">
        <f>D33*1/(1+D7)</f>
        <v>8824442.3742240258</v>
      </c>
      <c r="E34" s="151">
        <f>E33*(1/(1+E7)*1/(1+D7))</f>
        <v>9111722.5102646574</v>
      </c>
      <c r="F34" s="151">
        <f>F33*(1/(1+F7)*(1/(1+E7)*1/(1+D7)))</f>
        <v>9001062.4020121489</v>
      </c>
      <c r="G34" s="151">
        <f>G33*(1/(1+G7)*(1/(1+F7)*(1/(1+E7)*1/(1+D7))))</f>
        <v>8646377.0198558047</v>
      </c>
      <c r="H34" s="151">
        <f>H33*(1/(1+H7)*(1/(1+G7)*(1/(1+F7)*(1/(1+E7)*1/(1+D7)))))</f>
        <v>8303749.9782919548</v>
      </c>
    </row>
    <row r="35" spans="2:8" x14ac:dyDescent="0.35">
      <c r="B35" s="40" t="s">
        <v>322</v>
      </c>
      <c r="C35" s="41" t="s">
        <v>178</v>
      </c>
      <c r="D35" s="152">
        <f>SUM(D34:H34)</f>
        <v>43887354.284648597</v>
      </c>
      <c r="E35" s="39"/>
      <c r="F35" s="39"/>
      <c r="G35" s="39"/>
      <c r="H35" s="39"/>
    </row>
    <row r="36" spans="2:8" x14ac:dyDescent="0.35">
      <c r="B36" s="17" t="s">
        <v>327</v>
      </c>
      <c r="C36" s="43"/>
      <c r="D36" s="44"/>
      <c r="E36" s="39"/>
      <c r="F36" s="39"/>
      <c r="G36" s="39"/>
      <c r="H36" s="39"/>
    </row>
    <row r="37" spans="2:8" x14ac:dyDescent="0.35">
      <c r="B37" s="17" t="s">
        <v>328</v>
      </c>
      <c r="C37" s="33"/>
      <c r="D37" s="33"/>
      <c r="E37" s="33"/>
      <c r="F37" s="33"/>
    </row>
    <row r="38" spans="2:8" x14ac:dyDescent="0.35">
      <c r="C38" s="33"/>
      <c r="D38" s="33"/>
      <c r="E38" s="33"/>
      <c r="F38" s="33"/>
    </row>
    <row r="39" spans="2:8" x14ac:dyDescent="0.35">
      <c r="B39" s="3" t="s">
        <v>323</v>
      </c>
      <c r="C39" s="37" t="s">
        <v>114</v>
      </c>
      <c r="D39" s="151">
        <f>'Πρόγραμμα ανάπτυξης δικτύου'!F102</f>
        <v>1385799.2</v>
      </c>
      <c r="E39" s="151">
        <f>'Πρόγραμμα ανάπτυξης δικτύου'!G102</f>
        <v>1576583</v>
      </c>
      <c r="F39" s="151">
        <f>'Πρόγραμμα ανάπτυξης δικτύου'!H102</f>
        <v>1800160</v>
      </c>
      <c r="G39" s="151">
        <f>'Πρόγραμμα ανάπτυξης δικτύου'!I102</f>
        <v>1976691.4</v>
      </c>
      <c r="H39" s="151">
        <f>'Πρόγραμμα ανάπτυξης δικτύου'!J102</f>
        <v>2119784.4</v>
      </c>
    </row>
    <row r="40" spans="2:8" x14ac:dyDescent="0.35">
      <c r="B40" s="40" t="s">
        <v>324</v>
      </c>
      <c r="C40" s="41" t="s">
        <v>114</v>
      </c>
      <c r="D40" s="152">
        <f>SUM(D39:H39)</f>
        <v>8859018</v>
      </c>
    </row>
    <row r="41" spans="2:8" x14ac:dyDescent="0.35">
      <c r="B41" s="17"/>
    </row>
    <row r="42" spans="2:8" x14ac:dyDescent="0.35">
      <c r="B42" s="3" t="s">
        <v>227</v>
      </c>
      <c r="C42" s="42" t="s">
        <v>208</v>
      </c>
      <c r="D42" s="278">
        <f>IFERROR(D35/D40,0)</f>
        <v>4.9539750663841744</v>
      </c>
    </row>
    <row r="45" spans="2:8" ht="15.5" x14ac:dyDescent="0.35">
      <c r="B45" s="403" t="s">
        <v>329</v>
      </c>
      <c r="C45" s="404"/>
      <c r="D45" s="404"/>
      <c r="E45" s="404"/>
      <c r="F45" s="404"/>
      <c r="G45" s="404"/>
      <c r="H45" s="405"/>
    </row>
    <row r="47" spans="2:8" x14ac:dyDescent="0.35">
      <c r="B47" s="40" t="s">
        <v>330</v>
      </c>
      <c r="C47" s="153">
        <f>IFERROR(D42/D23-1,0)</f>
        <v>6.4777428264648496E-3</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pageSetUpPr fitToPage="1"/>
  </sheetPr>
  <dimension ref="B2:AK37"/>
  <sheetViews>
    <sheetView showGridLines="0" topLeftCell="A37" workbookViewId="0">
      <selection activeCell="F39" sqref="F39"/>
    </sheetView>
  </sheetViews>
  <sheetFormatPr defaultColWidth="8.81640625" defaultRowHeight="14.5" x14ac:dyDescent="0.35"/>
  <cols>
    <col min="1" max="1" width="2.81640625" customWidth="1"/>
    <col min="2" max="2" width="43.54296875" customWidth="1"/>
    <col min="3" max="3" width="19.54296875" customWidth="1"/>
    <col min="4" max="4" width="23" customWidth="1"/>
    <col min="5" max="5" width="36.453125" customWidth="1"/>
    <col min="6" max="6" width="32.453125" customWidth="1"/>
    <col min="7" max="7" width="13.54296875" customWidth="1"/>
    <col min="14" max="14" width="8.81640625" style="226"/>
  </cols>
  <sheetData>
    <row r="2" spans="2:37" ht="18.5" x14ac:dyDescent="0.45">
      <c r="B2" s="1" t="s">
        <v>0</v>
      </c>
      <c r="C2" s="297" t="str">
        <f>'Αρχική σελίδα'!C3</f>
        <v>Στερεάς Ελλάδας</v>
      </c>
      <c r="D2" s="297"/>
      <c r="E2" s="297"/>
      <c r="F2" s="297"/>
      <c r="G2" s="297"/>
      <c r="H2" s="297"/>
      <c r="J2" s="298" t="s">
        <v>59</v>
      </c>
      <c r="K2" s="298"/>
      <c r="L2" s="298"/>
    </row>
    <row r="3" spans="2:37" ht="18.5" x14ac:dyDescent="0.45">
      <c r="B3" s="2" t="s">
        <v>2</v>
      </c>
      <c r="C3" s="98">
        <f>'Αρχική σελίδα'!C4</f>
        <v>2024</v>
      </c>
      <c r="D3" s="46" t="s">
        <v>3</v>
      </c>
      <c r="E3" s="46">
        <f>C3+4</f>
        <v>2028</v>
      </c>
      <c r="M3" s="125" t="s">
        <v>60</v>
      </c>
      <c r="N3" s="228" t="s">
        <v>61</v>
      </c>
      <c r="O3" s="125"/>
    </row>
    <row r="4" spans="2:37" x14ac:dyDescent="0.35">
      <c r="M4" s="125" t="s">
        <v>62</v>
      </c>
      <c r="N4" s="228" t="s">
        <v>63</v>
      </c>
      <c r="O4" s="125"/>
    </row>
    <row r="5" spans="2:37" ht="32.5" customHeight="1" x14ac:dyDescent="0.35">
      <c r="B5" s="299" t="s">
        <v>64</v>
      </c>
      <c r="C5" s="299"/>
      <c r="D5" s="299"/>
      <c r="E5" s="299"/>
      <c r="F5" s="299"/>
      <c r="G5" s="299"/>
      <c r="H5" s="299"/>
      <c r="N5" s="228" t="s">
        <v>65</v>
      </c>
    </row>
    <row r="6" spans="2:37" x14ac:dyDescent="0.35">
      <c r="M6" s="125"/>
      <c r="N6" s="228" t="s">
        <v>66</v>
      </c>
      <c r="O6" s="125"/>
    </row>
    <row r="7" spans="2:37" ht="18.5" x14ac:dyDescent="0.45">
      <c r="B7" s="99" t="s">
        <v>67</v>
      </c>
      <c r="C7" s="100"/>
      <c r="D7" s="100"/>
      <c r="E7" s="100"/>
      <c r="F7" s="100"/>
      <c r="G7" s="56"/>
      <c r="H7" s="56"/>
      <c r="I7" s="56"/>
      <c r="J7" s="23"/>
      <c r="M7" s="125"/>
      <c r="N7" s="228" t="s">
        <v>68</v>
      </c>
      <c r="O7" s="125"/>
    </row>
    <row r="8" spans="2:37" x14ac:dyDescent="0.35">
      <c r="M8" s="125"/>
      <c r="N8" s="228" t="s">
        <v>69</v>
      </c>
      <c r="O8" s="125"/>
    </row>
    <row r="9" spans="2:37" ht="15.5" x14ac:dyDescent="0.35">
      <c r="B9" s="296" t="s">
        <v>70</v>
      </c>
      <c r="C9" s="296"/>
      <c r="D9" s="296"/>
      <c r="E9" s="296"/>
      <c r="F9" s="296"/>
      <c r="M9" s="125"/>
      <c r="O9" s="125"/>
    </row>
    <row r="10" spans="2:37" ht="5.5" customHeight="1" x14ac:dyDescent="0.35">
      <c r="B10" s="102"/>
      <c r="C10" s="102"/>
      <c r="D10" s="102"/>
      <c r="E10" s="102"/>
      <c r="F10" s="102"/>
      <c r="G10" s="102"/>
      <c r="H10" s="102"/>
      <c r="I10" s="102"/>
      <c r="J10" s="102"/>
      <c r="K10" s="102"/>
      <c r="L10" s="102"/>
      <c r="M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29" x14ac:dyDescent="0.35">
      <c r="B11" s="76"/>
      <c r="C11" s="131" t="s">
        <v>71</v>
      </c>
      <c r="D11" s="28" t="s">
        <v>72</v>
      </c>
      <c r="E11" s="49" t="s">
        <v>73</v>
      </c>
      <c r="F11" s="49" t="s">
        <v>74</v>
      </c>
    </row>
    <row r="12" spans="2:37" x14ac:dyDescent="0.35">
      <c r="B12" s="229" t="s">
        <v>75</v>
      </c>
      <c r="C12" s="124"/>
      <c r="D12" s="124"/>
      <c r="E12" s="124"/>
      <c r="F12" s="124"/>
    </row>
    <row r="13" spans="2:37" x14ac:dyDescent="0.35">
      <c r="B13" s="230" t="s">
        <v>76</v>
      </c>
      <c r="C13" s="124" t="s">
        <v>60</v>
      </c>
      <c r="D13" s="124" t="s">
        <v>60</v>
      </c>
      <c r="E13" s="124" t="s">
        <v>63</v>
      </c>
      <c r="F13" s="124"/>
    </row>
    <row r="14" spans="2:37" x14ac:dyDescent="0.35">
      <c r="B14" s="229" t="s">
        <v>77</v>
      </c>
      <c r="C14" s="124"/>
      <c r="D14" s="124"/>
      <c r="E14" s="124"/>
      <c r="F14" s="124"/>
    </row>
    <row r="15" spans="2:37" x14ac:dyDescent="0.35">
      <c r="B15" s="230" t="s">
        <v>78</v>
      </c>
      <c r="C15" s="124" t="s">
        <v>60</v>
      </c>
      <c r="D15" s="124" t="s">
        <v>60</v>
      </c>
      <c r="E15" s="124" t="s">
        <v>63</v>
      </c>
      <c r="F15" s="124"/>
    </row>
    <row r="16" spans="2:37" x14ac:dyDescent="0.35">
      <c r="B16" s="229" t="s">
        <v>79</v>
      </c>
      <c r="C16" s="124"/>
      <c r="D16" s="124"/>
      <c r="E16" s="124"/>
      <c r="F16" s="124"/>
    </row>
    <row r="17" spans="2:14" x14ac:dyDescent="0.35">
      <c r="B17" s="230" t="s">
        <v>80</v>
      </c>
      <c r="C17" s="124" t="s">
        <v>60</v>
      </c>
      <c r="D17" s="124" t="s">
        <v>60</v>
      </c>
      <c r="E17" s="124" t="s">
        <v>63</v>
      </c>
      <c r="F17" s="124"/>
    </row>
    <row r="18" spans="2:14" x14ac:dyDescent="0.35">
      <c r="B18" s="229" t="s">
        <v>81</v>
      </c>
      <c r="C18" s="124"/>
      <c r="D18" s="124"/>
      <c r="E18" s="124"/>
      <c r="F18" s="124"/>
    </row>
    <row r="19" spans="2:14" x14ac:dyDescent="0.35">
      <c r="B19" s="230" t="s">
        <v>82</v>
      </c>
      <c r="C19" s="124" t="s">
        <v>60</v>
      </c>
      <c r="D19" s="124" t="s">
        <v>60</v>
      </c>
      <c r="E19" s="124" t="s">
        <v>63</v>
      </c>
      <c r="F19" s="124"/>
    </row>
    <row r="20" spans="2:14" x14ac:dyDescent="0.35">
      <c r="B20" s="230" t="s">
        <v>83</v>
      </c>
      <c r="C20" s="124" t="s">
        <v>60</v>
      </c>
      <c r="D20" s="124" t="s">
        <v>60</v>
      </c>
      <c r="E20" s="124" t="s">
        <v>63</v>
      </c>
      <c r="F20" s="124"/>
    </row>
    <row r="21" spans="2:14" x14ac:dyDescent="0.35">
      <c r="B21" s="230" t="s">
        <v>84</v>
      </c>
      <c r="C21" s="124" t="s">
        <v>60</v>
      </c>
      <c r="D21" s="124" t="s">
        <v>60</v>
      </c>
      <c r="E21" s="124" t="s">
        <v>63</v>
      </c>
      <c r="F21" s="124"/>
    </row>
    <row r="22" spans="2:14" s="54" customFormat="1" x14ac:dyDescent="0.35">
      <c r="B22" s="229" t="s">
        <v>85</v>
      </c>
      <c r="C22" s="124"/>
      <c r="D22" s="124"/>
      <c r="E22" s="124"/>
      <c r="F22" s="124"/>
      <c r="N22" s="227"/>
    </row>
    <row r="23" spans="2:14" s="54" customFormat="1" x14ac:dyDescent="0.35">
      <c r="B23" s="230" t="s">
        <v>86</v>
      </c>
      <c r="C23" s="124" t="s">
        <v>60</v>
      </c>
      <c r="D23" s="124" t="s">
        <v>60</v>
      </c>
      <c r="E23" s="124" t="s">
        <v>63</v>
      </c>
      <c r="F23" s="124"/>
      <c r="N23" s="227"/>
    </row>
    <row r="24" spans="2:14" s="54" customFormat="1" x14ac:dyDescent="0.35">
      <c r="B24" s="230" t="s">
        <v>87</v>
      </c>
      <c r="C24" s="124" t="s">
        <v>60</v>
      </c>
      <c r="D24" s="124" t="s">
        <v>60</v>
      </c>
      <c r="E24" s="124" t="s">
        <v>63</v>
      </c>
      <c r="F24" s="124"/>
      <c r="N24" s="227"/>
    </row>
    <row r="25" spans="2:14" x14ac:dyDescent="0.35">
      <c r="B25" s="230" t="s">
        <v>88</v>
      </c>
      <c r="C25" s="124" t="s">
        <v>60</v>
      </c>
      <c r="D25" s="124" t="s">
        <v>60</v>
      </c>
      <c r="E25" s="124" t="s">
        <v>63</v>
      </c>
      <c r="F25" s="124"/>
    </row>
    <row r="26" spans="2:14" x14ac:dyDescent="0.35">
      <c r="B26" s="230" t="s">
        <v>89</v>
      </c>
      <c r="C26" s="124" t="s">
        <v>60</v>
      </c>
      <c r="D26" s="124" t="s">
        <v>60</v>
      </c>
      <c r="E26" s="124" t="s">
        <v>63</v>
      </c>
      <c r="F26" s="124"/>
    </row>
    <row r="27" spans="2:14" s="54" customFormat="1" x14ac:dyDescent="0.35">
      <c r="B27" s="229" t="s">
        <v>90</v>
      </c>
      <c r="C27" s="124"/>
      <c r="D27" s="124"/>
      <c r="E27" s="124"/>
      <c r="F27" s="124"/>
      <c r="N27" s="227"/>
    </row>
    <row r="28" spans="2:14" s="54" customFormat="1" x14ac:dyDescent="0.35">
      <c r="B28" s="230" t="s">
        <v>91</v>
      </c>
      <c r="C28" s="124" t="s">
        <v>62</v>
      </c>
      <c r="D28" s="124" t="s">
        <v>60</v>
      </c>
      <c r="E28" s="124" t="s">
        <v>63</v>
      </c>
      <c r="F28" s="124"/>
      <c r="N28" s="227"/>
    </row>
    <row r="29" spans="2:14" x14ac:dyDescent="0.35">
      <c r="B29" s="229" t="s">
        <v>92</v>
      </c>
      <c r="C29" s="124"/>
      <c r="D29" s="124"/>
      <c r="E29" s="124"/>
      <c r="F29" s="124"/>
    </row>
    <row r="30" spans="2:14" x14ac:dyDescent="0.35">
      <c r="B30" s="230" t="s">
        <v>93</v>
      </c>
      <c r="C30" s="124" t="s">
        <v>62</v>
      </c>
      <c r="D30" s="124" t="s">
        <v>60</v>
      </c>
      <c r="E30" s="124" t="s">
        <v>63</v>
      </c>
      <c r="F30" s="124"/>
    </row>
    <row r="31" spans="2:14" x14ac:dyDescent="0.35">
      <c r="B31" s="229" t="s">
        <v>94</v>
      </c>
      <c r="C31" s="124"/>
      <c r="D31" s="124"/>
      <c r="E31" s="124"/>
      <c r="F31" s="124"/>
    </row>
    <row r="32" spans="2:14" x14ac:dyDescent="0.35">
      <c r="B32" s="230" t="s">
        <v>95</v>
      </c>
      <c r="C32" s="124" t="s">
        <v>62</v>
      </c>
      <c r="D32" s="124" t="s">
        <v>60</v>
      </c>
      <c r="E32" s="124" t="s">
        <v>65</v>
      </c>
      <c r="F32" s="124"/>
    </row>
    <row r="33" spans="2:6" x14ac:dyDescent="0.35">
      <c r="B33" s="229" t="s">
        <v>96</v>
      </c>
      <c r="C33" s="124"/>
      <c r="D33" s="124"/>
      <c r="E33" s="124"/>
      <c r="F33" s="124"/>
    </row>
    <row r="34" spans="2:6" x14ac:dyDescent="0.35">
      <c r="B34" s="230" t="s">
        <v>97</v>
      </c>
      <c r="C34" s="124" t="s">
        <v>62</v>
      </c>
      <c r="D34" s="124" t="s">
        <v>60</v>
      </c>
      <c r="E34" s="124" t="s">
        <v>65</v>
      </c>
      <c r="F34" s="124"/>
    </row>
    <row r="35" spans="2:6" x14ac:dyDescent="0.35">
      <c r="B35" s="230" t="s">
        <v>98</v>
      </c>
      <c r="C35" s="124" t="s">
        <v>62</v>
      </c>
      <c r="D35" s="124" t="s">
        <v>60</v>
      </c>
      <c r="E35" s="124" t="s">
        <v>65</v>
      </c>
      <c r="F35" s="124"/>
    </row>
    <row r="36" spans="2:6" x14ac:dyDescent="0.35">
      <c r="B36" s="230" t="s">
        <v>99</v>
      </c>
      <c r="C36" s="124" t="s">
        <v>62</v>
      </c>
      <c r="D36" s="124" t="s">
        <v>60</v>
      </c>
      <c r="E36" s="124" t="s">
        <v>65</v>
      </c>
      <c r="F36" s="124"/>
    </row>
    <row r="37" spans="2:6" x14ac:dyDescent="0.35">
      <c r="B37" s="17" t="s">
        <v>100</v>
      </c>
    </row>
  </sheetData>
  <mergeCells count="4">
    <mergeCell ref="B9:F9"/>
    <mergeCell ref="C2:H2"/>
    <mergeCell ref="J2:L2"/>
    <mergeCell ref="B5:H5"/>
  </mergeCells>
  <dataValidations count="2">
    <dataValidation type="list" allowBlank="1" showInputMessage="1" showErrorMessage="1" sqref="C12:D36" xr:uid="{A64E2A34-00E1-4D2D-92A8-78832A48E352}">
      <formula1>$M$3:$M$4</formula1>
    </dataValidation>
    <dataValidation type="list" allowBlank="1" showInputMessage="1" showErrorMessage="1" sqref="E12:E36"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374"/>
  <sheetViews>
    <sheetView showGridLines="0" topLeftCell="A123" zoomScale="85" zoomScaleNormal="85" workbookViewId="0">
      <selection activeCell="H121" sqref="H121"/>
    </sheetView>
  </sheetViews>
  <sheetFormatPr defaultColWidth="8.81640625" defaultRowHeight="14.5" outlineLevelRow="2" x14ac:dyDescent="0.35"/>
  <cols>
    <col min="1" max="1" width="2.81640625" customWidth="1"/>
    <col min="2" max="2" width="30.54296875" customWidth="1"/>
    <col min="3" max="3" width="11.81640625" customWidth="1"/>
    <col min="4" max="8" width="13.453125" customWidth="1"/>
    <col min="9" max="9" width="14.81640625" customWidth="1"/>
    <col min="10" max="10" width="13.54296875" customWidth="1"/>
    <col min="11" max="11" width="13" customWidth="1"/>
    <col min="12" max="12" width="12.54296875" customWidth="1"/>
  </cols>
  <sheetData>
    <row r="2" spans="2:18" ht="18.5" x14ac:dyDescent="0.45">
      <c r="B2" s="1" t="s">
        <v>0</v>
      </c>
      <c r="C2" s="297" t="str">
        <f>'Αρχική σελίδα'!C3</f>
        <v>Στερεάς Ελλάδας</v>
      </c>
      <c r="D2" s="297"/>
      <c r="E2" s="297"/>
      <c r="F2" s="297"/>
      <c r="G2" s="297"/>
      <c r="H2" s="297"/>
      <c r="J2" s="298" t="s">
        <v>59</v>
      </c>
      <c r="K2" s="298"/>
      <c r="L2" s="298"/>
    </row>
    <row r="3" spans="2:18" ht="18.5" x14ac:dyDescent="0.45">
      <c r="B3" s="2" t="s">
        <v>2</v>
      </c>
      <c r="C3" s="98">
        <f>'Αρχική σελίδα'!C4</f>
        <v>2024</v>
      </c>
      <c r="D3" s="46" t="s">
        <v>3</v>
      </c>
      <c r="E3" s="46">
        <f>C3+4</f>
        <v>2028</v>
      </c>
    </row>
    <row r="5" spans="2:18" ht="72.650000000000006" customHeight="1" x14ac:dyDescent="0.35">
      <c r="B5" s="299" t="s">
        <v>101</v>
      </c>
      <c r="C5" s="299"/>
      <c r="D5" s="299"/>
      <c r="E5" s="299"/>
      <c r="F5" s="299"/>
      <c r="G5" s="299"/>
      <c r="H5" s="299"/>
      <c r="I5" s="299"/>
    </row>
    <row r="6" spans="2:18" x14ac:dyDescent="0.35">
      <c r="B6" s="219"/>
      <c r="C6" s="219"/>
      <c r="D6" s="219"/>
      <c r="E6" s="219"/>
      <c r="F6" s="219"/>
      <c r="G6" s="219"/>
      <c r="H6" s="219"/>
    </row>
    <row r="7" spans="2:18" ht="18.5" x14ac:dyDescent="0.45">
      <c r="B7" s="99" t="s">
        <v>102</v>
      </c>
      <c r="C7" s="100"/>
      <c r="D7" s="100"/>
      <c r="E7" s="100"/>
      <c r="F7" s="100"/>
      <c r="G7" s="100"/>
      <c r="H7" s="100"/>
      <c r="I7" s="100"/>
      <c r="J7" s="100"/>
      <c r="K7" s="100"/>
      <c r="L7" s="100"/>
    </row>
    <row r="9" spans="2:18" ht="15.5" x14ac:dyDescent="0.35">
      <c r="B9" s="296" t="s">
        <v>103</v>
      </c>
      <c r="C9" s="296"/>
      <c r="D9" s="296"/>
      <c r="E9" s="296"/>
      <c r="F9" s="296"/>
      <c r="G9" s="296"/>
      <c r="H9" s="296"/>
      <c r="I9" s="296"/>
    </row>
    <row r="10" spans="2:18" ht="6.65" customHeight="1" x14ac:dyDescent="0.35"/>
    <row r="11" spans="2:18" outlineLevel="1" x14ac:dyDescent="0.35">
      <c r="B11" s="71" t="s">
        <v>104</v>
      </c>
      <c r="C11" s="72"/>
      <c r="D11" s="72"/>
      <c r="E11" s="72"/>
      <c r="F11" s="72"/>
      <c r="G11" s="72"/>
      <c r="H11" s="72"/>
      <c r="I11" s="72"/>
      <c r="J11" s="56"/>
      <c r="K11" s="56"/>
      <c r="L11" s="56"/>
      <c r="M11" s="56"/>
      <c r="N11" s="56"/>
      <c r="O11" s="56"/>
      <c r="P11" s="56"/>
      <c r="Q11" s="56"/>
      <c r="R11" s="56"/>
    </row>
    <row r="12" spans="2:18" outlineLevel="2" x14ac:dyDescent="0.35">
      <c r="B12" s="57"/>
      <c r="C12" s="75" t="s">
        <v>105</v>
      </c>
      <c r="D12" s="73">
        <f>$C$3</f>
        <v>2024</v>
      </c>
      <c r="E12" s="73">
        <f>$C$3+1</f>
        <v>2025</v>
      </c>
      <c r="F12" s="73">
        <f>$C$3+2</f>
        <v>2026</v>
      </c>
      <c r="G12" s="73">
        <f>$C$3+3</f>
        <v>2027</v>
      </c>
      <c r="H12" s="73">
        <f>$C$3+4</f>
        <v>2028</v>
      </c>
      <c r="I12" s="49" t="str">
        <f>D12&amp; " - "&amp;H12</f>
        <v>2024 - 2028</v>
      </c>
    </row>
    <row r="13" spans="2:18" outlineLevel="2" x14ac:dyDescent="0.35">
      <c r="B13" s="229" t="s">
        <v>75</v>
      </c>
      <c r="C13" s="51" t="s">
        <v>106</v>
      </c>
      <c r="D13" s="6"/>
      <c r="E13" s="6"/>
      <c r="F13" s="6"/>
      <c r="G13" s="6"/>
      <c r="H13" s="6"/>
      <c r="I13" s="154">
        <f>D13+E13+F13+G13+H13</f>
        <v>0</v>
      </c>
    </row>
    <row r="14" spans="2:18" outlineLevel="2" x14ac:dyDescent="0.35">
      <c r="B14" s="230" t="s">
        <v>76</v>
      </c>
      <c r="C14" s="51" t="s">
        <v>106</v>
      </c>
      <c r="D14" s="6"/>
      <c r="E14" s="6"/>
      <c r="F14" s="6"/>
      <c r="G14" s="6"/>
      <c r="H14" s="6"/>
      <c r="I14" s="154">
        <f t="shared" ref="I14:I37" si="0">D14+E14+F14+G14+H14</f>
        <v>0</v>
      </c>
    </row>
    <row r="15" spans="2:18" outlineLevel="2" x14ac:dyDescent="0.35">
      <c r="B15" s="229" t="s">
        <v>77</v>
      </c>
      <c r="C15" s="51" t="s">
        <v>106</v>
      </c>
      <c r="D15" s="6"/>
      <c r="E15" s="6"/>
      <c r="F15" s="6"/>
      <c r="G15" s="6"/>
      <c r="H15" s="6"/>
      <c r="I15" s="154">
        <f t="shared" si="0"/>
        <v>0</v>
      </c>
    </row>
    <row r="16" spans="2:18" outlineLevel="2" x14ac:dyDescent="0.35">
      <c r="B16" s="230" t="s">
        <v>78</v>
      </c>
      <c r="C16" s="51" t="s">
        <v>106</v>
      </c>
      <c r="D16" s="6">
        <v>16</v>
      </c>
      <c r="E16" s="6">
        <v>27</v>
      </c>
      <c r="F16" s="6">
        <v>11</v>
      </c>
      <c r="G16" s="6">
        <v>9</v>
      </c>
      <c r="H16" s="6">
        <v>9</v>
      </c>
      <c r="I16" s="154">
        <f t="shared" si="0"/>
        <v>72</v>
      </c>
    </row>
    <row r="17" spans="2:9" outlineLevel="2" x14ac:dyDescent="0.35">
      <c r="B17" s="229" t="s">
        <v>79</v>
      </c>
      <c r="C17" s="51" t="s">
        <v>106</v>
      </c>
      <c r="D17" s="6"/>
      <c r="E17" s="6"/>
      <c r="F17" s="6"/>
      <c r="G17" s="6"/>
      <c r="H17" s="6"/>
      <c r="I17" s="154">
        <f t="shared" si="0"/>
        <v>0</v>
      </c>
    </row>
    <row r="18" spans="2:9" outlineLevel="2" x14ac:dyDescent="0.35">
      <c r="B18" s="230" t="s">
        <v>80</v>
      </c>
      <c r="C18" s="51" t="s">
        <v>106</v>
      </c>
      <c r="D18" s="6">
        <v>33</v>
      </c>
      <c r="E18" s="6">
        <v>36</v>
      </c>
      <c r="F18" s="6">
        <v>30</v>
      </c>
      <c r="G18" s="6">
        <v>24</v>
      </c>
      <c r="H18" s="6">
        <v>22</v>
      </c>
      <c r="I18" s="154">
        <f t="shared" si="0"/>
        <v>145</v>
      </c>
    </row>
    <row r="19" spans="2:9" outlineLevel="2" x14ac:dyDescent="0.35">
      <c r="B19" s="229" t="s">
        <v>81</v>
      </c>
      <c r="C19" s="51" t="s">
        <v>106</v>
      </c>
      <c r="D19" s="6"/>
      <c r="E19" s="6"/>
      <c r="F19" s="6"/>
      <c r="G19" s="6"/>
      <c r="H19" s="6"/>
      <c r="I19" s="154">
        <f t="shared" si="0"/>
        <v>0</v>
      </c>
    </row>
    <row r="20" spans="2:9" outlineLevel="2" x14ac:dyDescent="0.35">
      <c r="B20" s="230" t="s">
        <v>82</v>
      </c>
      <c r="C20" s="51" t="s">
        <v>106</v>
      </c>
      <c r="D20" s="6"/>
      <c r="E20" s="6"/>
      <c r="F20" s="6"/>
      <c r="G20" s="6"/>
      <c r="H20" s="6"/>
      <c r="I20" s="154">
        <f t="shared" si="0"/>
        <v>0</v>
      </c>
    </row>
    <row r="21" spans="2:9" outlineLevel="2" x14ac:dyDescent="0.35">
      <c r="B21" s="230" t="s">
        <v>83</v>
      </c>
      <c r="C21" s="51" t="s">
        <v>106</v>
      </c>
      <c r="D21" s="6"/>
      <c r="E21" s="6"/>
      <c r="F21" s="6"/>
      <c r="G21" s="6"/>
      <c r="H21" s="6"/>
      <c r="I21" s="154">
        <f t="shared" si="0"/>
        <v>0</v>
      </c>
    </row>
    <row r="22" spans="2:9" outlineLevel="2" x14ac:dyDescent="0.35">
      <c r="B22" s="230" t="s">
        <v>84</v>
      </c>
      <c r="C22" s="51" t="s">
        <v>106</v>
      </c>
      <c r="D22" s="6"/>
      <c r="E22" s="6"/>
      <c r="F22" s="6"/>
      <c r="G22" s="6"/>
      <c r="H22" s="6"/>
      <c r="I22" s="154">
        <f t="shared" si="0"/>
        <v>0</v>
      </c>
    </row>
    <row r="23" spans="2:9" outlineLevel="2" x14ac:dyDescent="0.35">
      <c r="B23" s="229" t="s">
        <v>85</v>
      </c>
      <c r="C23" s="51" t="s">
        <v>106</v>
      </c>
      <c r="D23" s="6"/>
      <c r="E23" s="6"/>
      <c r="F23" s="6"/>
      <c r="G23" s="6"/>
      <c r="H23" s="6"/>
      <c r="I23" s="154">
        <f t="shared" si="0"/>
        <v>0</v>
      </c>
    </row>
    <row r="24" spans="2:9" outlineLevel="2" x14ac:dyDescent="0.35">
      <c r="B24" s="230" t="s">
        <v>86</v>
      </c>
      <c r="C24" s="51" t="s">
        <v>106</v>
      </c>
      <c r="D24" s="6"/>
      <c r="E24" s="6"/>
      <c r="F24" s="6"/>
      <c r="G24" s="6"/>
      <c r="H24" s="6"/>
      <c r="I24" s="154">
        <f t="shared" si="0"/>
        <v>0</v>
      </c>
    </row>
    <row r="25" spans="2:9" outlineLevel="2" x14ac:dyDescent="0.35">
      <c r="B25" s="230" t="s">
        <v>87</v>
      </c>
      <c r="C25" s="51" t="s">
        <v>106</v>
      </c>
      <c r="D25" s="6"/>
      <c r="E25" s="6"/>
      <c r="F25" s="6"/>
      <c r="G25" s="6"/>
      <c r="H25" s="6"/>
      <c r="I25" s="154">
        <f t="shared" si="0"/>
        <v>0</v>
      </c>
    </row>
    <row r="26" spans="2:9" outlineLevel="2" x14ac:dyDescent="0.35">
      <c r="B26" s="230" t="s">
        <v>88</v>
      </c>
      <c r="C26" s="51" t="s">
        <v>106</v>
      </c>
      <c r="D26" s="6"/>
      <c r="E26" s="6"/>
      <c r="F26" s="6"/>
      <c r="G26" s="6"/>
      <c r="H26" s="6"/>
      <c r="I26" s="154">
        <f t="shared" si="0"/>
        <v>0</v>
      </c>
    </row>
    <row r="27" spans="2:9" outlineLevel="2" x14ac:dyDescent="0.35">
      <c r="B27" s="230" t="s">
        <v>89</v>
      </c>
      <c r="C27" s="51" t="s">
        <v>106</v>
      </c>
      <c r="D27" s="6">
        <v>16</v>
      </c>
      <c r="E27" s="6">
        <v>72</v>
      </c>
      <c r="F27" s="6">
        <v>60</v>
      </c>
      <c r="G27" s="6">
        <v>46</v>
      </c>
      <c r="H27" s="6">
        <v>40</v>
      </c>
      <c r="I27" s="154">
        <f t="shared" si="0"/>
        <v>234</v>
      </c>
    </row>
    <row r="28" spans="2:9" outlineLevel="2" x14ac:dyDescent="0.35">
      <c r="B28" s="229" t="s">
        <v>90</v>
      </c>
      <c r="C28" s="51" t="s">
        <v>106</v>
      </c>
      <c r="D28" s="6"/>
      <c r="E28" s="6"/>
      <c r="F28" s="6"/>
      <c r="G28" s="6"/>
      <c r="H28" s="6"/>
      <c r="I28" s="154">
        <f t="shared" si="0"/>
        <v>0</v>
      </c>
    </row>
    <row r="29" spans="2:9" outlineLevel="2" x14ac:dyDescent="0.35">
      <c r="B29" s="230" t="s">
        <v>91</v>
      </c>
      <c r="C29" s="51" t="s">
        <v>106</v>
      </c>
      <c r="D29" s="6">
        <v>11</v>
      </c>
      <c r="E29" s="6">
        <v>13</v>
      </c>
      <c r="F29" s="6">
        <v>7</v>
      </c>
      <c r="G29" s="6">
        <v>3</v>
      </c>
      <c r="H29" s="6">
        <v>2</v>
      </c>
      <c r="I29" s="154">
        <f t="shared" si="0"/>
        <v>36</v>
      </c>
    </row>
    <row r="30" spans="2:9" outlineLevel="2" x14ac:dyDescent="0.35">
      <c r="B30" s="229" t="s">
        <v>92</v>
      </c>
      <c r="C30" s="51" t="s">
        <v>106</v>
      </c>
      <c r="D30" s="6"/>
      <c r="E30" s="6"/>
      <c r="F30" s="6"/>
      <c r="G30" s="6"/>
      <c r="H30" s="6"/>
      <c r="I30" s="154">
        <f t="shared" si="0"/>
        <v>0</v>
      </c>
    </row>
    <row r="31" spans="2:9" outlineLevel="2" x14ac:dyDescent="0.35">
      <c r="B31" s="230" t="s">
        <v>93</v>
      </c>
      <c r="C31" s="51" t="s">
        <v>106</v>
      </c>
      <c r="D31" s="6">
        <v>8</v>
      </c>
      <c r="E31" s="6">
        <v>10</v>
      </c>
      <c r="F31" s="6">
        <v>1</v>
      </c>
      <c r="G31" s="6">
        <v>1</v>
      </c>
      <c r="H31" s="6"/>
      <c r="I31" s="154">
        <f t="shared" si="0"/>
        <v>20</v>
      </c>
    </row>
    <row r="32" spans="2:9" outlineLevel="2" x14ac:dyDescent="0.35">
      <c r="B32" s="229" t="s">
        <v>94</v>
      </c>
      <c r="C32" s="51" t="s">
        <v>106</v>
      </c>
      <c r="D32" s="6"/>
      <c r="E32" s="6"/>
      <c r="F32" s="6"/>
      <c r="G32" s="6"/>
      <c r="H32" s="6"/>
      <c r="I32" s="154">
        <f t="shared" si="0"/>
        <v>0</v>
      </c>
    </row>
    <row r="33" spans="2:18" outlineLevel="2" x14ac:dyDescent="0.35">
      <c r="B33" s="230" t="s">
        <v>95</v>
      </c>
      <c r="C33" s="51" t="s">
        <v>106</v>
      </c>
      <c r="D33" s="6">
        <v>7</v>
      </c>
      <c r="E33" s="6">
        <v>13</v>
      </c>
      <c r="F33" s="6">
        <v>3</v>
      </c>
      <c r="G33" s="6">
        <v>3</v>
      </c>
      <c r="H33" s="6">
        <v>1</v>
      </c>
      <c r="I33" s="154">
        <f t="shared" si="0"/>
        <v>27</v>
      </c>
    </row>
    <row r="34" spans="2:18" outlineLevel="2" x14ac:dyDescent="0.35">
      <c r="B34" s="229" t="s">
        <v>96</v>
      </c>
      <c r="C34" s="51" t="s">
        <v>106</v>
      </c>
      <c r="D34" s="243"/>
      <c r="E34" s="243"/>
      <c r="F34" s="243"/>
      <c r="G34" s="243"/>
      <c r="H34" s="243"/>
      <c r="I34" s="154">
        <f t="shared" si="0"/>
        <v>0</v>
      </c>
    </row>
    <row r="35" spans="2:18" outlineLevel="2" x14ac:dyDescent="0.35">
      <c r="B35" s="230" t="s">
        <v>97</v>
      </c>
      <c r="C35" s="51" t="s">
        <v>106</v>
      </c>
      <c r="D35" s="243"/>
      <c r="E35" s="243"/>
      <c r="F35" s="243"/>
      <c r="G35" s="243"/>
      <c r="H35" s="243"/>
      <c r="I35" s="154">
        <f t="shared" si="0"/>
        <v>0</v>
      </c>
    </row>
    <row r="36" spans="2:18" outlineLevel="2" x14ac:dyDescent="0.35">
      <c r="B36" s="230" t="s">
        <v>98</v>
      </c>
      <c r="C36" s="51" t="s">
        <v>106</v>
      </c>
      <c r="D36" s="243"/>
      <c r="E36" s="243"/>
      <c r="F36" s="243"/>
      <c r="G36" s="243"/>
      <c r="H36" s="243"/>
      <c r="I36" s="154">
        <f t="shared" si="0"/>
        <v>0</v>
      </c>
    </row>
    <row r="37" spans="2:18" outlineLevel="2" x14ac:dyDescent="0.35">
      <c r="B37" s="230" t="s">
        <v>99</v>
      </c>
      <c r="C37" s="51" t="s">
        <v>106</v>
      </c>
      <c r="D37" s="243"/>
      <c r="E37" s="243"/>
      <c r="F37" s="243"/>
      <c r="G37" s="243"/>
      <c r="H37" s="243"/>
      <c r="I37" s="154">
        <f t="shared" si="0"/>
        <v>0</v>
      </c>
    </row>
    <row r="38" spans="2:18" outlineLevel="2" x14ac:dyDescent="0.35">
      <c r="B38" s="50" t="s">
        <v>107</v>
      </c>
      <c r="C38" s="51" t="s">
        <v>106</v>
      </c>
      <c r="D38" s="4">
        <f>SUM(D13:D37)</f>
        <v>91</v>
      </c>
      <c r="E38" s="4">
        <f t="shared" ref="E38:H38" si="1">SUM(E13:E37)</f>
        <v>171</v>
      </c>
      <c r="F38" s="4">
        <f t="shared" si="1"/>
        <v>112</v>
      </c>
      <c r="G38" s="4">
        <f t="shared" si="1"/>
        <v>86</v>
      </c>
      <c r="H38" s="4">
        <f t="shared" si="1"/>
        <v>74</v>
      </c>
      <c r="I38" s="154">
        <f>SUM(I13:I37)</f>
        <v>534</v>
      </c>
    </row>
    <row r="39" spans="2:18" outlineLevel="1" x14ac:dyDescent="0.35"/>
    <row r="40" spans="2:18" outlineLevel="1" x14ac:dyDescent="0.35">
      <c r="B40" s="71" t="s">
        <v>108</v>
      </c>
      <c r="C40" s="72"/>
      <c r="D40" s="72"/>
      <c r="E40" s="72"/>
      <c r="F40" s="72"/>
      <c r="G40" s="72"/>
      <c r="H40" s="72"/>
      <c r="I40" s="72"/>
      <c r="J40" s="56"/>
      <c r="K40" s="56"/>
      <c r="L40" s="56"/>
      <c r="M40" s="56"/>
      <c r="N40" s="56"/>
      <c r="O40" s="56"/>
      <c r="P40" s="56"/>
      <c r="Q40" s="56"/>
      <c r="R40" s="56"/>
    </row>
    <row r="41" spans="2:18" outlineLevel="2" x14ac:dyDescent="0.35">
      <c r="B41" s="57"/>
      <c r="C41" s="75" t="s">
        <v>105</v>
      </c>
      <c r="D41" s="73">
        <f>$C$3</f>
        <v>2024</v>
      </c>
      <c r="E41" s="73">
        <f>$C$3+1</f>
        <v>2025</v>
      </c>
      <c r="F41" s="73">
        <f>$C$3+2</f>
        <v>2026</v>
      </c>
      <c r="G41" s="73">
        <f>$C$3+3</f>
        <v>2027</v>
      </c>
      <c r="H41" s="73">
        <f>$C$3+4</f>
        <v>2028</v>
      </c>
      <c r="I41" s="49" t="str">
        <f>D41&amp; "-"&amp;H41</f>
        <v>2024-2028</v>
      </c>
    </row>
    <row r="42" spans="2:18" outlineLevel="2" x14ac:dyDescent="0.35">
      <c r="B42" s="229" t="s">
        <v>75</v>
      </c>
      <c r="C42" s="51" t="s">
        <v>106</v>
      </c>
      <c r="D42" s="6"/>
      <c r="E42" s="6"/>
      <c r="F42" s="6"/>
      <c r="G42" s="6"/>
      <c r="H42" s="6"/>
      <c r="I42" s="154">
        <f t="shared" ref="I42:I66" si="2">D42+E42+F42+G42+H42</f>
        <v>0</v>
      </c>
    </row>
    <row r="43" spans="2:18" outlineLevel="2" x14ac:dyDescent="0.35">
      <c r="B43" s="230" t="s">
        <v>76</v>
      </c>
      <c r="C43" s="51" t="s">
        <v>106</v>
      </c>
      <c r="D43" s="6"/>
      <c r="E43" s="6"/>
      <c r="F43" s="6"/>
      <c r="G43" s="6"/>
      <c r="H43" s="6"/>
      <c r="I43" s="154">
        <f t="shared" si="2"/>
        <v>0</v>
      </c>
    </row>
    <row r="44" spans="2:18" outlineLevel="2" x14ac:dyDescent="0.35">
      <c r="B44" s="229" t="s">
        <v>77</v>
      </c>
      <c r="C44" s="51" t="s">
        <v>106</v>
      </c>
      <c r="D44" s="6"/>
      <c r="E44" s="6"/>
      <c r="F44" s="6"/>
      <c r="G44" s="6"/>
      <c r="H44" s="6"/>
      <c r="I44" s="154">
        <f t="shared" si="2"/>
        <v>0</v>
      </c>
    </row>
    <row r="45" spans="2:18" outlineLevel="2" x14ac:dyDescent="0.35">
      <c r="B45" s="230" t="s">
        <v>78</v>
      </c>
      <c r="C45" s="51" t="s">
        <v>106</v>
      </c>
      <c r="D45" s="6">
        <v>567</v>
      </c>
      <c r="E45" s="6">
        <v>1485</v>
      </c>
      <c r="F45" s="6">
        <v>602</v>
      </c>
      <c r="G45" s="6">
        <v>521</v>
      </c>
      <c r="H45" s="6">
        <v>519</v>
      </c>
      <c r="I45" s="154">
        <f t="shared" si="2"/>
        <v>3694</v>
      </c>
    </row>
    <row r="46" spans="2:18" outlineLevel="2" x14ac:dyDescent="0.35">
      <c r="B46" s="229" t="s">
        <v>79</v>
      </c>
      <c r="C46" s="51" t="s">
        <v>106</v>
      </c>
      <c r="D46" s="6"/>
      <c r="E46" s="6"/>
      <c r="F46" s="6"/>
      <c r="G46" s="6"/>
      <c r="H46" s="6"/>
      <c r="I46" s="154">
        <f t="shared" si="2"/>
        <v>0</v>
      </c>
    </row>
    <row r="47" spans="2:18" outlineLevel="2" x14ac:dyDescent="0.35">
      <c r="B47" s="230" t="s">
        <v>80</v>
      </c>
      <c r="C47" s="51" t="s">
        <v>106</v>
      </c>
      <c r="D47" s="6">
        <v>1844</v>
      </c>
      <c r="E47" s="6">
        <v>2000</v>
      </c>
      <c r="F47" s="6">
        <v>1700</v>
      </c>
      <c r="G47" s="6">
        <v>1340</v>
      </c>
      <c r="H47" s="6">
        <v>1207</v>
      </c>
      <c r="I47" s="154">
        <f t="shared" si="2"/>
        <v>8091</v>
      </c>
    </row>
    <row r="48" spans="2:18" outlineLevel="2" x14ac:dyDescent="0.35">
      <c r="B48" s="229" t="s">
        <v>81</v>
      </c>
      <c r="C48" s="51" t="s">
        <v>106</v>
      </c>
      <c r="D48" s="6"/>
      <c r="E48" s="6"/>
      <c r="F48" s="6"/>
      <c r="G48" s="6"/>
      <c r="H48" s="6"/>
      <c r="I48" s="154">
        <f t="shared" si="2"/>
        <v>0</v>
      </c>
    </row>
    <row r="49" spans="2:9" outlineLevel="2" x14ac:dyDescent="0.35">
      <c r="B49" s="230" t="s">
        <v>82</v>
      </c>
      <c r="C49" s="51" t="s">
        <v>106</v>
      </c>
      <c r="D49" s="6"/>
      <c r="E49" s="6"/>
      <c r="F49" s="6"/>
      <c r="G49" s="6"/>
      <c r="H49" s="6"/>
      <c r="I49" s="154">
        <f t="shared" si="2"/>
        <v>0</v>
      </c>
    </row>
    <row r="50" spans="2:9" outlineLevel="2" x14ac:dyDescent="0.35">
      <c r="B50" s="230" t="s">
        <v>83</v>
      </c>
      <c r="C50" s="51" t="s">
        <v>106</v>
      </c>
      <c r="D50" s="6"/>
      <c r="E50" s="6"/>
      <c r="F50" s="6"/>
      <c r="G50" s="6"/>
      <c r="H50" s="6"/>
      <c r="I50" s="154">
        <f t="shared" si="2"/>
        <v>0</v>
      </c>
    </row>
    <row r="51" spans="2:9" outlineLevel="2" x14ac:dyDescent="0.35">
      <c r="B51" s="230" t="s">
        <v>84</v>
      </c>
      <c r="C51" s="51" t="s">
        <v>106</v>
      </c>
      <c r="D51" s="6"/>
      <c r="E51" s="6"/>
      <c r="F51" s="6"/>
      <c r="G51" s="6"/>
      <c r="H51" s="6"/>
      <c r="I51" s="154">
        <f t="shared" si="2"/>
        <v>0</v>
      </c>
    </row>
    <row r="52" spans="2:9" outlineLevel="2" x14ac:dyDescent="0.35">
      <c r="B52" s="229" t="s">
        <v>85</v>
      </c>
      <c r="C52" s="51" t="s">
        <v>106</v>
      </c>
      <c r="D52" s="6"/>
      <c r="E52" s="6"/>
      <c r="F52" s="6"/>
      <c r="G52" s="6"/>
      <c r="H52" s="6"/>
      <c r="I52" s="154">
        <f t="shared" si="2"/>
        <v>0</v>
      </c>
    </row>
    <row r="53" spans="2:9" outlineLevel="2" x14ac:dyDescent="0.35">
      <c r="B53" s="230" t="s">
        <v>86</v>
      </c>
      <c r="C53" s="51" t="s">
        <v>106</v>
      </c>
      <c r="D53" s="6"/>
      <c r="E53" s="6"/>
      <c r="F53" s="6"/>
      <c r="G53" s="6"/>
      <c r="H53" s="6"/>
      <c r="I53" s="154">
        <f t="shared" si="2"/>
        <v>0</v>
      </c>
    </row>
    <row r="54" spans="2:9" outlineLevel="2" x14ac:dyDescent="0.35">
      <c r="B54" s="230" t="s">
        <v>87</v>
      </c>
      <c r="C54" s="51" t="s">
        <v>106</v>
      </c>
      <c r="D54" s="6"/>
      <c r="E54" s="6"/>
      <c r="F54" s="6"/>
      <c r="G54" s="6"/>
      <c r="H54" s="6"/>
      <c r="I54" s="154">
        <f t="shared" si="2"/>
        <v>0</v>
      </c>
    </row>
    <row r="55" spans="2:9" outlineLevel="2" x14ac:dyDescent="0.35">
      <c r="B55" s="230" t="s">
        <v>88</v>
      </c>
      <c r="C55" s="51" t="s">
        <v>106</v>
      </c>
      <c r="D55" s="6"/>
      <c r="E55" s="6"/>
      <c r="F55" s="6"/>
      <c r="G55" s="6"/>
      <c r="H55" s="6"/>
      <c r="I55" s="154">
        <f t="shared" si="2"/>
        <v>0</v>
      </c>
    </row>
    <row r="56" spans="2:9" outlineLevel="2" x14ac:dyDescent="0.35">
      <c r="B56" s="230" t="s">
        <v>89</v>
      </c>
      <c r="C56" s="51" t="s">
        <v>106</v>
      </c>
      <c r="D56" s="6">
        <v>895</v>
      </c>
      <c r="E56" s="6">
        <v>4020</v>
      </c>
      <c r="F56" s="6">
        <v>3374</v>
      </c>
      <c r="G56" s="6">
        <v>2568</v>
      </c>
      <c r="H56" s="6">
        <v>2210</v>
      </c>
      <c r="I56" s="154">
        <f t="shared" si="2"/>
        <v>13067</v>
      </c>
    </row>
    <row r="57" spans="2:9" outlineLevel="2" x14ac:dyDescent="0.35">
      <c r="B57" s="229" t="s">
        <v>90</v>
      </c>
      <c r="C57" s="51" t="s">
        <v>106</v>
      </c>
      <c r="D57" s="6"/>
      <c r="E57" s="6"/>
      <c r="F57" s="6"/>
      <c r="G57" s="6"/>
      <c r="H57" s="6"/>
      <c r="I57" s="154">
        <f t="shared" si="2"/>
        <v>0</v>
      </c>
    </row>
    <row r="58" spans="2:9" outlineLevel="2" x14ac:dyDescent="0.35">
      <c r="B58" s="230" t="s">
        <v>91</v>
      </c>
      <c r="C58" s="51" t="s">
        <v>106</v>
      </c>
      <c r="D58" s="6">
        <v>640</v>
      </c>
      <c r="E58" s="6">
        <v>830</v>
      </c>
      <c r="F58" s="6">
        <v>412</v>
      </c>
      <c r="G58" s="6">
        <v>175</v>
      </c>
      <c r="H58" s="6">
        <v>106</v>
      </c>
      <c r="I58" s="154">
        <f t="shared" si="2"/>
        <v>2163</v>
      </c>
    </row>
    <row r="59" spans="2:9" outlineLevel="2" x14ac:dyDescent="0.35">
      <c r="B59" s="229" t="s">
        <v>92</v>
      </c>
      <c r="C59" s="51" t="s">
        <v>106</v>
      </c>
      <c r="D59" s="6"/>
      <c r="E59" s="6"/>
      <c r="F59" s="6"/>
      <c r="G59" s="6"/>
      <c r="H59" s="6"/>
      <c r="I59" s="154">
        <f t="shared" si="2"/>
        <v>0</v>
      </c>
    </row>
    <row r="60" spans="2:9" outlineLevel="2" x14ac:dyDescent="0.35">
      <c r="B60" s="230" t="s">
        <v>93</v>
      </c>
      <c r="C60" s="51" t="s">
        <v>106</v>
      </c>
      <c r="D60" s="6">
        <v>427</v>
      </c>
      <c r="E60" s="6">
        <v>115</v>
      </c>
      <c r="F60" s="6">
        <v>50</v>
      </c>
      <c r="G60" s="6">
        <v>28</v>
      </c>
      <c r="H60" s="6">
        <v>24</v>
      </c>
      <c r="I60" s="154">
        <f t="shared" si="2"/>
        <v>644</v>
      </c>
    </row>
    <row r="61" spans="2:9" outlineLevel="2" x14ac:dyDescent="0.35">
      <c r="B61" s="229" t="s">
        <v>94</v>
      </c>
      <c r="C61" s="51" t="s">
        <v>106</v>
      </c>
      <c r="D61" s="6"/>
      <c r="E61" s="6"/>
      <c r="F61" s="6"/>
      <c r="G61" s="6"/>
      <c r="H61" s="6"/>
      <c r="I61" s="154">
        <f t="shared" si="2"/>
        <v>0</v>
      </c>
    </row>
    <row r="62" spans="2:9" outlineLevel="2" x14ac:dyDescent="0.35">
      <c r="B62" s="230" t="s">
        <v>95</v>
      </c>
      <c r="C62" s="51" t="s">
        <v>106</v>
      </c>
      <c r="D62" s="6">
        <v>408</v>
      </c>
      <c r="E62" s="6">
        <v>285</v>
      </c>
      <c r="F62" s="6">
        <v>145</v>
      </c>
      <c r="G62" s="6">
        <v>141</v>
      </c>
      <c r="H62" s="6">
        <v>70</v>
      </c>
      <c r="I62" s="154">
        <f t="shared" si="2"/>
        <v>1049</v>
      </c>
    </row>
    <row r="63" spans="2:9" outlineLevel="2" x14ac:dyDescent="0.35">
      <c r="B63" s="229" t="s">
        <v>96</v>
      </c>
      <c r="C63" s="51" t="s">
        <v>106</v>
      </c>
      <c r="D63" s="243"/>
      <c r="E63" s="243"/>
      <c r="F63" s="243"/>
      <c r="G63" s="243"/>
      <c r="H63" s="243"/>
      <c r="I63" s="154">
        <f t="shared" si="2"/>
        <v>0</v>
      </c>
    </row>
    <row r="64" spans="2:9" outlineLevel="2" x14ac:dyDescent="0.35">
      <c r="B64" s="230" t="s">
        <v>97</v>
      </c>
      <c r="C64" s="51" t="s">
        <v>106</v>
      </c>
      <c r="D64" s="243"/>
      <c r="E64" s="243"/>
      <c r="F64" s="243"/>
      <c r="G64" s="243"/>
      <c r="H64" s="243"/>
      <c r="I64" s="154">
        <f t="shared" si="2"/>
        <v>0</v>
      </c>
    </row>
    <row r="65" spans="2:18" outlineLevel="2" x14ac:dyDescent="0.35">
      <c r="B65" s="230" t="s">
        <v>98</v>
      </c>
      <c r="C65" s="51" t="s">
        <v>106</v>
      </c>
      <c r="D65" s="243"/>
      <c r="E65" s="243"/>
      <c r="F65" s="243"/>
      <c r="G65" s="243"/>
      <c r="H65" s="243"/>
      <c r="I65" s="154">
        <f t="shared" si="2"/>
        <v>0</v>
      </c>
    </row>
    <row r="66" spans="2:18" outlineLevel="2" x14ac:dyDescent="0.35">
      <c r="B66" s="230" t="s">
        <v>99</v>
      </c>
      <c r="C66" s="51" t="s">
        <v>106</v>
      </c>
      <c r="D66" s="243"/>
      <c r="E66" s="243"/>
      <c r="F66" s="243"/>
      <c r="G66" s="243"/>
      <c r="H66" s="243"/>
      <c r="I66" s="154">
        <f t="shared" si="2"/>
        <v>0</v>
      </c>
    </row>
    <row r="67" spans="2:18" outlineLevel="2" x14ac:dyDescent="0.35">
      <c r="B67" s="50" t="s">
        <v>107</v>
      </c>
      <c r="C67" s="51" t="s">
        <v>106</v>
      </c>
      <c r="D67" s="4">
        <f>SUM(D42:D66)</f>
        <v>4781</v>
      </c>
      <c r="E67" s="4">
        <f t="shared" ref="E67" si="3">SUM(E42:E66)</f>
        <v>8735</v>
      </c>
      <c r="F67" s="4">
        <f t="shared" ref="F67" si="4">SUM(F42:F66)</f>
        <v>6283</v>
      </c>
      <c r="G67" s="4">
        <f t="shared" ref="G67" si="5">SUM(G42:G66)</f>
        <v>4773</v>
      </c>
      <c r="H67" s="4">
        <f t="shared" ref="H67" si="6">SUM(H42:H66)</f>
        <v>4136</v>
      </c>
      <c r="I67" s="154">
        <f>SUM(I42:I66)</f>
        <v>28708</v>
      </c>
    </row>
    <row r="68" spans="2:18" outlineLevel="1" x14ac:dyDescent="0.35"/>
    <row r="69" spans="2:18" outlineLevel="1" x14ac:dyDescent="0.35">
      <c r="B69" s="71" t="s">
        <v>109</v>
      </c>
      <c r="C69" s="72"/>
      <c r="D69" s="72"/>
      <c r="E69" s="72"/>
      <c r="F69" s="72"/>
      <c r="G69" s="72"/>
      <c r="H69" s="72"/>
      <c r="I69" s="72"/>
      <c r="J69" s="56"/>
      <c r="K69" s="56"/>
      <c r="L69" s="56"/>
      <c r="M69" s="56"/>
      <c r="N69" s="56"/>
      <c r="O69" s="56"/>
      <c r="P69" s="56"/>
      <c r="Q69" s="56"/>
      <c r="R69" s="56"/>
    </row>
    <row r="70" spans="2:18" outlineLevel="2" x14ac:dyDescent="0.35">
      <c r="B70" s="57"/>
      <c r="C70" s="75" t="s">
        <v>105</v>
      </c>
      <c r="D70" s="73">
        <f>$C$3</f>
        <v>2024</v>
      </c>
      <c r="E70" s="73">
        <f>$C$3+1</f>
        <v>2025</v>
      </c>
      <c r="F70" s="73">
        <f>$C$3+2</f>
        <v>2026</v>
      </c>
      <c r="G70" s="73">
        <f>$C$3+3</f>
        <v>2027</v>
      </c>
      <c r="H70" s="73">
        <f>$C$3+4</f>
        <v>2028</v>
      </c>
      <c r="I70" s="49" t="str">
        <f>D70&amp; "-"&amp;H70</f>
        <v>2024-2028</v>
      </c>
    </row>
    <row r="71" spans="2:18" outlineLevel="2" x14ac:dyDescent="0.35">
      <c r="B71" s="229" t="s">
        <v>75</v>
      </c>
      <c r="C71" s="51" t="s">
        <v>106</v>
      </c>
      <c r="D71" s="6"/>
      <c r="E71" s="6"/>
      <c r="F71" s="6"/>
      <c r="G71" s="6"/>
      <c r="H71" s="6"/>
      <c r="I71" s="154">
        <f t="shared" ref="I71:I95" si="7">D71+E71+F71+G71+H71</f>
        <v>0</v>
      </c>
    </row>
    <row r="72" spans="2:18" outlineLevel="2" x14ac:dyDescent="0.35">
      <c r="B72" s="230" t="s">
        <v>76</v>
      </c>
      <c r="C72" s="51" t="s">
        <v>106</v>
      </c>
      <c r="D72" s="6"/>
      <c r="E72" s="6"/>
      <c r="F72" s="6"/>
      <c r="G72" s="6"/>
      <c r="H72" s="6"/>
      <c r="I72" s="154">
        <f t="shared" si="7"/>
        <v>0</v>
      </c>
    </row>
    <row r="73" spans="2:18" outlineLevel="2" x14ac:dyDescent="0.35">
      <c r="B73" s="229" t="s">
        <v>77</v>
      </c>
      <c r="C73" s="51" t="s">
        <v>106</v>
      </c>
      <c r="D73" s="6"/>
      <c r="E73" s="6"/>
      <c r="F73" s="6"/>
      <c r="G73" s="6"/>
      <c r="H73" s="6"/>
      <c r="I73" s="154">
        <f t="shared" si="7"/>
        <v>0</v>
      </c>
    </row>
    <row r="74" spans="2:18" outlineLevel="2" x14ac:dyDescent="0.35">
      <c r="B74" s="230" t="s">
        <v>78</v>
      </c>
      <c r="C74" s="51" t="s">
        <v>106</v>
      </c>
      <c r="D74" s="6">
        <v>8</v>
      </c>
      <c r="E74" s="6">
        <v>25</v>
      </c>
      <c r="F74" s="6">
        <v>10</v>
      </c>
      <c r="G74" s="6">
        <v>9</v>
      </c>
      <c r="H74" s="6">
        <v>11</v>
      </c>
      <c r="I74" s="154">
        <f t="shared" si="7"/>
        <v>63</v>
      </c>
    </row>
    <row r="75" spans="2:18" outlineLevel="2" x14ac:dyDescent="0.35">
      <c r="B75" s="229" t="s">
        <v>79</v>
      </c>
      <c r="C75" s="51" t="s">
        <v>106</v>
      </c>
      <c r="D75" s="6"/>
      <c r="E75" s="6"/>
      <c r="F75" s="6"/>
      <c r="G75" s="6"/>
      <c r="H75" s="6"/>
      <c r="I75" s="154">
        <f t="shared" si="7"/>
        <v>0</v>
      </c>
    </row>
    <row r="76" spans="2:18" outlineLevel="2" x14ac:dyDescent="0.35">
      <c r="B76" s="230" t="s">
        <v>80</v>
      </c>
      <c r="C76" s="51" t="s">
        <v>106</v>
      </c>
      <c r="D76" s="6">
        <v>34</v>
      </c>
      <c r="E76" s="6">
        <v>33</v>
      </c>
      <c r="F76" s="6">
        <v>36</v>
      </c>
      <c r="G76" s="6">
        <v>25</v>
      </c>
      <c r="H76" s="6">
        <v>25</v>
      </c>
      <c r="I76" s="154">
        <f t="shared" si="7"/>
        <v>153</v>
      </c>
    </row>
    <row r="77" spans="2:18" outlineLevel="2" x14ac:dyDescent="0.35">
      <c r="B77" s="229" t="s">
        <v>81</v>
      </c>
      <c r="C77" s="51" t="s">
        <v>106</v>
      </c>
      <c r="D77" s="6"/>
      <c r="E77" s="6"/>
      <c r="F77" s="6"/>
      <c r="G77" s="6"/>
      <c r="H77" s="6"/>
      <c r="I77" s="154">
        <f t="shared" si="7"/>
        <v>0</v>
      </c>
    </row>
    <row r="78" spans="2:18" outlineLevel="2" x14ac:dyDescent="0.35">
      <c r="B78" s="230" t="s">
        <v>82</v>
      </c>
      <c r="C78" s="51" t="s">
        <v>106</v>
      </c>
      <c r="D78" s="6"/>
      <c r="E78" s="6"/>
      <c r="F78" s="6"/>
      <c r="G78" s="6"/>
      <c r="H78" s="6"/>
      <c r="I78" s="154">
        <f t="shared" si="7"/>
        <v>0</v>
      </c>
    </row>
    <row r="79" spans="2:18" outlineLevel="2" x14ac:dyDescent="0.35">
      <c r="B79" s="230" t="s">
        <v>83</v>
      </c>
      <c r="C79" s="51" t="s">
        <v>106</v>
      </c>
      <c r="D79" s="6"/>
      <c r="E79" s="6"/>
      <c r="F79" s="6"/>
      <c r="G79" s="6"/>
      <c r="H79" s="6"/>
      <c r="I79" s="154">
        <f t="shared" si="7"/>
        <v>0</v>
      </c>
    </row>
    <row r="80" spans="2:18" outlineLevel="2" x14ac:dyDescent="0.35">
      <c r="B80" s="230" t="s">
        <v>84</v>
      </c>
      <c r="C80" s="51" t="s">
        <v>106</v>
      </c>
      <c r="D80" s="6"/>
      <c r="E80" s="6"/>
      <c r="F80" s="6"/>
      <c r="G80" s="6"/>
      <c r="H80" s="6"/>
      <c r="I80" s="154">
        <f t="shared" si="7"/>
        <v>0</v>
      </c>
    </row>
    <row r="81" spans="2:9" outlineLevel="2" x14ac:dyDescent="0.35">
      <c r="B81" s="229" t="s">
        <v>85</v>
      </c>
      <c r="C81" s="51" t="s">
        <v>106</v>
      </c>
      <c r="D81" s="6"/>
      <c r="E81" s="6"/>
      <c r="F81" s="6"/>
      <c r="G81" s="6"/>
      <c r="H81" s="6"/>
      <c r="I81" s="154">
        <f t="shared" si="7"/>
        <v>0</v>
      </c>
    </row>
    <row r="82" spans="2:9" outlineLevel="2" x14ac:dyDescent="0.35">
      <c r="B82" s="230" t="s">
        <v>86</v>
      </c>
      <c r="C82" s="51" t="s">
        <v>106</v>
      </c>
      <c r="D82" s="6"/>
      <c r="E82" s="6"/>
      <c r="F82" s="6"/>
      <c r="G82" s="6"/>
      <c r="H82" s="6"/>
      <c r="I82" s="154">
        <f t="shared" si="7"/>
        <v>0</v>
      </c>
    </row>
    <row r="83" spans="2:9" outlineLevel="2" x14ac:dyDescent="0.35">
      <c r="B83" s="230" t="s">
        <v>87</v>
      </c>
      <c r="C83" s="51" t="s">
        <v>106</v>
      </c>
      <c r="D83" s="6"/>
      <c r="E83" s="6"/>
      <c r="F83" s="6"/>
      <c r="G83" s="6"/>
      <c r="H83" s="6"/>
      <c r="I83" s="154">
        <f t="shared" si="7"/>
        <v>0</v>
      </c>
    </row>
    <row r="84" spans="2:9" outlineLevel="2" x14ac:dyDescent="0.35">
      <c r="B84" s="230" t="s">
        <v>88</v>
      </c>
      <c r="C84" s="51" t="s">
        <v>106</v>
      </c>
      <c r="D84" s="6"/>
      <c r="E84" s="6"/>
      <c r="F84" s="6"/>
      <c r="G84" s="6"/>
      <c r="H84" s="6"/>
      <c r="I84" s="154">
        <f t="shared" si="7"/>
        <v>0</v>
      </c>
    </row>
    <row r="85" spans="2:9" outlineLevel="2" x14ac:dyDescent="0.35">
      <c r="B85" s="230" t="s">
        <v>89</v>
      </c>
      <c r="C85" s="51" t="s">
        <v>106</v>
      </c>
      <c r="D85" s="6">
        <v>16</v>
      </c>
      <c r="E85" s="6">
        <v>66</v>
      </c>
      <c r="F85" s="6">
        <v>60</v>
      </c>
      <c r="G85" s="6">
        <v>44</v>
      </c>
      <c r="H85" s="6">
        <v>40</v>
      </c>
      <c r="I85" s="154">
        <f t="shared" si="7"/>
        <v>226</v>
      </c>
    </row>
    <row r="86" spans="2:9" outlineLevel="2" x14ac:dyDescent="0.35">
      <c r="B86" s="229" t="s">
        <v>90</v>
      </c>
      <c r="C86" s="51" t="s">
        <v>106</v>
      </c>
      <c r="D86" s="6"/>
      <c r="E86" s="6"/>
      <c r="F86" s="6"/>
      <c r="G86" s="6"/>
      <c r="H86" s="6"/>
      <c r="I86" s="154">
        <f t="shared" si="7"/>
        <v>0</v>
      </c>
    </row>
    <row r="87" spans="2:9" outlineLevel="2" x14ac:dyDescent="0.35">
      <c r="B87" s="230" t="s">
        <v>91</v>
      </c>
      <c r="C87" s="51" t="s">
        <v>106</v>
      </c>
      <c r="D87" s="6">
        <v>12</v>
      </c>
      <c r="E87" s="6">
        <v>14</v>
      </c>
      <c r="F87" s="6">
        <v>7</v>
      </c>
      <c r="G87" s="6">
        <v>3</v>
      </c>
      <c r="H87" s="6">
        <v>2</v>
      </c>
      <c r="I87" s="154">
        <f t="shared" si="7"/>
        <v>38</v>
      </c>
    </row>
    <row r="88" spans="2:9" outlineLevel="2" x14ac:dyDescent="0.35">
      <c r="B88" s="229" t="s">
        <v>92</v>
      </c>
      <c r="C88" s="51" t="s">
        <v>106</v>
      </c>
      <c r="D88" s="6"/>
      <c r="E88" s="6"/>
      <c r="F88" s="6"/>
      <c r="G88" s="6"/>
      <c r="H88" s="6"/>
      <c r="I88" s="154">
        <f t="shared" si="7"/>
        <v>0</v>
      </c>
    </row>
    <row r="89" spans="2:9" outlineLevel="2" x14ac:dyDescent="0.35">
      <c r="B89" s="230" t="s">
        <v>93</v>
      </c>
      <c r="C89" s="51" t="s">
        <v>106</v>
      </c>
      <c r="D89" s="6">
        <v>7</v>
      </c>
      <c r="E89" s="6">
        <v>13</v>
      </c>
      <c r="F89" s="6">
        <v>1</v>
      </c>
      <c r="G89" s="6"/>
      <c r="H89" s="6"/>
      <c r="I89" s="154">
        <f t="shared" si="7"/>
        <v>21</v>
      </c>
    </row>
    <row r="90" spans="2:9" outlineLevel="2" x14ac:dyDescent="0.35">
      <c r="B90" s="229" t="s">
        <v>94</v>
      </c>
      <c r="C90" s="51" t="s">
        <v>106</v>
      </c>
      <c r="D90" s="6"/>
      <c r="E90" s="6"/>
      <c r="F90" s="6"/>
      <c r="G90" s="6"/>
      <c r="H90" s="6"/>
      <c r="I90" s="154">
        <f t="shared" si="7"/>
        <v>0</v>
      </c>
    </row>
    <row r="91" spans="2:9" outlineLevel="2" x14ac:dyDescent="0.35">
      <c r="B91" s="230" t="s">
        <v>95</v>
      </c>
      <c r="C91" s="51" t="s">
        <v>106</v>
      </c>
      <c r="D91" s="6">
        <v>8</v>
      </c>
      <c r="E91" s="6">
        <v>7</v>
      </c>
      <c r="F91" s="6">
        <v>2</v>
      </c>
      <c r="G91" s="6">
        <v>2</v>
      </c>
      <c r="H91" s="6">
        <v>1</v>
      </c>
      <c r="I91" s="154">
        <f t="shared" si="7"/>
        <v>20</v>
      </c>
    </row>
    <row r="92" spans="2:9" outlineLevel="2" x14ac:dyDescent="0.35">
      <c r="B92" s="229" t="s">
        <v>96</v>
      </c>
      <c r="C92" s="51" t="s">
        <v>106</v>
      </c>
      <c r="D92" s="243"/>
      <c r="E92" s="243"/>
      <c r="F92" s="243"/>
      <c r="G92" s="243"/>
      <c r="H92" s="243"/>
      <c r="I92" s="154">
        <f t="shared" si="7"/>
        <v>0</v>
      </c>
    </row>
    <row r="93" spans="2:9" outlineLevel="2" x14ac:dyDescent="0.35">
      <c r="B93" s="230" t="s">
        <v>97</v>
      </c>
      <c r="C93" s="51" t="s">
        <v>106</v>
      </c>
      <c r="D93" s="243"/>
      <c r="E93" s="243"/>
      <c r="F93" s="243"/>
      <c r="G93" s="243"/>
      <c r="H93" s="243"/>
      <c r="I93" s="154">
        <f t="shared" si="7"/>
        <v>0</v>
      </c>
    </row>
    <row r="94" spans="2:9" outlineLevel="2" x14ac:dyDescent="0.35">
      <c r="B94" s="230" t="s">
        <v>98</v>
      </c>
      <c r="C94" s="51" t="s">
        <v>106</v>
      </c>
      <c r="D94" s="243"/>
      <c r="E94" s="243"/>
      <c r="F94" s="243"/>
      <c r="G94" s="243"/>
      <c r="H94" s="243"/>
      <c r="I94" s="154">
        <f t="shared" si="7"/>
        <v>0</v>
      </c>
    </row>
    <row r="95" spans="2:9" outlineLevel="2" x14ac:dyDescent="0.35">
      <c r="B95" s="230" t="s">
        <v>99</v>
      </c>
      <c r="C95" s="51" t="s">
        <v>106</v>
      </c>
      <c r="D95" s="243"/>
      <c r="E95" s="243"/>
      <c r="F95" s="243"/>
      <c r="G95" s="243"/>
      <c r="H95" s="243"/>
      <c r="I95" s="154">
        <f t="shared" si="7"/>
        <v>0</v>
      </c>
    </row>
    <row r="96" spans="2:9" outlineLevel="2" x14ac:dyDescent="0.35">
      <c r="B96" s="50" t="s">
        <v>107</v>
      </c>
      <c r="C96" s="51" t="s">
        <v>106</v>
      </c>
      <c r="D96" s="4">
        <f>SUM(D71:D95)</f>
        <v>85</v>
      </c>
      <c r="E96" s="4">
        <f t="shared" ref="E96" si="8">SUM(E71:E95)</f>
        <v>158</v>
      </c>
      <c r="F96" s="4">
        <f t="shared" ref="F96" si="9">SUM(F71:F95)</f>
        <v>116</v>
      </c>
      <c r="G96" s="4">
        <f t="shared" ref="G96" si="10">SUM(G71:G95)</f>
        <v>83</v>
      </c>
      <c r="H96" s="4">
        <f t="shared" ref="H96" si="11">SUM(H71:H95)</f>
        <v>79</v>
      </c>
      <c r="I96" s="154">
        <f>SUM(I71:I95)</f>
        <v>521</v>
      </c>
    </row>
    <row r="97" spans="2:18" outlineLevel="1" x14ac:dyDescent="0.35"/>
    <row r="98" spans="2:18" outlineLevel="1" x14ac:dyDescent="0.35">
      <c r="B98" s="71" t="s">
        <v>110</v>
      </c>
      <c r="C98" s="72"/>
      <c r="D98" s="72"/>
      <c r="E98" s="72"/>
      <c r="F98" s="72"/>
      <c r="G98" s="72"/>
      <c r="H98" s="72"/>
      <c r="I98" s="72"/>
      <c r="J98" s="56"/>
      <c r="K98" s="56"/>
      <c r="L98" s="56"/>
      <c r="M98" s="56"/>
      <c r="N98" s="56"/>
      <c r="O98" s="56"/>
      <c r="P98" s="56"/>
      <c r="Q98" s="56"/>
      <c r="R98" s="56"/>
    </row>
    <row r="99" spans="2:18" outlineLevel="2" x14ac:dyDescent="0.35">
      <c r="B99" s="57"/>
      <c r="C99" s="75" t="s">
        <v>105</v>
      </c>
      <c r="D99" s="73">
        <f>$C$3</f>
        <v>2024</v>
      </c>
      <c r="E99" s="73">
        <f>$C$3+1</f>
        <v>2025</v>
      </c>
      <c r="F99" s="73">
        <f>$C$3+2</f>
        <v>2026</v>
      </c>
      <c r="G99" s="73">
        <f>$C$3+3</f>
        <v>2027</v>
      </c>
      <c r="H99" s="73">
        <f>$C$3+4</f>
        <v>2028</v>
      </c>
      <c r="I99" s="49" t="str">
        <f>D99&amp; "-"&amp;H99</f>
        <v>2024-2028</v>
      </c>
    </row>
    <row r="100" spans="2:18" outlineLevel="2" x14ac:dyDescent="0.35">
      <c r="B100" s="229" t="s">
        <v>75</v>
      </c>
      <c r="C100" s="51" t="s">
        <v>106</v>
      </c>
      <c r="D100" s="6"/>
      <c r="E100" s="6"/>
      <c r="F100" s="6"/>
      <c r="G100" s="6"/>
      <c r="H100" s="6"/>
      <c r="I100" s="154">
        <f t="shared" ref="I100:I124" si="12">D100+E100+F100+G100+H100</f>
        <v>0</v>
      </c>
    </row>
    <row r="101" spans="2:18" outlineLevel="2" x14ac:dyDescent="0.35">
      <c r="B101" s="230" t="s">
        <v>76</v>
      </c>
      <c r="C101" s="51" t="s">
        <v>106</v>
      </c>
      <c r="D101" s="6"/>
      <c r="E101" s="6"/>
      <c r="F101" s="6"/>
      <c r="G101" s="6"/>
      <c r="H101" s="6"/>
      <c r="I101" s="154">
        <f t="shared" si="12"/>
        <v>0</v>
      </c>
    </row>
    <row r="102" spans="2:18" outlineLevel="2" x14ac:dyDescent="0.35">
      <c r="B102" s="229" t="s">
        <v>77</v>
      </c>
      <c r="C102" s="51" t="s">
        <v>106</v>
      </c>
      <c r="D102" s="6"/>
      <c r="E102" s="6"/>
      <c r="F102" s="6"/>
      <c r="G102" s="6"/>
      <c r="H102" s="6"/>
      <c r="I102" s="154">
        <f t="shared" si="12"/>
        <v>0</v>
      </c>
    </row>
    <row r="103" spans="2:18" outlineLevel="2" x14ac:dyDescent="0.35">
      <c r="B103" s="230" t="s">
        <v>78</v>
      </c>
      <c r="C103" s="51" t="s">
        <v>106</v>
      </c>
      <c r="D103" s="6">
        <v>4</v>
      </c>
      <c r="E103" s="6">
        <v>14</v>
      </c>
      <c r="F103" s="6">
        <v>6</v>
      </c>
      <c r="G103" s="6">
        <v>5</v>
      </c>
      <c r="H103" s="6">
        <v>5</v>
      </c>
      <c r="I103" s="154">
        <f t="shared" si="12"/>
        <v>34</v>
      </c>
    </row>
    <row r="104" spans="2:18" outlineLevel="2" x14ac:dyDescent="0.35">
      <c r="B104" s="229" t="s">
        <v>79</v>
      </c>
      <c r="C104" s="51" t="s">
        <v>106</v>
      </c>
      <c r="D104" s="6"/>
      <c r="E104" s="6"/>
      <c r="F104" s="6"/>
      <c r="G104" s="6"/>
      <c r="H104" s="6"/>
      <c r="I104" s="154">
        <f t="shared" si="12"/>
        <v>0</v>
      </c>
    </row>
    <row r="105" spans="2:18" outlineLevel="2" x14ac:dyDescent="0.35">
      <c r="B105" s="230" t="s">
        <v>80</v>
      </c>
      <c r="C105" s="51" t="s">
        <v>106</v>
      </c>
      <c r="D105" s="6">
        <v>17</v>
      </c>
      <c r="E105" s="6">
        <v>19</v>
      </c>
      <c r="F105" s="6">
        <v>16</v>
      </c>
      <c r="G105" s="6">
        <v>15</v>
      </c>
      <c r="H105" s="6">
        <v>12</v>
      </c>
      <c r="I105" s="154">
        <f t="shared" si="12"/>
        <v>79</v>
      </c>
    </row>
    <row r="106" spans="2:18" outlineLevel="2" x14ac:dyDescent="0.35">
      <c r="B106" s="229" t="s">
        <v>81</v>
      </c>
      <c r="C106" s="51" t="s">
        <v>106</v>
      </c>
      <c r="D106" s="6"/>
      <c r="E106" s="6"/>
      <c r="F106" s="6"/>
      <c r="G106" s="6"/>
      <c r="H106" s="6"/>
      <c r="I106" s="154">
        <f t="shared" si="12"/>
        <v>0</v>
      </c>
    </row>
    <row r="107" spans="2:18" outlineLevel="2" x14ac:dyDescent="0.35">
      <c r="B107" s="230" t="s">
        <v>82</v>
      </c>
      <c r="C107" s="51" t="s">
        <v>106</v>
      </c>
      <c r="D107" s="6"/>
      <c r="E107" s="6"/>
      <c r="F107" s="6"/>
      <c r="G107" s="6"/>
      <c r="H107" s="6"/>
      <c r="I107" s="154">
        <f t="shared" si="12"/>
        <v>0</v>
      </c>
    </row>
    <row r="108" spans="2:18" outlineLevel="2" x14ac:dyDescent="0.35">
      <c r="B108" s="230" t="s">
        <v>83</v>
      </c>
      <c r="C108" s="51" t="s">
        <v>106</v>
      </c>
      <c r="D108" s="6"/>
      <c r="E108" s="6"/>
      <c r="F108" s="6"/>
      <c r="G108" s="6"/>
      <c r="H108" s="6"/>
      <c r="I108" s="154">
        <f t="shared" si="12"/>
        <v>0</v>
      </c>
    </row>
    <row r="109" spans="2:18" outlineLevel="2" x14ac:dyDescent="0.35">
      <c r="B109" s="230" t="s">
        <v>84</v>
      </c>
      <c r="C109" s="51" t="s">
        <v>106</v>
      </c>
      <c r="D109" s="6"/>
      <c r="E109" s="6"/>
      <c r="F109" s="6"/>
      <c r="G109" s="6"/>
      <c r="H109" s="6"/>
      <c r="I109" s="154">
        <f t="shared" si="12"/>
        <v>0</v>
      </c>
    </row>
    <row r="110" spans="2:18" outlineLevel="2" x14ac:dyDescent="0.35">
      <c r="B110" s="229" t="s">
        <v>85</v>
      </c>
      <c r="C110" s="51" t="s">
        <v>106</v>
      </c>
      <c r="D110" s="6"/>
      <c r="E110" s="6"/>
      <c r="F110" s="6"/>
      <c r="G110" s="6"/>
      <c r="H110" s="6"/>
      <c r="I110" s="154">
        <f t="shared" si="12"/>
        <v>0</v>
      </c>
    </row>
    <row r="111" spans="2:18" outlineLevel="2" x14ac:dyDescent="0.35">
      <c r="B111" s="230" t="s">
        <v>86</v>
      </c>
      <c r="C111" s="51" t="s">
        <v>106</v>
      </c>
      <c r="D111" s="6"/>
      <c r="E111" s="6"/>
      <c r="F111" s="6"/>
      <c r="G111" s="6"/>
      <c r="H111" s="6"/>
      <c r="I111" s="154">
        <f t="shared" si="12"/>
        <v>0</v>
      </c>
    </row>
    <row r="112" spans="2:18" outlineLevel="2" x14ac:dyDescent="0.35">
      <c r="B112" s="230" t="s">
        <v>87</v>
      </c>
      <c r="C112" s="51" t="s">
        <v>106</v>
      </c>
      <c r="D112" s="6"/>
      <c r="E112" s="6"/>
      <c r="F112" s="6"/>
      <c r="G112" s="6"/>
      <c r="H112" s="6"/>
      <c r="I112" s="154">
        <f t="shared" si="12"/>
        <v>0</v>
      </c>
    </row>
    <row r="113" spans="2:18" outlineLevel="2" x14ac:dyDescent="0.35">
      <c r="B113" s="230" t="s">
        <v>88</v>
      </c>
      <c r="C113" s="51" t="s">
        <v>106</v>
      </c>
      <c r="D113" s="6"/>
      <c r="E113" s="6"/>
      <c r="F113" s="6"/>
      <c r="G113" s="6"/>
      <c r="H113" s="6"/>
      <c r="I113" s="154">
        <f t="shared" si="12"/>
        <v>0</v>
      </c>
    </row>
    <row r="114" spans="2:18" outlineLevel="2" x14ac:dyDescent="0.35">
      <c r="B114" s="230" t="s">
        <v>89</v>
      </c>
      <c r="C114" s="51" t="s">
        <v>106</v>
      </c>
      <c r="D114" s="6">
        <v>8</v>
      </c>
      <c r="E114" s="6">
        <v>38</v>
      </c>
      <c r="F114" s="6">
        <v>32</v>
      </c>
      <c r="G114" s="6">
        <v>24</v>
      </c>
      <c r="H114" s="6">
        <v>21</v>
      </c>
      <c r="I114" s="154">
        <f t="shared" si="12"/>
        <v>123</v>
      </c>
    </row>
    <row r="115" spans="2:18" outlineLevel="2" x14ac:dyDescent="0.35">
      <c r="B115" s="229" t="s">
        <v>90</v>
      </c>
      <c r="C115" s="51" t="s">
        <v>106</v>
      </c>
      <c r="D115" s="6"/>
      <c r="E115" s="6"/>
      <c r="F115" s="6"/>
      <c r="G115" s="6"/>
      <c r="H115" s="6"/>
      <c r="I115" s="154">
        <f t="shared" si="12"/>
        <v>0</v>
      </c>
    </row>
    <row r="116" spans="2:18" outlineLevel="2" x14ac:dyDescent="0.35">
      <c r="B116" s="230" t="s">
        <v>91</v>
      </c>
      <c r="C116" s="51" t="s">
        <v>106</v>
      </c>
      <c r="D116" s="6">
        <v>6</v>
      </c>
      <c r="E116" s="6">
        <v>8</v>
      </c>
      <c r="F116" s="6">
        <v>4</v>
      </c>
      <c r="G116" s="6">
        <v>2</v>
      </c>
      <c r="H116" s="6">
        <v>1</v>
      </c>
      <c r="I116" s="154">
        <f t="shared" si="12"/>
        <v>21</v>
      </c>
    </row>
    <row r="117" spans="2:18" outlineLevel="2" x14ac:dyDescent="0.35">
      <c r="B117" s="229" t="s">
        <v>92</v>
      </c>
      <c r="C117" s="51" t="s">
        <v>106</v>
      </c>
      <c r="D117" s="6"/>
      <c r="E117" s="6"/>
      <c r="F117" s="6"/>
      <c r="G117" s="6"/>
      <c r="H117" s="6"/>
      <c r="I117" s="154">
        <f t="shared" si="12"/>
        <v>0</v>
      </c>
    </row>
    <row r="118" spans="2:18" outlineLevel="2" x14ac:dyDescent="0.35">
      <c r="B118" s="230" t="s">
        <v>93</v>
      </c>
      <c r="C118" s="51" t="s">
        <v>106</v>
      </c>
      <c r="D118" s="6">
        <v>4</v>
      </c>
      <c r="E118" s="6">
        <v>1</v>
      </c>
      <c r="F118" s="6"/>
      <c r="G118" s="6"/>
      <c r="H118" s="6"/>
      <c r="I118" s="154">
        <f t="shared" si="12"/>
        <v>5</v>
      </c>
    </row>
    <row r="119" spans="2:18" outlineLevel="2" x14ac:dyDescent="0.35">
      <c r="B119" s="229" t="s">
        <v>94</v>
      </c>
      <c r="C119" s="51" t="s">
        <v>106</v>
      </c>
      <c r="D119" s="6"/>
      <c r="E119" s="6"/>
      <c r="F119" s="6"/>
      <c r="G119" s="6"/>
      <c r="H119" s="6"/>
      <c r="I119" s="154">
        <f t="shared" si="12"/>
        <v>0</v>
      </c>
    </row>
    <row r="120" spans="2:18" outlineLevel="2" x14ac:dyDescent="0.35">
      <c r="B120" s="230" t="s">
        <v>95</v>
      </c>
      <c r="C120" s="51" t="s">
        <v>106</v>
      </c>
      <c r="D120" s="6">
        <v>4</v>
      </c>
      <c r="E120" s="6">
        <v>3</v>
      </c>
      <c r="F120" s="6">
        <v>1</v>
      </c>
      <c r="G120" s="6">
        <v>1</v>
      </c>
      <c r="H120" s="6">
        <v>1</v>
      </c>
      <c r="I120" s="154">
        <f t="shared" si="12"/>
        <v>10</v>
      </c>
    </row>
    <row r="121" spans="2:18" outlineLevel="2" x14ac:dyDescent="0.35">
      <c r="B121" s="229" t="s">
        <v>96</v>
      </c>
      <c r="C121" s="51" t="s">
        <v>106</v>
      </c>
      <c r="D121" s="243"/>
      <c r="E121" s="243"/>
      <c r="F121" s="243"/>
      <c r="G121" s="243"/>
      <c r="H121" s="243"/>
      <c r="I121" s="154">
        <f t="shared" si="12"/>
        <v>0</v>
      </c>
    </row>
    <row r="122" spans="2:18" outlineLevel="2" x14ac:dyDescent="0.35">
      <c r="B122" s="230" t="s">
        <v>97</v>
      </c>
      <c r="C122" s="51" t="s">
        <v>106</v>
      </c>
      <c r="D122" s="243"/>
      <c r="E122" s="243"/>
      <c r="F122" s="243"/>
      <c r="G122" s="243"/>
      <c r="H122" s="243"/>
      <c r="I122" s="154">
        <f t="shared" si="12"/>
        <v>0</v>
      </c>
    </row>
    <row r="123" spans="2:18" outlineLevel="2" x14ac:dyDescent="0.35">
      <c r="B123" s="230" t="s">
        <v>98</v>
      </c>
      <c r="C123" s="51" t="s">
        <v>106</v>
      </c>
      <c r="D123" s="243"/>
      <c r="E123" s="243"/>
      <c r="F123" s="243"/>
      <c r="G123" s="243"/>
      <c r="H123" s="243"/>
      <c r="I123" s="154">
        <f t="shared" si="12"/>
        <v>0</v>
      </c>
    </row>
    <row r="124" spans="2:18" outlineLevel="2" x14ac:dyDescent="0.35">
      <c r="B124" s="230" t="s">
        <v>99</v>
      </c>
      <c r="C124" s="51" t="s">
        <v>106</v>
      </c>
      <c r="D124" s="243"/>
      <c r="E124" s="243"/>
      <c r="F124" s="243"/>
      <c r="G124" s="243"/>
      <c r="H124" s="243"/>
      <c r="I124" s="154">
        <f t="shared" si="12"/>
        <v>0</v>
      </c>
    </row>
    <row r="125" spans="2:18" outlineLevel="2" x14ac:dyDescent="0.35">
      <c r="B125" s="50" t="s">
        <v>107</v>
      </c>
      <c r="C125" s="51" t="s">
        <v>106</v>
      </c>
      <c r="D125" s="4">
        <f>SUM(D100:D124)</f>
        <v>43</v>
      </c>
      <c r="E125" s="4">
        <f t="shared" ref="E125" si="13">SUM(E100:E124)</f>
        <v>83</v>
      </c>
      <c r="F125" s="4">
        <f t="shared" ref="F125" si="14">SUM(F100:F124)</f>
        <v>59</v>
      </c>
      <c r="G125" s="4">
        <f t="shared" ref="G125" si="15">SUM(G100:G124)</f>
        <v>47</v>
      </c>
      <c r="H125" s="4">
        <f t="shared" ref="H125" si="16">SUM(H100:H124)</f>
        <v>40</v>
      </c>
      <c r="I125" s="154">
        <f>SUM(I100:I124)</f>
        <v>272</v>
      </c>
    </row>
    <row r="126" spans="2:18" outlineLevel="1" x14ac:dyDescent="0.35"/>
    <row r="127" spans="2:18" outlineLevel="1" x14ac:dyDescent="0.35">
      <c r="B127" s="71" t="s">
        <v>111</v>
      </c>
      <c r="C127" s="72"/>
      <c r="D127" s="72"/>
      <c r="E127" s="72"/>
      <c r="F127" s="72"/>
      <c r="G127" s="72"/>
      <c r="H127" s="72"/>
      <c r="I127" s="72"/>
      <c r="J127" s="56"/>
      <c r="K127" s="56"/>
      <c r="L127" s="56"/>
      <c r="M127" s="56"/>
      <c r="N127" s="56"/>
      <c r="O127" s="56"/>
      <c r="P127" s="56"/>
      <c r="Q127" s="56"/>
      <c r="R127" s="56"/>
    </row>
    <row r="128" spans="2:18" outlineLevel="2" x14ac:dyDescent="0.35">
      <c r="B128" s="57"/>
      <c r="C128" s="75" t="s">
        <v>105</v>
      </c>
      <c r="D128" s="73">
        <f>$C$3</f>
        <v>2024</v>
      </c>
      <c r="E128" s="73">
        <f>$C$3+1</f>
        <v>2025</v>
      </c>
      <c r="F128" s="73">
        <f>$C$3+2</f>
        <v>2026</v>
      </c>
      <c r="G128" s="73">
        <f>$C$3+3</f>
        <v>2027</v>
      </c>
      <c r="H128" s="73">
        <f>$C$3+4</f>
        <v>2028</v>
      </c>
      <c r="I128" s="49" t="str">
        <f>D128&amp; "-"&amp;H128</f>
        <v>2024-2028</v>
      </c>
    </row>
    <row r="129" spans="2:9" outlineLevel="2" x14ac:dyDescent="0.35">
      <c r="B129" s="229" t="s">
        <v>75</v>
      </c>
      <c r="C129" s="51" t="s">
        <v>106</v>
      </c>
      <c r="D129" s="6"/>
      <c r="E129" s="6"/>
      <c r="F129" s="6"/>
      <c r="G129" s="6"/>
      <c r="H129" s="6"/>
      <c r="I129" s="154">
        <f t="shared" ref="I129:I153" si="17">D129+E129+F129+G129+H129</f>
        <v>0</v>
      </c>
    </row>
    <row r="130" spans="2:9" outlineLevel="2" x14ac:dyDescent="0.35">
      <c r="B130" s="230" t="s">
        <v>76</v>
      </c>
      <c r="C130" s="51" t="s">
        <v>106</v>
      </c>
      <c r="D130" s="6"/>
      <c r="E130" s="6"/>
      <c r="F130" s="6"/>
      <c r="G130" s="6"/>
      <c r="H130" s="6"/>
      <c r="I130" s="154">
        <f t="shared" si="17"/>
        <v>0</v>
      </c>
    </row>
    <row r="131" spans="2:9" outlineLevel="2" x14ac:dyDescent="0.35">
      <c r="B131" s="229" t="s">
        <v>77</v>
      </c>
      <c r="C131" s="51" t="s">
        <v>106</v>
      </c>
      <c r="D131" s="6"/>
      <c r="E131" s="6"/>
      <c r="F131" s="6"/>
      <c r="G131" s="6"/>
      <c r="H131" s="6"/>
      <c r="I131" s="154">
        <f t="shared" si="17"/>
        <v>0</v>
      </c>
    </row>
    <row r="132" spans="2:9" outlineLevel="2" x14ac:dyDescent="0.35">
      <c r="B132" s="230" t="s">
        <v>78</v>
      </c>
      <c r="C132" s="51" t="s">
        <v>106</v>
      </c>
      <c r="D132" s="6"/>
      <c r="E132" s="6"/>
      <c r="F132" s="6">
        <v>3</v>
      </c>
      <c r="G132" s="6">
        <v>3</v>
      </c>
      <c r="H132" s="6">
        <v>4</v>
      </c>
      <c r="I132" s="154">
        <f t="shared" si="17"/>
        <v>10</v>
      </c>
    </row>
    <row r="133" spans="2:9" outlineLevel="2" x14ac:dyDescent="0.35">
      <c r="B133" s="229" t="s">
        <v>79</v>
      </c>
      <c r="C133" s="51" t="s">
        <v>106</v>
      </c>
      <c r="D133" s="6"/>
      <c r="E133" s="6"/>
      <c r="F133" s="6"/>
      <c r="G133" s="6"/>
      <c r="H133" s="6"/>
      <c r="I133" s="154">
        <f t="shared" si="17"/>
        <v>0</v>
      </c>
    </row>
    <row r="134" spans="2:9" outlineLevel="2" x14ac:dyDescent="0.35">
      <c r="B134" s="230" t="s">
        <v>80</v>
      </c>
      <c r="C134" s="51" t="s">
        <v>106</v>
      </c>
      <c r="D134" s="6">
        <v>3</v>
      </c>
      <c r="E134" s="6"/>
      <c r="F134" s="6">
        <v>3</v>
      </c>
      <c r="G134" s="6">
        <v>4</v>
      </c>
      <c r="H134" s="6"/>
      <c r="I134" s="154">
        <f t="shared" si="17"/>
        <v>10</v>
      </c>
    </row>
    <row r="135" spans="2:9" outlineLevel="2" x14ac:dyDescent="0.35">
      <c r="B135" s="229" t="s">
        <v>81</v>
      </c>
      <c r="C135" s="51" t="s">
        <v>106</v>
      </c>
      <c r="D135" s="6"/>
      <c r="E135" s="6"/>
      <c r="F135" s="6"/>
      <c r="G135" s="6"/>
      <c r="H135" s="6"/>
      <c r="I135" s="154">
        <f t="shared" si="17"/>
        <v>0</v>
      </c>
    </row>
    <row r="136" spans="2:9" outlineLevel="2" x14ac:dyDescent="0.35">
      <c r="B136" s="230" t="s">
        <v>82</v>
      </c>
      <c r="C136" s="51" t="s">
        <v>106</v>
      </c>
      <c r="D136" s="6">
        <v>10</v>
      </c>
      <c r="E136" s="6">
        <v>7</v>
      </c>
      <c r="F136" s="6">
        <v>4</v>
      </c>
      <c r="G136" s="6">
        <v>4</v>
      </c>
      <c r="H136" s="6">
        <v>4</v>
      </c>
      <c r="I136" s="154">
        <f t="shared" si="17"/>
        <v>29</v>
      </c>
    </row>
    <row r="137" spans="2:9" outlineLevel="2" x14ac:dyDescent="0.35">
      <c r="B137" s="230" t="s">
        <v>83</v>
      </c>
      <c r="C137" s="51" t="s">
        <v>106</v>
      </c>
      <c r="D137" s="6"/>
      <c r="E137" s="6"/>
      <c r="F137" s="6"/>
      <c r="G137" s="6"/>
      <c r="H137" s="6"/>
      <c r="I137" s="154">
        <f t="shared" si="17"/>
        <v>0</v>
      </c>
    </row>
    <row r="138" spans="2:9" outlineLevel="2" x14ac:dyDescent="0.35">
      <c r="B138" s="230" t="s">
        <v>84</v>
      </c>
      <c r="C138" s="51" t="s">
        <v>106</v>
      </c>
      <c r="D138" s="6"/>
      <c r="E138" s="6"/>
      <c r="F138" s="6"/>
      <c r="G138" s="6"/>
      <c r="H138" s="6"/>
      <c r="I138" s="154">
        <f t="shared" si="17"/>
        <v>0</v>
      </c>
    </row>
    <row r="139" spans="2:9" outlineLevel="2" x14ac:dyDescent="0.35">
      <c r="B139" s="229" t="s">
        <v>85</v>
      </c>
      <c r="C139" s="51" t="s">
        <v>106</v>
      </c>
      <c r="D139" s="6"/>
      <c r="E139" s="6"/>
      <c r="F139" s="6"/>
      <c r="G139" s="6"/>
      <c r="H139" s="6"/>
      <c r="I139" s="154">
        <f t="shared" si="17"/>
        <v>0</v>
      </c>
    </row>
    <row r="140" spans="2:9" outlineLevel="2" x14ac:dyDescent="0.35">
      <c r="B140" s="230" t="s">
        <v>86</v>
      </c>
      <c r="C140" s="51" t="s">
        <v>106</v>
      </c>
      <c r="D140" s="6"/>
      <c r="E140" s="6"/>
      <c r="F140" s="6"/>
      <c r="G140" s="6"/>
      <c r="H140" s="6"/>
      <c r="I140" s="154">
        <f t="shared" si="17"/>
        <v>0</v>
      </c>
    </row>
    <row r="141" spans="2:9" outlineLevel="2" x14ac:dyDescent="0.35">
      <c r="B141" s="230" t="s">
        <v>87</v>
      </c>
      <c r="C141" s="51" t="s">
        <v>106</v>
      </c>
      <c r="D141" s="6"/>
      <c r="E141" s="6"/>
      <c r="F141" s="6"/>
      <c r="G141" s="6"/>
      <c r="H141" s="6"/>
      <c r="I141" s="154">
        <f t="shared" si="17"/>
        <v>0</v>
      </c>
    </row>
    <row r="142" spans="2:9" outlineLevel="2" x14ac:dyDescent="0.35">
      <c r="B142" s="230" t="s">
        <v>88</v>
      </c>
      <c r="C142" s="51" t="s">
        <v>106</v>
      </c>
      <c r="D142" s="6"/>
      <c r="E142" s="6"/>
      <c r="F142" s="6"/>
      <c r="G142" s="6"/>
      <c r="H142" s="6"/>
      <c r="I142" s="154">
        <f t="shared" si="17"/>
        <v>0</v>
      </c>
    </row>
    <row r="143" spans="2:9" outlineLevel="2" x14ac:dyDescent="0.35">
      <c r="B143" s="230" t="s">
        <v>89</v>
      </c>
      <c r="C143" s="51" t="s">
        <v>106</v>
      </c>
      <c r="D143" s="6"/>
      <c r="E143" s="6"/>
      <c r="F143" s="6">
        <v>1</v>
      </c>
      <c r="G143" s="6">
        <v>3</v>
      </c>
      <c r="H143" s="6"/>
      <c r="I143" s="154">
        <f t="shared" si="17"/>
        <v>4</v>
      </c>
    </row>
    <row r="144" spans="2:9" outlineLevel="2" x14ac:dyDescent="0.35">
      <c r="B144" s="229" t="s">
        <v>90</v>
      </c>
      <c r="C144" s="51" t="s">
        <v>106</v>
      </c>
      <c r="D144" s="6"/>
      <c r="E144" s="6"/>
      <c r="F144" s="6"/>
      <c r="G144" s="6"/>
      <c r="H144" s="6"/>
      <c r="I144" s="154">
        <f t="shared" si="17"/>
        <v>0</v>
      </c>
    </row>
    <row r="145" spans="2:18" outlineLevel="2" x14ac:dyDescent="0.35">
      <c r="B145" s="230" t="s">
        <v>91</v>
      </c>
      <c r="C145" s="51" t="s">
        <v>106</v>
      </c>
      <c r="D145" s="6">
        <v>1</v>
      </c>
      <c r="E145" s="6"/>
      <c r="F145" s="6"/>
      <c r="G145" s="6"/>
      <c r="H145" s="6"/>
      <c r="I145" s="154">
        <f t="shared" si="17"/>
        <v>1</v>
      </c>
    </row>
    <row r="146" spans="2:18" outlineLevel="2" x14ac:dyDescent="0.35">
      <c r="B146" s="229" t="s">
        <v>92</v>
      </c>
      <c r="C146" s="51" t="s">
        <v>106</v>
      </c>
      <c r="D146" s="6"/>
      <c r="E146" s="6"/>
      <c r="F146" s="6"/>
      <c r="G146" s="6"/>
      <c r="H146" s="6"/>
      <c r="I146" s="154">
        <f t="shared" si="17"/>
        <v>0</v>
      </c>
    </row>
    <row r="147" spans="2:18" outlineLevel="2" x14ac:dyDescent="0.35">
      <c r="B147" s="230" t="s">
        <v>93</v>
      </c>
      <c r="C147" s="51" t="s">
        <v>106</v>
      </c>
      <c r="D147" s="6">
        <v>1</v>
      </c>
      <c r="E147" s="6">
        <v>1</v>
      </c>
      <c r="F147" s="6"/>
      <c r="G147" s="6"/>
      <c r="H147" s="6"/>
      <c r="I147" s="154">
        <f t="shared" si="17"/>
        <v>2</v>
      </c>
    </row>
    <row r="148" spans="2:18" outlineLevel="2" x14ac:dyDescent="0.35">
      <c r="B148" s="229" t="s">
        <v>94</v>
      </c>
      <c r="C148" s="51" t="s">
        <v>106</v>
      </c>
      <c r="D148" s="6"/>
      <c r="E148" s="6"/>
      <c r="F148" s="6"/>
      <c r="G148" s="6"/>
      <c r="H148" s="6"/>
      <c r="I148" s="154">
        <f t="shared" si="17"/>
        <v>0</v>
      </c>
    </row>
    <row r="149" spans="2:18" outlineLevel="2" x14ac:dyDescent="0.35">
      <c r="B149" s="230" t="s">
        <v>95</v>
      </c>
      <c r="C149" s="51" t="s">
        <v>106</v>
      </c>
      <c r="D149" s="6"/>
      <c r="E149" s="6"/>
      <c r="F149" s="6"/>
      <c r="G149" s="6"/>
      <c r="H149" s="6"/>
      <c r="I149" s="154">
        <f t="shared" si="17"/>
        <v>0</v>
      </c>
    </row>
    <row r="150" spans="2:18" outlineLevel="2" x14ac:dyDescent="0.35">
      <c r="B150" s="229" t="s">
        <v>96</v>
      </c>
      <c r="C150" s="51" t="s">
        <v>106</v>
      </c>
      <c r="D150" s="243"/>
      <c r="E150" s="243"/>
      <c r="F150" s="243"/>
      <c r="G150" s="243"/>
      <c r="H150" s="243"/>
      <c r="I150" s="154">
        <f t="shared" si="17"/>
        <v>0</v>
      </c>
    </row>
    <row r="151" spans="2:18" outlineLevel="2" x14ac:dyDescent="0.35">
      <c r="B151" s="230" t="s">
        <v>97</v>
      </c>
      <c r="C151" s="51" t="s">
        <v>106</v>
      </c>
      <c r="D151" s="243"/>
      <c r="E151" s="243"/>
      <c r="F151" s="243"/>
      <c r="G151" s="243"/>
      <c r="H151" s="243"/>
      <c r="I151" s="154">
        <f t="shared" si="17"/>
        <v>0</v>
      </c>
    </row>
    <row r="152" spans="2:18" outlineLevel="2" x14ac:dyDescent="0.35">
      <c r="B152" s="230" t="s">
        <v>98</v>
      </c>
      <c r="C152" s="51" t="s">
        <v>106</v>
      </c>
      <c r="D152" s="243"/>
      <c r="E152" s="243"/>
      <c r="F152" s="243"/>
      <c r="G152" s="243"/>
      <c r="H152" s="243"/>
      <c r="I152" s="154">
        <f t="shared" si="17"/>
        <v>0</v>
      </c>
    </row>
    <row r="153" spans="2:18" outlineLevel="2" x14ac:dyDescent="0.35">
      <c r="B153" s="230" t="s">
        <v>99</v>
      </c>
      <c r="C153" s="51" t="s">
        <v>106</v>
      </c>
      <c r="D153" s="243"/>
      <c r="E153" s="243"/>
      <c r="F153" s="243"/>
      <c r="G153" s="243"/>
      <c r="H153" s="243"/>
      <c r="I153" s="154">
        <f t="shared" si="17"/>
        <v>0</v>
      </c>
    </row>
    <row r="154" spans="2:18" outlineLevel="2" x14ac:dyDescent="0.35">
      <c r="B154" s="50" t="s">
        <v>107</v>
      </c>
      <c r="C154" s="51" t="s">
        <v>106</v>
      </c>
      <c r="D154" s="4">
        <f>SUM(D129:D153)</f>
        <v>15</v>
      </c>
      <c r="E154" s="4">
        <f>SUM(E129:E153)</f>
        <v>8</v>
      </c>
      <c r="F154" s="4">
        <f t="shared" ref="F154" si="18">SUM(F129:F153)</f>
        <v>11</v>
      </c>
      <c r="G154" s="4">
        <f t="shared" ref="G154" si="19">SUM(G129:G153)</f>
        <v>14</v>
      </c>
      <c r="H154" s="4">
        <f t="shared" ref="H154" si="20">SUM(H129:H153)</f>
        <v>8</v>
      </c>
      <c r="I154" s="154">
        <f>SUM(I129:I153)</f>
        <v>56</v>
      </c>
    </row>
    <row r="155" spans="2:18" outlineLevel="1" x14ac:dyDescent="0.35"/>
    <row r="156" spans="2:18" outlineLevel="1" x14ac:dyDescent="0.35">
      <c r="B156" s="71" t="s">
        <v>112</v>
      </c>
      <c r="C156" s="72"/>
      <c r="D156" s="72"/>
      <c r="E156" s="72"/>
      <c r="F156" s="72"/>
      <c r="G156" s="72"/>
      <c r="H156" s="72"/>
      <c r="I156" s="72"/>
      <c r="J156" s="56"/>
      <c r="K156" s="56"/>
      <c r="L156" s="56"/>
      <c r="M156" s="56"/>
      <c r="N156" s="56"/>
      <c r="O156" s="56"/>
      <c r="P156" s="56"/>
      <c r="Q156" s="56"/>
      <c r="R156" s="56"/>
    </row>
    <row r="157" spans="2:18" outlineLevel="2" x14ac:dyDescent="0.35">
      <c r="B157" s="57"/>
      <c r="C157" s="75" t="s">
        <v>105</v>
      </c>
      <c r="D157" s="73">
        <f>$C$3</f>
        <v>2024</v>
      </c>
      <c r="E157" s="73">
        <f>$C$3+1</f>
        <v>2025</v>
      </c>
      <c r="F157" s="73">
        <f>$C$3+2</f>
        <v>2026</v>
      </c>
      <c r="G157" s="73">
        <f>$C$3+3</f>
        <v>2027</v>
      </c>
      <c r="H157" s="73">
        <f>$C$3+4</f>
        <v>2028</v>
      </c>
      <c r="I157" s="49" t="str">
        <f>D157&amp; "-"&amp;H157</f>
        <v>2024-2028</v>
      </c>
    </row>
    <row r="158" spans="2:18" outlineLevel="2" x14ac:dyDescent="0.35">
      <c r="B158" s="229" t="s">
        <v>75</v>
      </c>
      <c r="C158" s="51" t="s">
        <v>106</v>
      </c>
      <c r="D158" s="6"/>
      <c r="E158" s="6"/>
      <c r="F158" s="6"/>
      <c r="G158" s="6"/>
      <c r="H158" s="6"/>
      <c r="I158" s="154">
        <f t="shared" ref="I158:I182" si="21">D158+E158+F158+G158+H158</f>
        <v>0</v>
      </c>
    </row>
    <row r="159" spans="2:18" outlineLevel="2" x14ac:dyDescent="0.35">
      <c r="B159" s="230" t="s">
        <v>76</v>
      </c>
      <c r="C159" s="51" t="s">
        <v>106</v>
      </c>
      <c r="D159" s="6"/>
      <c r="E159" s="6"/>
      <c r="F159" s="6"/>
      <c r="G159" s="6"/>
      <c r="H159" s="6"/>
      <c r="I159" s="154">
        <f t="shared" si="21"/>
        <v>0</v>
      </c>
    </row>
    <row r="160" spans="2:18" outlineLevel="2" x14ac:dyDescent="0.35">
      <c r="B160" s="229" t="s">
        <v>77</v>
      </c>
      <c r="C160" s="51" t="s">
        <v>106</v>
      </c>
      <c r="D160" s="6"/>
      <c r="E160" s="6"/>
      <c r="F160" s="6"/>
      <c r="G160" s="6"/>
      <c r="H160" s="6"/>
      <c r="I160" s="154">
        <f t="shared" si="21"/>
        <v>0</v>
      </c>
    </row>
    <row r="161" spans="2:9" outlineLevel="2" x14ac:dyDescent="0.35">
      <c r="B161" s="230" t="s">
        <v>78</v>
      </c>
      <c r="C161" s="51" t="s">
        <v>106</v>
      </c>
      <c r="D161" s="6"/>
      <c r="E161" s="6"/>
      <c r="F161" s="6"/>
      <c r="G161" s="6"/>
      <c r="H161" s="6"/>
      <c r="I161" s="154">
        <f t="shared" si="21"/>
        <v>0</v>
      </c>
    </row>
    <row r="162" spans="2:9" outlineLevel="2" x14ac:dyDescent="0.35">
      <c r="B162" s="229" t="s">
        <v>79</v>
      </c>
      <c r="C162" s="51" t="s">
        <v>106</v>
      </c>
      <c r="D162" s="6"/>
      <c r="E162" s="6"/>
      <c r="F162" s="6"/>
      <c r="G162" s="6"/>
      <c r="H162" s="6"/>
      <c r="I162" s="154">
        <f t="shared" si="21"/>
        <v>0</v>
      </c>
    </row>
    <row r="163" spans="2:9" outlineLevel="2" x14ac:dyDescent="0.35">
      <c r="B163" s="230" t="s">
        <v>80</v>
      </c>
      <c r="C163" s="51" t="s">
        <v>106</v>
      </c>
      <c r="D163" s="6"/>
      <c r="E163" s="6"/>
      <c r="F163" s="6"/>
      <c r="G163" s="6"/>
      <c r="H163" s="6"/>
      <c r="I163" s="154">
        <f t="shared" si="21"/>
        <v>0</v>
      </c>
    </row>
    <row r="164" spans="2:9" outlineLevel="2" x14ac:dyDescent="0.35">
      <c r="B164" s="229" t="s">
        <v>81</v>
      </c>
      <c r="C164" s="51" t="s">
        <v>106</v>
      </c>
      <c r="D164" s="6"/>
      <c r="E164" s="6"/>
      <c r="F164" s="6"/>
      <c r="G164" s="6"/>
      <c r="H164" s="6"/>
      <c r="I164" s="154">
        <f t="shared" si="21"/>
        <v>0</v>
      </c>
    </row>
    <row r="165" spans="2:9" outlineLevel="2" x14ac:dyDescent="0.35">
      <c r="B165" s="230" t="s">
        <v>82</v>
      </c>
      <c r="C165" s="51" t="s">
        <v>106</v>
      </c>
      <c r="D165" s="6"/>
      <c r="E165" s="6"/>
      <c r="F165" s="6"/>
      <c r="G165" s="6"/>
      <c r="H165" s="6"/>
      <c r="I165" s="154">
        <f t="shared" si="21"/>
        <v>0</v>
      </c>
    </row>
    <row r="166" spans="2:9" outlineLevel="2" x14ac:dyDescent="0.35">
      <c r="B166" s="230" t="s">
        <v>83</v>
      </c>
      <c r="C166" s="51" t="s">
        <v>106</v>
      </c>
      <c r="D166" s="6"/>
      <c r="E166" s="6"/>
      <c r="F166" s="6"/>
      <c r="G166" s="6"/>
      <c r="H166" s="6"/>
      <c r="I166" s="154">
        <f t="shared" si="21"/>
        <v>0</v>
      </c>
    </row>
    <row r="167" spans="2:9" outlineLevel="2" x14ac:dyDescent="0.35">
      <c r="B167" s="230" t="s">
        <v>84</v>
      </c>
      <c r="C167" s="51" t="s">
        <v>106</v>
      </c>
      <c r="D167" s="6"/>
      <c r="E167" s="6"/>
      <c r="F167" s="6"/>
      <c r="G167" s="6"/>
      <c r="H167" s="6"/>
      <c r="I167" s="154">
        <f t="shared" si="21"/>
        <v>0</v>
      </c>
    </row>
    <row r="168" spans="2:9" outlineLevel="2" x14ac:dyDescent="0.35">
      <c r="B168" s="229" t="s">
        <v>85</v>
      </c>
      <c r="C168" s="51" t="s">
        <v>106</v>
      </c>
      <c r="D168" s="6"/>
      <c r="E168" s="6"/>
      <c r="F168" s="6"/>
      <c r="G168" s="6"/>
      <c r="H168" s="6"/>
      <c r="I168" s="154">
        <f t="shared" si="21"/>
        <v>0</v>
      </c>
    </row>
    <row r="169" spans="2:9" outlineLevel="2" x14ac:dyDescent="0.35">
      <c r="B169" s="230" t="s">
        <v>86</v>
      </c>
      <c r="C169" s="51" t="s">
        <v>106</v>
      </c>
      <c r="D169" s="6"/>
      <c r="E169" s="6"/>
      <c r="F169" s="6"/>
      <c r="G169" s="6"/>
      <c r="H169" s="6"/>
      <c r="I169" s="154">
        <f t="shared" si="21"/>
        <v>0</v>
      </c>
    </row>
    <row r="170" spans="2:9" outlineLevel="2" x14ac:dyDescent="0.35">
      <c r="B170" s="230" t="s">
        <v>87</v>
      </c>
      <c r="C170" s="51" t="s">
        <v>106</v>
      </c>
      <c r="D170" s="6"/>
      <c r="E170" s="6"/>
      <c r="F170" s="6"/>
      <c r="G170" s="6"/>
      <c r="H170" s="6"/>
      <c r="I170" s="154">
        <f t="shared" si="21"/>
        <v>0</v>
      </c>
    </row>
    <row r="171" spans="2:9" outlineLevel="2" x14ac:dyDescent="0.35">
      <c r="B171" s="230" t="s">
        <v>88</v>
      </c>
      <c r="C171" s="51" t="s">
        <v>106</v>
      </c>
      <c r="D171" s="6"/>
      <c r="E171" s="6"/>
      <c r="F171" s="6"/>
      <c r="G171" s="6"/>
      <c r="H171" s="6"/>
      <c r="I171" s="154">
        <f t="shared" si="21"/>
        <v>0</v>
      </c>
    </row>
    <row r="172" spans="2:9" outlineLevel="2" x14ac:dyDescent="0.35">
      <c r="B172" s="230" t="s">
        <v>89</v>
      </c>
      <c r="C172" s="51" t="s">
        <v>106</v>
      </c>
      <c r="D172" s="6"/>
      <c r="E172" s="6"/>
      <c r="F172" s="6"/>
      <c r="G172" s="6"/>
      <c r="H172" s="6"/>
      <c r="I172" s="154">
        <f t="shared" si="21"/>
        <v>0</v>
      </c>
    </row>
    <row r="173" spans="2:9" outlineLevel="2" x14ac:dyDescent="0.35">
      <c r="B173" s="229" t="s">
        <v>90</v>
      </c>
      <c r="C173" s="51" t="s">
        <v>106</v>
      </c>
      <c r="D173" s="6"/>
      <c r="E173" s="6"/>
      <c r="F173" s="6"/>
      <c r="G173" s="6"/>
      <c r="H173" s="6"/>
      <c r="I173" s="154">
        <f t="shared" si="21"/>
        <v>0</v>
      </c>
    </row>
    <row r="174" spans="2:9" outlineLevel="2" x14ac:dyDescent="0.35">
      <c r="B174" s="230" t="s">
        <v>91</v>
      </c>
      <c r="C174" s="51" t="s">
        <v>106</v>
      </c>
      <c r="D174" s="6"/>
      <c r="E174" s="6"/>
      <c r="F174" s="6"/>
      <c r="G174" s="6"/>
      <c r="H174" s="6"/>
      <c r="I174" s="154">
        <f t="shared" si="21"/>
        <v>0</v>
      </c>
    </row>
    <row r="175" spans="2:9" outlineLevel="2" x14ac:dyDescent="0.35">
      <c r="B175" s="229" t="s">
        <v>92</v>
      </c>
      <c r="C175" s="51" t="s">
        <v>106</v>
      </c>
      <c r="D175" s="6"/>
      <c r="E175" s="6"/>
      <c r="F175" s="6"/>
      <c r="G175" s="6"/>
      <c r="H175" s="6"/>
      <c r="I175" s="154">
        <f t="shared" si="21"/>
        <v>0</v>
      </c>
    </row>
    <row r="176" spans="2:9" outlineLevel="2" x14ac:dyDescent="0.35">
      <c r="B176" s="230" t="s">
        <v>93</v>
      </c>
      <c r="C176" s="51" t="s">
        <v>106</v>
      </c>
      <c r="D176" s="6"/>
      <c r="E176" s="6"/>
      <c r="F176" s="6"/>
      <c r="G176" s="6"/>
      <c r="H176" s="6"/>
      <c r="I176" s="154">
        <f t="shared" si="21"/>
        <v>0</v>
      </c>
    </row>
    <row r="177" spans="2:18" outlineLevel="2" x14ac:dyDescent="0.35">
      <c r="B177" s="229" t="s">
        <v>94</v>
      </c>
      <c r="C177" s="51" t="s">
        <v>106</v>
      </c>
      <c r="D177" s="6"/>
      <c r="E177" s="6"/>
      <c r="F177" s="6"/>
      <c r="G177" s="6"/>
      <c r="H177" s="6"/>
      <c r="I177" s="154">
        <f t="shared" si="21"/>
        <v>0</v>
      </c>
    </row>
    <row r="178" spans="2:18" outlineLevel="2" x14ac:dyDescent="0.35">
      <c r="B178" s="230" t="s">
        <v>95</v>
      </c>
      <c r="C178" s="51" t="s">
        <v>106</v>
      </c>
      <c r="D178" s="6"/>
      <c r="E178" s="6"/>
      <c r="F178" s="6"/>
      <c r="G178" s="6"/>
      <c r="H178" s="6"/>
      <c r="I178" s="154">
        <f t="shared" si="21"/>
        <v>0</v>
      </c>
    </row>
    <row r="179" spans="2:18" outlineLevel="2" x14ac:dyDescent="0.35">
      <c r="B179" s="229" t="s">
        <v>96</v>
      </c>
      <c r="C179" s="51" t="s">
        <v>106</v>
      </c>
      <c r="D179" s="243"/>
      <c r="E179" s="243"/>
      <c r="F179" s="243"/>
      <c r="G179" s="243"/>
      <c r="H179" s="243"/>
      <c r="I179" s="154">
        <f t="shared" si="21"/>
        <v>0</v>
      </c>
    </row>
    <row r="180" spans="2:18" outlineLevel="2" x14ac:dyDescent="0.35">
      <c r="B180" s="230" t="s">
        <v>97</v>
      </c>
      <c r="C180" s="51" t="s">
        <v>106</v>
      </c>
      <c r="D180" s="243"/>
      <c r="E180" s="243"/>
      <c r="F180" s="243"/>
      <c r="G180" s="243"/>
      <c r="H180" s="243"/>
      <c r="I180" s="154">
        <f t="shared" si="21"/>
        <v>0</v>
      </c>
    </row>
    <row r="181" spans="2:18" outlineLevel="2" x14ac:dyDescent="0.35">
      <c r="B181" s="230" t="s">
        <v>98</v>
      </c>
      <c r="C181" s="51" t="s">
        <v>106</v>
      </c>
      <c r="D181" s="243"/>
      <c r="E181" s="243"/>
      <c r="F181" s="243"/>
      <c r="G181" s="243"/>
      <c r="H181" s="243"/>
      <c r="I181" s="154">
        <f t="shared" si="21"/>
        <v>0</v>
      </c>
    </row>
    <row r="182" spans="2:18" outlineLevel="2" x14ac:dyDescent="0.35">
      <c r="B182" s="230" t="s">
        <v>99</v>
      </c>
      <c r="C182" s="51" t="s">
        <v>106</v>
      </c>
      <c r="D182" s="243"/>
      <c r="E182" s="243"/>
      <c r="F182" s="243"/>
      <c r="G182" s="243"/>
      <c r="H182" s="243"/>
      <c r="I182" s="154">
        <f t="shared" si="21"/>
        <v>0</v>
      </c>
    </row>
    <row r="183" spans="2:18" outlineLevel="2" x14ac:dyDescent="0.35">
      <c r="B183" s="50" t="s">
        <v>107</v>
      </c>
      <c r="C183" s="51" t="s">
        <v>106</v>
      </c>
      <c r="D183" s="4">
        <f>SUM(D158:D182)</f>
        <v>0</v>
      </c>
      <c r="E183" s="4">
        <f t="shared" ref="E183" si="22">SUM(E158:E182)</f>
        <v>0</v>
      </c>
      <c r="F183" s="4">
        <f t="shared" ref="F183" si="23">SUM(F158:F182)</f>
        <v>0</v>
      </c>
      <c r="G183" s="4">
        <f t="shared" ref="G183" si="24">SUM(G158:G182)</f>
        <v>0</v>
      </c>
      <c r="H183" s="4">
        <f t="shared" ref="H183" si="25">SUM(H158:H182)</f>
        <v>0</v>
      </c>
      <c r="I183" s="154">
        <f>SUM(I158:I182)</f>
        <v>0</v>
      </c>
    </row>
    <row r="184" spans="2:18" outlineLevel="1" x14ac:dyDescent="0.35"/>
    <row r="185" spans="2:18" ht="15.5" x14ac:dyDescent="0.35">
      <c r="B185" s="296" t="s">
        <v>113</v>
      </c>
      <c r="C185" s="296"/>
      <c r="D185" s="296"/>
      <c r="E185" s="296"/>
      <c r="F185" s="296"/>
      <c r="G185" s="296"/>
      <c r="H185" s="296"/>
      <c r="I185" s="296"/>
    </row>
    <row r="186" spans="2:18" ht="6.65" customHeight="1" x14ac:dyDescent="0.35"/>
    <row r="187" spans="2:18" outlineLevel="1" x14ac:dyDescent="0.35">
      <c r="B187" s="71" t="s">
        <v>104</v>
      </c>
      <c r="C187" s="72"/>
      <c r="D187" s="72"/>
      <c r="E187" s="72"/>
      <c r="F187" s="72"/>
      <c r="G187" s="72"/>
      <c r="H187" s="72"/>
      <c r="I187" s="72"/>
      <c r="J187" s="56"/>
      <c r="K187" s="56"/>
      <c r="L187" s="56"/>
      <c r="M187" s="56"/>
      <c r="N187" s="56"/>
      <c r="O187" s="56"/>
      <c r="P187" s="56"/>
      <c r="Q187" s="56"/>
      <c r="R187" s="56"/>
    </row>
    <row r="188" spans="2:18" outlineLevel="2" x14ac:dyDescent="0.35">
      <c r="B188" s="57"/>
      <c r="C188" s="75" t="s">
        <v>105</v>
      </c>
      <c r="D188" s="73">
        <f>$C$3</f>
        <v>2024</v>
      </c>
      <c r="E188" s="73">
        <f>$C$3+1</f>
        <v>2025</v>
      </c>
      <c r="F188" s="73">
        <f>$C$3+2</f>
        <v>2026</v>
      </c>
      <c r="G188" s="73">
        <f>$C$3+3</f>
        <v>2027</v>
      </c>
      <c r="H188" s="73">
        <f>$C$3+4</f>
        <v>2028</v>
      </c>
      <c r="I188" s="49" t="str">
        <f>D188&amp; " - "&amp;H188</f>
        <v>2024 - 2028</v>
      </c>
    </row>
    <row r="189" spans="2:18" outlineLevel="2" x14ac:dyDescent="0.35">
      <c r="B189" s="229" t="s">
        <v>75</v>
      </c>
      <c r="C189" s="51" t="s">
        <v>114</v>
      </c>
      <c r="D189" s="6"/>
      <c r="E189" s="6"/>
      <c r="F189" s="6"/>
      <c r="G189" s="6"/>
      <c r="H189" s="6"/>
      <c r="I189" s="154">
        <f t="shared" ref="I189:I213" si="26">D189+E189+F189+G189+H189</f>
        <v>0</v>
      </c>
    </row>
    <row r="190" spans="2:18" outlineLevel="2" x14ac:dyDescent="0.35">
      <c r="B190" s="230" t="s">
        <v>76</v>
      </c>
      <c r="C190" s="51" t="s">
        <v>114</v>
      </c>
      <c r="D190" s="6"/>
      <c r="E190" s="6"/>
      <c r="F190" s="6"/>
      <c r="G190" s="6"/>
      <c r="H190" s="6"/>
      <c r="I190" s="154">
        <f t="shared" si="26"/>
        <v>0</v>
      </c>
    </row>
    <row r="191" spans="2:18" outlineLevel="2" x14ac:dyDescent="0.35">
      <c r="B191" s="229" t="s">
        <v>77</v>
      </c>
      <c r="C191" s="51" t="s">
        <v>114</v>
      </c>
      <c r="D191" s="6"/>
      <c r="E191" s="6"/>
      <c r="F191" s="6"/>
      <c r="G191" s="6"/>
      <c r="H191" s="6"/>
      <c r="I191" s="154">
        <f t="shared" si="26"/>
        <v>0</v>
      </c>
    </row>
    <row r="192" spans="2:18" outlineLevel="2" x14ac:dyDescent="0.35">
      <c r="B192" s="230" t="s">
        <v>78</v>
      </c>
      <c r="C192" s="51" t="s">
        <v>114</v>
      </c>
      <c r="D192" s="6"/>
      <c r="E192" s="6"/>
      <c r="F192" s="6"/>
      <c r="G192" s="6"/>
      <c r="H192" s="6"/>
      <c r="I192" s="154">
        <f t="shared" si="26"/>
        <v>0</v>
      </c>
    </row>
    <row r="193" spans="2:9" outlineLevel="2" x14ac:dyDescent="0.35">
      <c r="B193" s="229" t="s">
        <v>79</v>
      </c>
      <c r="C193" s="51" t="s">
        <v>114</v>
      </c>
      <c r="D193" s="6"/>
      <c r="E193" s="6"/>
      <c r="F193" s="6"/>
      <c r="G193" s="6"/>
      <c r="H193" s="6"/>
      <c r="I193" s="154">
        <f t="shared" si="26"/>
        <v>0</v>
      </c>
    </row>
    <row r="194" spans="2:9" outlineLevel="2" x14ac:dyDescent="0.35">
      <c r="B194" s="230" t="s">
        <v>80</v>
      </c>
      <c r="C194" s="51" t="s">
        <v>114</v>
      </c>
      <c r="D194" s="6"/>
      <c r="E194" s="6"/>
      <c r="F194" s="6"/>
      <c r="G194" s="6"/>
      <c r="H194" s="6"/>
      <c r="I194" s="154">
        <f t="shared" si="26"/>
        <v>0</v>
      </c>
    </row>
    <row r="195" spans="2:9" outlineLevel="2" x14ac:dyDescent="0.35">
      <c r="B195" s="229" t="s">
        <v>81</v>
      </c>
      <c r="C195" s="51" t="s">
        <v>114</v>
      </c>
      <c r="D195" s="6"/>
      <c r="E195" s="6"/>
      <c r="F195" s="6"/>
      <c r="G195" s="6"/>
      <c r="H195" s="6"/>
      <c r="I195" s="154">
        <f t="shared" si="26"/>
        <v>0</v>
      </c>
    </row>
    <row r="196" spans="2:9" outlineLevel="2" x14ac:dyDescent="0.35">
      <c r="B196" s="230" t="s">
        <v>82</v>
      </c>
      <c r="C196" s="51" t="s">
        <v>114</v>
      </c>
      <c r="D196" s="6"/>
      <c r="E196" s="6"/>
      <c r="F196" s="6"/>
      <c r="G196" s="6"/>
      <c r="H196" s="6"/>
      <c r="I196" s="154">
        <f t="shared" si="26"/>
        <v>0</v>
      </c>
    </row>
    <row r="197" spans="2:9" outlineLevel="2" x14ac:dyDescent="0.35">
      <c r="B197" s="230" t="s">
        <v>83</v>
      </c>
      <c r="C197" s="51" t="s">
        <v>114</v>
      </c>
      <c r="D197" s="6"/>
      <c r="E197" s="6"/>
      <c r="F197" s="6"/>
      <c r="G197" s="6"/>
      <c r="H197" s="6"/>
      <c r="I197" s="154">
        <f t="shared" si="26"/>
        <v>0</v>
      </c>
    </row>
    <row r="198" spans="2:9" s="54" customFormat="1" outlineLevel="2" x14ac:dyDescent="0.35">
      <c r="B198" s="230" t="s">
        <v>84</v>
      </c>
      <c r="C198" s="51" t="s">
        <v>114</v>
      </c>
      <c r="D198" s="53"/>
      <c r="E198" s="53"/>
      <c r="F198" s="53"/>
      <c r="G198" s="53"/>
      <c r="H198" s="53"/>
      <c r="I198" s="154">
        <f t="shared" si="26"/>
        <v>0</v>
      </c>
    </row>
    <row r="199" spans="2:9" s="54" customFormat="1" outlineLevel="2" x14ac:dyDescent="0.35">
      <c r="B199" s="229" t="s">
        <v>85</v>
      </c>
      <c r="C199" s="51" t="s">
        <v>114</v>
      </c>
      <c r="D199" s="53"/>
      <c r="E199" s="53"/>
      <c r="F199" s="53"/>
      <c r="G199" s="53"/>
      <c r="H199" s="53"/>
      <c r="I199" s="154">
        <f t="shared" si="26"/>
        <v>0</v>
      </c>
    </row>
    <row r="200" spans="2:9" s="54" customFormat="1" outlineLevel="2" x14ac:dyDescent="0.35">
      <c r="B200" s="230" t="s">
        <v>86</v>
      </c>
      <c r="C200" s="51" t="s">
        <v>114</v>
      </c>
      <c r="D200" s="53"/>
      <c r="E200" s="53"/>
      <c r="F200" s="53"/>
      <c r="G200" s="53"/>
      <c r="H200" s="53"/>
      <c r="I200" s="154">
        <f t="shared" si="26"/>
        <v>0</v>
      </c>
    </row>
    <row r="201" spans="2:9" s="54" customFormat="1" outlineLevel="2" x14ac:dyDescent="0.35">
      <c r="B201" s="230" t="s">
        <v>87</v>
      </c>
      <c r="C201" s="51" t="s">
        <v>114</v>
      </c>
      <c r="D201" s="53"/>
      <c r="E201" s="53"/>
      <c r="F201" s="53"/>
      <c r="G201" s="53"/>
      <c r="H201" s="53"/>
      <c r="I201" s="154">
        <f t="shared" si="26"/>
        <v>0</v>
      </c>
    </row>
    <row r="202" spans="2:9" s="54" customFormat="1" outlineLevel="2" x14ac:dyDescent="0.35">
      <c r="B202" s="230" t="s">
        <v>88</v>
      </c>
      <c r="C202" s="51" t="s">
        <v>114</v>
      </c>
      <c r="D202" s="53"/>
      <c r="E202" s="53"/>
      <c r="F202" s="53"/>
      <c r="G202" s="53"/>
      <c r="H202" s="53"/>
      <c r="I202" s="154">
        <f t="shared" si="26"/>
        <v>0</v>
      </c>
    </row>
    <row r="203" spans="2:9" s="54" customFormat="1" outlineLevel="2" x14ac:dyDescent="0.35">
      <c r="B203" s="230" t="s">
        <v>89</v>
      </c>
      <c r="C203" s="51" t="s">
        <v>114</v>
      </c>
      <c r="D203" s="53"/>
      <c r="E203" s="53"/>
      <c r="F203" s="53"/>
      <c r="G203" s="53"/>
      <c r="H203" s="53"/>
      <c r="I203" s="154">
        <f t="shared" si="26"/>
        <v>0</v>
      </c>
    </row>
    <row r="204" spans="2:9" s="54" customFormat="1" outlineLevel="2" x14ac:dyDescent="0.35">
      <c r="B204" s="229" t="s">
        <v>90</v>
      </c>
      <c r="C204" s="51" t="s">
        <v>114</v>
      </c>
      <c r="D204" s="53"/>
      <c r="E204" s="53"/>
      <c r="F204" s="53"/>
      <c r="G204" s="53"/>
      <c r="H204" s="53"/>
      <c r="I204" s="154">
        <f t="shared" si="26"/>
        <v>0</v>
      </c>
    </row>
    <row r="205" spans="2:9" s="54" customFormat="1" outlineLevel="2" x14ac:dyDescent="0.35">
      <c r="B205" s="230" t="s">
        <v>91</v>
      </c>
      <c r="C205" s="51" t="s">
        <v>114</v>
      </c>
      <c r="D205" s="53"/>
      <c r="E205" s="53"/>
      <c r="F205" s="53"/>
      <c r="G205" s="53"/>
      <c r="H205" s="53"/>
      <c r="I205" s="154">
        <f t="shared" si="26"/>
        <v>0</v>
      </c>
    </row>
    <row r="206" spans="2:9" s="54" customFormat="1" outlineLevel="2" x14ac:dyDescent="0.35">
      <c r="B206" s="229" t="s">
        <v>92</v>
      </c>
      <c r="C206" s="51" t="s">
        <v>114</v>
      </c>
      <c r="D206" s="53"/>
      <c r="E206" s="53"/>
      <c r="F206" s="53"/>
      <c r="G206" s="53"/>
      <c r="H206" s="53"/>
      <c r="I206" s="154">
        <f t="shared" si="26"/>
        <v>0</v>
      </c>
    </row>
    <row r="207" spans="2:9" s="54" customFormat="1" outlineLevel="2" x14ac:dyDescent="0.35">
      <c r="B207" s="230" t="s">
        <v>93</v>
      </c>
      <c r="C207" s="51" t="s">
        <v>114</v>
      </c>
      <c r="D207" s="53"/>
      <c r="E207" s="53"/>
      <c r="F207" s="53"/>
      <c r="G207" s="53"/>
      <c r="H207" s="53"/>
      <c r="I207" s="154">
        <f t="shared" si="26"/>
        <v>0</v>
      </c>
    </row>
    <row r="208" spans="2:9" s="54" customFormat="1" outlineLevel="2" x14ac:dyDescent="0.35">
      <c r="B208" s="229" t="s">
        <v>94</v>
      </c>
      <c r="C208" s="51" t="s">
        <v>114</v>
      </c>
      <c r="D208" s="53"/>
      <c r="E208" s="53"/>
      <c r="F208" s="53"/>
      <c r="G208" s="53"/>
      <c r="H208" s="53"/>
      <c r="I208" s="154">
        <f t="shared" si="26"/>
        <v>0</v>
      </c>
    </row>
    <row r="209" spans="2:18" s="54" customFormat="1" outlineLevel="2" x14ac:dyDescent="0.35">
      <c r="B209" s="230" t="s">
        <v>95</v>
      </c>
      <c r="C209" s="51" t="s">
        <v>114</v>
      </c>
      <c r="D209" s="53"/>
      <c r="E209" s="53"/>
      <c r="F209" s="53"/>
      <c r="G209" s="53"/>
      <c r="H209" s="53"/>
      <c r="I209" s="154">
        <f t="shared" si="26"/>
        <v>0</v>
      </c>
    </row>
    <row r="210" spans="2:18" s="54" customFormat="1" outlineLevel="2" x14ac:dyDescent="0.35">
      <c r="B210" s="229" t="s">
        <v>96</v>
      </c>
      <c r="C210" s="51" t="s">
        <v>114</v>
      </c>
      <c r="D210" s="244"/>
      <c r="E210" s="244"/>
      <c r="F210" s="244"/>
      <c r="G210" s="244"/>
      <c r="H210" s="244"/>
      <c r="I210" s="154">
        <f t="shared" si="26"/>
        <v>0</v>
      </c>
    </row>
    <row r="211" spans="2:18" s="54" customFormat="1" outlineLevel="2" x14ac:dyDescent="0.35">
      <c r="B211" s="230" t="s">
        <v>97</v>
      </c>
      <c r="C211" s="51" t="s">
        <v>114</v>
      </c>
      <c r="D211" s="244"/>
      <c r="E211" s="244"/>
      <c r="F211" s="244"/>
      <c r="G211" s="244"/>
      <c r="H211" s="244"/>
      <c r="I211" s="154">
        <f t="shared" si="26"/>
        <v>0</v>
      </c>
    </row>
    <row r="212" spans="2:18" s="54" customFormat="1" outlineLevel="2" x14ac:dyDescent="0.35">
      <c r="B212" s="230" t="s">
        <v>98</v>
      </c>
      <c r="C212" s="51" t="s">
        <v>114</v>
      </c>
      <c r="D212" s="244"/>
      <c r="E212" s="244"/>
      <c r="F212" s="244"/>
      <c r="G212" s="244"/>
      <c r="H212" s="244"/>
      <c r="I212" s="154">
        <f t="shared" si="26"/>
        <v>0</v>
      </c>
    </row>
    <row r="213" spans="2:18" s="54" customFormat="1" outlineLevel="2" x14ac:dyDescent="0.35">
      <c r="B213" s="230" t="s">
        <v>99</v>
      </c>
      <c r="C213" s="51" t="s">
        <v>114</v>
      </c>
      <c r="D213" s="244"/>
      <c r="E213" s="244"/>
      <c r="F213" s="244"/>
      <c r="G213" s="244"/>
      <c r="H213" s="244"/>
      <c r="I213" s="154">
        <f t="shared" si="26"/>
        <v>0</v>
      </c>
    </row>
    <row r="214" spans="2:18" outlineLevel="2" x14ac:dyDescent="0.35">
      <c r="B214" s="50" t="s">
        <v>107</v>
      </c>
      <c r="C214" s="55" t="s">
        <v>114</v>
      </c>
      <c r="D214" s="4">
        <f>SUM(D189:D213)</f>
        <v>0</v>
      </c>
      <c r="E214" s="4">
        <f t="shared" ref="E214" si="27">SUM(E189:E213)</f>
        <v>0</v>
      </c>
      <c r="F214" s="4">
        <f t="shared" ref="F214" si="28">SUM(F189:F213)</f>
        <v>0</v>
      </c>
      <c r="G214" s="4">
        <f t="shared" ref="G214" si="29">SUM(G189:G213)</f>
        <v>0</v>
      </c>
      <c r="H214" s="4">
        <f t="shared" ref="H214" si="30">SUM(H189:H213)</f>
        <v>0</v>
      </c>
      <c r="I214" s="154">
        <f>SUM(I189:I213)</f>
        <v>0</v>
      </c>
    </row>
    <row r="215" spans="2:18" outlineLevel="1" x14ac:dyDescent="0.35"/>
    <row r="216" spans="2:18" outlineLevel="1" x14ac:dyDescent="0.35">
      <c r="B216" s="71" t="s">
        <v>108</v>
      </c>
      <c r="C216" s="72"/>
      <c r="D216" s="72"/>
      <c r="E216" s="72"/>
      <c r="F216" s="72"/>
      <c r="G216" s="72"/>
      <c r="H216" s="72"/>
      <c r="I216" s="72"/>
      <c r="J216" s="56"/>
      <c r="K216" s="56"/>
      <c r="L216" s="56"/>
      <c r="M216" s="56"/>
      <c r="N216" s="56"/>
      <c r="O216" s="56"/>
      <c r="P216" s="56"/>
      <c r="Q216" s="56"/>
      <c r="R216" s="56"/>
    </row>
    <row r="217" spans="2:18" outlineLevel="2" x14ac:dyDescent="0.35">
      <c r="B217" s="57"/>
      <c r="C217" s="75" t="s">
        <v>105</v>
      </c>
      <c r="D217" s="73">
        <f>$C$3</f>
        <v>2024</v>
      </c>
      <c r="E217" s="73">
        <f>$C$3+1</f>
        <v>2025</v>
      </c>
      <c r="F217" s="73">
        <f>$C$3+2</f>
        <v>2026</v>
      </c>
      <c r="G217" s="73">
        <f>$C$3+3</f>
        <v>2027</v>
      </c>
      <c r="H217" s="73">
        <f>$C$3+4</f>
        <v>2028</v>
      </c>
      <c r="I217" s="49" t="str">
        <f>D217&amp; "-"&amp;H217</f>
        <v>2024-2028</v>
      </c>
    </row>
    <row r="218" spans="2:18" outlineLevel="2" x14ac:dyDescent="0.35">
      <c r="B218" s="229" t="s">
        <v>75</v>
      </c>
      <c r="C218" s="51" t="s">
        <v>114</v>
      </c>
      <c r="D218" s="6"/>
      <c r="E218" s="6"/>
      <c r="F218" s="6"/>
      <c r="G218" s="6"/>
      <c r="H218" s="6"/>
      <c r="I218" s="154">
        <f t="shared" ref="I218:I242" si="31">D218+E218+F218+G218+H218</f>
        <v>0</v>
      </c>
    </row>
    <row r="219" spans="2:18" outlineLevel="2" x14ac:dyDescent="0.35">
      <c r="B219" s="230" t="s">
        <v>76</v>
      </c>
      <c r="C219" s="51" t="s">
        <v>114</v>
      </c>
      <c r="D219" s="6"/>
      <c r="E219" s="6"/>
      <c r="F219" s="6"/>
      <c r="G219" s="6"/>
      <c r="H219" s="6"/>
      <c r="I219" s="154">
        <f t="shared" si="31"/>
        <v>0</v>
      </c>
    </row>
    <row r="220" spans="2:18" outlineLevel="2" x14ac:dyDescent="0.35">
      <c r="B220" s="229" t="s">
        <v>77</v>
      </c>
      <c r="C220" s="51" t="s">
        <v>114</v>
      </c>
      <c r="D220" s="6"/>
      <c r="E220" s="6"/>
      <c r="F220" s="6"/>
      <c r="G220" s="6"/>
      <c r="H220" s="6"/>
      <c r="I220" s="154">
        <f t="shared" si="31"/>
        <v>0</v>
      </c>
    </row>
    <row r="221" spans="2:18" outlineLevel="2" x14ac:dyDescent="0.35">
      <c r="B221" s="230" t="s">
        <v>78</v>
      </c>
      <c r="C221" s="51" t="s">
        <v>114</v>
      </c>
      <c r="D221" s="6"/>
      <c r="E221" s="6"/>
      <c r="F221" s="6"/>
      <c r="G221" s="6"/>
      <c r="H221" s="6"/>
      <c r="I221" s="154">
        <f t="shared" si="31"/>
        <v>0</v>
      </c>
    </row>
    <row r="222" spans="2:18" outlineLevel="2" x14ac:dyDescent="0.35">
      <c r="B222" s="229" t="s">
        <v>79</v>
      </c>
      <c r="C222" s="51" t="s">
        <v>114</v>
      </c>
      <c r="D222" s="6"/>
      <c r="E222" s="6"/>
      <c r="F222" s="6"/>
      <c r="G222" s="6"/>
      <c r="H222" s="6"/>
      <c r="I222" s="154">
        <f t="shared" si="31"/>
        <v>0</v>
      </c>
    </row>
    <row r="223" spans="2:18" outlineLevel="2" x14ac:dyDescent="0.35">
      <c r="B223" s="230" t="s">
        <v>80</v>
      </c>
      <c r="C223" s="51" t="s">
        <v>114</v>
      </c>
      <c r="D223" s="6"/>
      <c r="E223" s="6"/>
      <c r="F223" s="6"/>
      <c r="G223" s="6"/>
      <c r="H223" s="6"/>
      <c r="I223" s="154">
        <f t="shared" si="31"/>
        <v>0</v>
      </c>
    </row>
    <row r="224" spans="2:18" outlineLevel="2" x14ac:dyDescent="0.35">
      <c r="B224" s="229" t="s">
        <v>81</v>
      </c>
      <c r="C224" s="51" t="s">
        <v>114</v>
      </c>
      <c r="D224" s="6"/>
      <c r="E224" s="6"/>
      <c r="F224" s="6"/>
      <c r="G224" s="6"/>
      <c r="H224" s="6"/>
      <c r="I224" s="154">
        <f t="shared" si="31"/>
        <v>0</v>
      </c>
    </row>
    <row r="225" spans="2:9" outlineLevel="2" x14ac:dyDescent="0.35">
      <c r="B225" s="230" t="s">
        <v>82</v>
      </c>
      <c r="C225" s="51" t="s">
        <v>114</v>
      </c>
      <c r="D225" s="6"/>
      <c r="E225" s="6"/>
      <c r="F225" s="6"/>
      <c r="G225" s="6"/>
      <c r="H225" s="6"/>
      <c r="I225" s="154">
        <f t="shared" si="31"/>
        <v>0</v>
      </c>
    </row>
    <row r="226" spans="2:9" outlineLevel="2" x14ac:dyDescent="0.35">
      <c r="B226" s="230" t="s">
        <v>83</v>
      </c>
      <c r="C226" s="51" t="s">
        <v>114</v>
      </c>
      <c r="D226" s="6"/>
      <c r="E226" s="6"/>
      <c r="F226" s="6"/>
      <c r="G226" s="6"/>
      <c r="H226" s="6"/>
      <c r="I226" s="154">
        <f t="shared" si="31"/>
        <v>0</v>
      </c>
    </row>
    <row r="227" spans="2:9" s="54" customFormat="1" outlineLevel="2" x14ac:dyDescent="0.35">
      <c r="B227" s="230" t="s">
        <v>84</v>
      </c>
      <c r="C227" s="51" t="s">
        <v>114</v>
      </c>
      <c r="D227" s="53"/>
      <c r="E227" s="53"/>
      <c r="F227" s="53"/>
      <c r="G227" s="53"/>
      <c r="H227" s="53"/>
      <c r="I227" s="154">
        <f t="shared" si="31"/>
        <v>0</v>
      </c>
    </row>
    <row r="228" spans="2:9" s="54" customFormat="1" outlineLevel="2" x14ac:dyDescent="0.35">
      <c r="B228" s="229" t="s">
        <v>85</v>
      </c>
      <c r="C228" s="51" t="s">
        <v>114</v>
      </c>
      <c r="D228" s="53"/>
      <c r="E228" s="53"/>
      <c r="F228" s="53"/>
      <c r="G228" s="53"/>
      <c r="H228" s="53"/>
      <c r="I228" s="154">
        <f t="shared" si="31"/>
        <v>0</v>
      </c>
    </row>
    <row r="229" spans="2:9" s="54" customFormat="1" outlineLevel="2" x14ac:dyDescent="0.35">
      <c r="B229" s="230" t="s">
        <v>86</v>
      </c>
      <c r="C229" s="51" t="s">
        <v>114</v>
      </c>
      <c r="D229" s="53"/>
      <c r="E229" s="53"/>
      <c r="F229" s="53"/>
      <c r="G229" s="53"/>
      <c r="H229" s="53"/>
      <c r="I229" s="154">
        <f t="shared" si="31"/>
        <v>0</v>
      </c>
    </row>
    <row r="230" spans="2:9" s="54" customFormat="1" outlineLevel="2" x14ac:dyDescent="0.35">
      <c r="B230" s="230" t="s">
        <v>87</v>
      </c>
      <c r="C230" s="51" t="s">
        <v>114</v>
      </c>
      <c r="D230" s="53"/>
      <c r="E230" s="53"/>
      <c r="F230" s="53"/>
      <c r="G230" s="53"/>
      <c r="H230" s="53"/>
      <c r="I230" s="154">
        <f t="shared" si="31"/>
        <v>0</v>
      </c>
    </row>
    <row r="231" spans="2:9" s="54" customFormat="1" outlineLevel="2" x14ac:dyDescent="0.35">
      <c r="B231" s="230" t="s">
        <v>88</v>
      </c>
      <c r="C231" s="51" t="s">
        <v>114</v>
      </c>
      <c r="D231" s="53"/>
      <c r="E231" s="53"/>
      <c r="F231" s="53"/>
      <c r="G231" s="53"/>
      <c r="H231" s="53"/>
      <c r="I231" s="154">
        <f t="shared" si="31"/>
        <v>0</v>
      </c>
    </row>
    <row r="232" spans="2:9" s="54" customFormat="1" outlineLevel="2" x14ac:dyDescent="0.35">
      <c r="B232" s="230" t="s">
        <v>89</v>
      </c>
      <c r="C232" s="51" t="s">
        <v>114</v>
      </c>
      <c r="D232" s="53"/>
      <c r="E232" s="53"/>
      <c r="F232" s="53"/>
      <c r="G232" s="53"/>
      <c r="H232" s="53"/>
      <c r="I232" s="154">
        <f t="shared" si="31"/>
        <v>0</v>
      </c>
    </row>
    <row r="233" spans="2:9" s="54" customFormat="1" outlineLevel="2" x14ac:dyDescent="0.35">
      <c r="B233" s="229" t="s">
        <v>90</v>
      </c>
      <c r="C233" s="51" t="s">
        <v>114</v>
      </c>
      <c r="D233" s="53"/>
      <c r="E233" s="53"/>
      <c r="F233" s="53"/>
      <c r="G233" s="53"/>
      <c r="H233" s="53"/>
      <c r="I233" s="154">
        <f t="shared" si="31"/>
        <v>0</v>
      </c>
    </row>
    <row r="234" spans="2:9" s="54" customFormat="1" outlineLevel="2" x14ac:dyDescent="0.35">
      <c r="B234" s="230" t="s">
        <v>91</v>
      </c>
      <c r="C234" s="51" t="s">
        <v>114</v>
      </c>
      <c r="D234" s="53"/>
      <c r="E234" s="53"/>
      <c r="F234" s="53"/>
      <c r="G234" s="53"/>
      <c r="H234" s="53"/>
      <c r="I234" s="154">
        <f t="shared" si="31"/>
        <v>0</v>
      </c>
    </row>
    <row r="235" spans="2:9" s="54" customFormat="1" outlineLevel="2" x14ac:dyDescent="0.35">
      <c r="B235" s="229" t="s">
        <v>92</v>
      </c>
      <c r="C235" s="51" t="s">
        <v>114</v>
      </c>
      <c r="D235" s="53"/>
      <c r="E235" s="53"/>
      <c r="F235" s="53"/>
      <c r="G235" s="53"/>
      <c r="H235" s="53"/>
      <c r="I235" s="154">
        <f t="shared" si="31"/>
        <v>0</v>
      </c>
    </row>
    <row r="236" spans="2:9" s="54" customFormat="1" outlineLevel="2" x14ac:dyDescent="0.35">
      <c r="B236" s="230" t="s">
        <v>93</v>
      </c>
      <c r="C236" s="51" t="s">
        <v>114</v>
      </c>
      <c r="D236" s="53"/>
      <c r="E236" s="53"/>
      <c r="F236" s="53"/>
      <c r="G236" s="53"/>
      <c r="H236" s="53"/>
      <c r="I236" s="154">
        <f t="shared" si="31"/>
        <v>0</v>
      </c>
    </row>
    <row r="237" spans="2:9" s="54" customFormat="1" outlineLevel="2" x14ac:dyDescent="0.35">
      <c r="B237" s="229" t="s">
        <v>94</v>
      </c>
      <c r="C237" s="51" t="s">
        <v>114</v>
      </c>
      <c r="D237" s="53"/>
      <c r="E237" s="53"/>
      <c r="F237" s="53"/>
      <c r="G237" s="53"/>
      <c r="H237" s="53"/>
      <c r="I237" s="154">
        <f t="shared" si="31"/>
        <v>0</v>
      </c>
    </row>
    <row r="238" spans="2:9" s="54" customFormat="1" outlineLevel="2" x14ac:dyDescent="0.35">
      <c r="B238" s="230" t="s">
        <v>95</v>
      </c>
      <c r="C238" s="51" t="s">
        <v>114</v>
      </c>
      <c r="D238" s="53"/>
      <c r="E238" s="53"/>
      <c r="F238" s="53"/>
      <c r="G238" s="53"/>
      <c r="H238" s="53"/>
      <c r="I238" s="154">
        <f t="shared" si="31"/>
        <v>0</v>
      </c>
    </row>
    <row r="239" spans="2:9" s="54" customFormat="1" outlineLevel="2" x14ac:dyDescent="0.35">
      <c r="B239" s="229" t="s">
        <v>96</v>
      </c>
      <c r="C239" s="51" t="s">
        <v>114</v>
      </c>
      <c r="D239" s="244"/>
      <c r="E239" s="244"/>
      <c r="F239" s="244"/>
      <c r="G239" s="244"/>
      <c r="H239" s="244"/>
      <c r="I239" s="154">
        <f t="shared" si="31"/>
        <v>0</v>
      </c>
    </row>
    <row r="240" spans="2:9" s="54" customFormat="1" outlineLevel="2" x14ac:dyDescent="0.35">
      <c r="B240" s="230" t="s">
        <v>97</v>
      </c>
      <c r="C240" s="51" t="s">
        <v>114</v>
      </c>
      <c r="D240" s="244"/>
      <c r="E240" s="244"/>
      <c r="F240" s="244"/>
      <c r="G240" s="244"/>
      <c r="H240" s="244"/>
      <c r="I240" s="154">
        <f t="shared" si="31"/>
        <v>0</v>
      </c>
    </row>
    <row r="241" spans="2:18" s="54" customFormat="1" outlineLevel="2" x14ac:dyDescent="0.35">
      <c r="B241" s="230" t="s">
        <v>98</v>
      </c>
      <c r="C241" s="51" t="s">
        <v>114</v>
      </c>
      <c r="D241" s="244"/>
      <c r="E241" s="244"/>
      <c r="F241" s="244"/>
      <c r="G241" s="244"/>
      <c r="H241" s="244"/>
      <c r="I241" s="154">
        <f t="shared" si="31"/>
        <v>0</v>
      </c>
    </row>
    <row r="242" spans="2:18" s="54" customFormat="1" outlineLevel="2" x14ac:dyDescent="0.35">
      <c r="B242" s="230" t="s">
        <v>99</v>
      </c>
      <c r="C242" s="51" t="s">
        <v>114</v>
      </c>
      <c r="D242" s="244"/>
      <c r="E242" s="244"/>
      <c r="F242" s="244"/>
      <c r="G242" s="244"/>
      <c r="H242" s="244"/>
      <c r="I242" s="154">
        <f t="shared" si="31"/>
        <v>0</v>
      </c>
    </row>
    <row r="243" spans="2:18" outlineLevel="2" x14ac:dyDescent="0.35">
      <c r="B243" s="50" t="s">
        <v>107</v>
      </c>
      <c r="C243" s="55" t="s">
        <v>114</v>
      </c>
      <c r="D243" s="4">
        <f>SUM(D218:D242)</f>
        <v>0</v>
      </c>
      <c r="E243" s="4">
        <f t="shared" ref="E243" si="32">SUM(E218:E242)</f>
        <v>0</v>
      </c>
      <c r="F243" s="4">
        <f t="shared" ref="F243" si="33">SUM(F218:F242)</f>
        <v>0</v>
      </c>
      <c r="G243" s="4">
        <f t="shared" ref="G243" si="34">SUM(G218:G242)</f>
        <v>0</v>
      </c>
      <c r="H243" s="4">
        <f t="shared" ref="H243" si="35">SUM(H218:H242)</f>
        <v>0</v>
      </c>
      <c r="I243" s="154">
        <f>SUM(I218:I242)</f>
        <v>0</v>
      </c>
    </row>
    <row r="244" spans="2:18" outlineLevel="1" x14ac:dyDescent="0.35"/>
    <row r="245" spans="2:18" outlineLevel="1" x14ac:dyDescent="0.35">
      <c r="B245" s="71" t="s">
        <v>109</v>
      </c>
      <c r="C245" s="72"/>
      <c r="D245" s="72"/>
      <c r="E245" s="72"/>
      <c r="F245" s="72"/>
      <c r="G245" s="72"/>
      <c r="H245" s="72"/>
      <c r="I245" s="72"/>
      <c r="J245" s="56"/>
      <c r="K245" s="56"/>
      <c r="L245" s="56"/>
      <c r="M245" s="56"/>
      <c r="N245" s="56"/>
      <c r="O245" s="56"/>
      <c r="P245" s="56"/>
      <c r="Q245" s="56"/>
      <c r="R245" s="56"/>
    </row>
    <row r="246" spans="2:18" outlineLevel="2" x14ac:dyDescent="0.35">
      <c r="B246" s="57"/>
      <c r="C246" s="75" t="s">
        <v>105</v>
      </c>
      <c r="D246" s="73">
        <f>$C$3</f>
        <v>2024</v>
      </c>
      <c r="E246" s="73">
        <f>$C$3+1</f>
        <v>2025</v>
      </c>
      <c r="F246" s="73">
        <f>$C$3+2</f>
        <v>2026</v>
      </c>
      <c r="G246" s="73">
        <f>$C$3+3</f>
        <v>2027</v>
      </c>
      <c r="H246" s="73">
        <f>$C$3+4</f>
        <v>2028</v>
      </c>
      <c r="I246" s="49" t="str">
        <f>D246&amp; "-"&amp;H246</f>
        <v>2024-2028</v>
      </c>
    </row>
    <row r="247" spans="2:18" outlineLevel="2" x14ac:dyDescent="0.35">
      <c r="B247" s="229" t="s">
        <v>75</v>
      </c>
      <c r="C247" s="51" t="s">
        <v>114</v>
      </c>
      <c r="D247" s="6"/>
      <c r="E247" s="6"/>
      <c r="F247" s="6"/>
      <c r="G247" s="6"/>
      <c r="H247" s="6"/>
      <c r="I247" s="154">
        <f t="shared" ref="I247:I271" si="36">D247+E247+F247+G247+H247</f>
        <v>0</v>
      </c>
    </row>
    <row r="248" spans="2:18" outlineLevel="2" x14ac:dyDescent="0.35">
      <c r="B248" s="230" t="s">
        <v>76</v>
      </c>
      <c r="C248" s="51" t="s">
        <v>114</v>
      </c>
      <c r="D248" s="6"/>
      <c r="E248" s="6"/>
      <c r="F248" s="6"/>
      <c r="G248" s="6"/>
      <c r="H248" s="6"/>
      <c r="I248" s="154">
        <f t="shared" si="36"/>
        <v>0</v>
      </c>
    </row>
    <row r="249" spans="2:18" outlineLevel="2" x14ac:dyDescent="0.35">
      <c r="B249" s="229" t="s">
        <v>77</v>
      </c>
      <c r="C249" s="51" t="s">
        <v>114</v>
      </c>
      <c r="D249" s="6"/>
      <c r="E249" s="6"/>
      <c r="F249" s="6"/>
      <c r="G249" s="6"/>
      <c r="H249" s="6"/>
      <c r="I249" s="154">
        <f t="shared" si="36"/>
        <v>0</v>
      </c>
    </row>
    <row r="250" spans="2:18" outlineLevel="2" x14ac:dyDescent="0.35">
      <c r="B250" s="230" t="s">
        <v>78</v>
      </c>
      <c r="C250" s="51" t="s">
        <v>114</v>
      </c>
      <c r="D250" s="6"/>
      <c r="E250" s="6"/>
      <c r="F250" s="6"/>
      <c r="G250" s="6"/>
      <c r="H250" s="6"/>
      <c r="I250" s="154">
        <f t="shared" si="36"/>
        <v>0</v>
      </c>
    </row>
    <row r="251" spans="2:18" outlineLevel="2" x14ac:dyDescent="0.35">
      <c r="B251" s="229" t="s">
        <v>79</v>
      </c>
      <c r="C251" s="51" t="s">
        <v>114</v>
      </c>
      <c r="D251" s="6"/>
      <c r="E251" s="6"/>
      <c r="F251" s="6"/>
      <c r="G251" s="6"/>
      <c r="H251" s="6"/>
      <c r="I251" s="154">
        <f t="shared" si="36"/>
        <v>0</v>
      </c>
    </row>
    <row r="252" spans="2:18" outlineLevel="2" x14ac:dyDescent="0.35">
      <c r="B252" s="230" t="s">
        <v>80</v>
      </c>
      <c r="C252" s="51" t="s">
        <v>114</v>
      </c>
      <c r="D252" s="6"/>
      <c r="E252" s="6"/>
      <c r="F252" s="6"/>
      <c r="G252" s="6"/>
      <c r="H252" s="6"/>
      <c r="I252" s="154">
        <f t="shared" si="36"/>
        <v>0</v>
      </c>
    </row>
    <row r="253" spans="2:18" outlineLevel="2" x14ac:dyDescent="0.35">
      <c r="B253" s="229" t="s">
        <v>81</v>
      </c>
      <c r="C253" s="51" t="s">
        <v>114</v>
      </c>
      <c r="D253" s="6"/>
      <c r="E253" s="6"/>
      <c r="F253" s="6"/>
      <c r="G253" s="6"/>
      <c r="H253" s="6"/>
      <c r="I253" s="154">
        <f t="shared" si="36"/>
        <v>0</v>
      </c>
    </row>
    <row r="254" spans="2:18" outlineLevel="2" x14ac:dyDescent="0.35">
      <c r="B254" s="230" t="s">
        <v>82</v>
      </c>
      <c r="C254" s="51" t="s">
        <v>114</v>
      </c>
      <c r="D254" s="6"/>
      <c r="E254" s="6"/>
      <c r="F254" s="6"/>
      <c r="G254" s="6"/>
      <c r="H254" s="6"/>
      <c r="I254" s="154">
        <f t="shared" si="36"/>
        <v>0</v>
      </c>
    </row>
    <row r="255" spans="2:18" outlineLevel="2" x14ac:dyDescent="0.35">
      <c r="B255" s="230" t="s">
        <v>83</v>
      </c>
      <c r="C255" s="51" t="s">
        <v>114</v>
      </c>
      <c r="D255" s="6"/>
      <c r="E255" s="6"/>
      <c r="F255" s="6"/>
      <c r="G255" s="6"/>
      <c r="H255" s="6"/>
      <c r="I255" s="154">
        <f t="shared" si="36"/>
        <v>0</v>
      </c>
    </row>
    <row r="256" spans="2:18" outlineLevel="2" x14ac:dyDescent="0.35">
      <c r="B256" s="230" t="s">
        <v>84</v>
      </c>
      <c r="C256" s="51" t="s">
        <v>114</v>
      </c>
      <c r="D256" s="6"/>
      <c r="E256" s="6"/>
      <c r="F256" s="6"/>
      <c r="G256" s="6"/>
      <c r="H256" s="6"/>
      <c r="I256" s="154">
        <f t="shared" si="36"/>
        <v>0</v>
      </c>
    </row>
    <row r="257" spans="2:9" outlineLevel="2" x14ac:dyDescent="0.35">
      <c r="B257" s="229" t="s">
        <v>85</v>
      </c>
      <c r="C257" s="51" t="s">
        <v>114</v>
      </c>
      <c r="D257" s="6"/>
      <c r="E257" s="6"/>
      <c r="F257" s="6"/>
      <c r="G257" s="6"/>
      <c r="H257" s="6"/>
      <c r="I257" s="154">
        <f t="shared" si="36"/>
        <v>0</v>
      </c>
    </row>
    <row r="258" spans="2:9" outlineLevel="2" x14ac:dyDescent="0.35">
      <c r="B258" s="230" t="s">
        <v>86</v>
      </c>
      <c r="C258" s="51" t="s">
        <v>114</v>
      </c>
      <c r="D258" s="6"/>
      <c r="E258" s="6"/>
      <c r="F258" s="6"/>
      <c r="G258" s="6"/>
      <c r="H258" s="6"/>
      <c r="I258" s="154">
        <f t="shared" si="36"/>
        <v>0</v>
      </c>
    </row>
    <row r="259" spans="2:9" outlineLevel="2" x14ac:dyDescent="0.35">
      <c r="B259" s="230" t="s">
        <v>87</v>
      </c>
      <c r="C259" s="51" t="s">
        <v>114</v>
      </c>
      <c r="D259" s="6"/>
      <c r="E259" s="6"/>
      <c r="F259" s="6"/>
      <c r="G259" s="6"/>
      <c r="H259" s="6"/>
      <c r="I259" s="154">
        <f t="shared" si="36"/>
        <v>0</v>
      </c>
    </row>
    <row r="260" spans="2:9" outlineLevel="2" x14ac:dyDescent="0.35">
      <c r="B260" s="230" t="s">
        <v>88</v>
      </c>
      <c r="C260" s="51" t="s">
        <v>114</v>
      </c>
      <c r="D260" s="6"/>
      <c r="E260" s="6"/>
      <c r="F260" s="6"/>
      <c r="G260" s="6"/>
      <c r="H260" s="6"/>
      <c r="I260" s="154">
        <f t="shared" si="36"/>
        <v>0</v>
      </c>
    </row>
    <row r="261" spans="2:9" outlineLevel="2" x14ac:dyDescent="0.35">
      <c r="B261" s="230" t="s">
        <v>89</v>
      </c>
      <c r="C261" s="51" t="s">
        <v>114</v>
      </c>
      <c r="D261" s="6"/>
      <c r="E261" s="6"/>
      <c r="F261" s="6"/>
      <c r="G261" s="6"/>
      <c r="H261" s="6"/>
      <c r="I261" s="154">
        <f t="shared" si="36"/>
        <v>0</v>
      </c>
    </row>
    <row r="262" spans="2:9" outlineLevel="2" x14ac:dyDescent="0.35">
      <c r="B262" s="229" t="s">
        <v>90</v>
      </c>
      <c r="C262" s="51" t="s">
        <v>114</v>
      </c>
      <c r="D262" s="6"/>
      <c r="E262" s="6"/>
      <c r="F262" s="6"/>
      <c r="G262" s="6"/>
      <c r="H262" s="6"/>
      <c r="I262" s="154">
        <f t="shared" si="36"/>
        <v>0</v>
      </c>
    </row>
    <row r="263" spans="2:9" outlineLevel="2" x14ac:dyDescent="0.35">
      <c r="B263" s="230" t="s">
        <v>91</v>
      </c>
      <c r="C263" s="51" t="s">
        <v>114</v>
      </c>
      <c r="D263" s="6"/>
      <c r="E263" s="6"/>
      <c r="F263" s="6"/>
      <c r="G263" s="6"/>
      <c r="H263" s="6"/>
      <c r="I263" s="154">
        <f t="shared" si="36"/>
        <v>0</v>
      </c>
    </row>
    <row r="264" spans="2:9" outlineLevel="2" x14ac:dyDescent="0.35">
      <c r="B264" s="229" t="s">
        <v>92</v>
      </c>
      <c r="C264" s="51" t="s">
        <v>114</v>
      </c>
      <c r="D264" s="6"/>
      <c r="E264" s="6"/>
      <c r="F264" s="6"/>
      <c r="G264" s="6"/>
      <c r="H264" s="6"/>
      <c r="I264" s="154">
        <f t="shared" si="36"/>
        <v>0</v>
      </c>
    </row>
    <row r="265" spans="2:9" outlineLevel="2" x14ac:dyDescent="0.35">
      <c r="B265" s="230" t="s">
        <v>93</v>
      </c>
      <c r="C265" s="51" t="s">
        <v>114</v>
      </c>
      <c r="D265" s="6"/>
      <c r="E265" s="6"/>
      <c r="F265" s="6"/>
      <c r="G265" s="6"/>
      <c r="H265" s="6"/>
      <c r="I265" s="154">
        <f t="shared" si="36"/>
        <v>0</v>
      </c>
    </row>
    <row r="266" spans="2:9" outlineLevel="2" x14ac:dyDescent="0.35">
      <c r="B266" s="229" t="s">
        <v>94</v>
      </c>
      <c r="C266" s="51" t="s">
        <v>114</v>
      </c>
      <c r="D266" s="6"/>
      <c r="E266" s="6"/>
      <c r="F266" s="6"/>
      <c r="G266" s="6"/>
      <c r="H266" s="6"/>
      <c r="I266" s="154">
        <f t="shared" si="36"/>
        <v>0</v>
      </c>
    </row>
    <row r="267" spans="2:9" outlineLevel="2" x14ac:dyDescent="0.35">
      <c r="B267" s="230" t="s">
        <v>95</v>
      </c>
      <c r="C267" s="51" t="s">
        <v>114</v>
      </c>
      <c r="D267" s="6"/>
      <c r="E267" s="6"/>
      <c r="F267" s="6"/>
      <c r="G267" s="6"/>
      <c r="H267" s="6"/>
      <c r="I267" s="154">
        <f t="shared" si="36"/>
        <v>0</v>
      </c>
    </row>
    <row r="268" spans="2:9" outlineLevel="2" x14ac:dyDescent="0.35">
      <c r="B268" s="229" t="s">
        <v>96</v>
      </c>
      <c r="C268" s="51" t="s">
        <v>114</v>
      </c>
      <c r="D268" s="243"/>
      <c r="E268" s="243"/>
      <c r="F268" s="243"/>
      <c r="G268" s="243"/>
      <c r="H268" s="243"/>
      <c r="I268" s="154">
        <f t="shared" si="36"/>
        <v>0</v>
      </c>
    </row>
    <row r="269" spans="2:9" outlineLevel="2" x14ac:dyDescent="0.35">
      <c r="B269" s="230" t="s">
        <v>97</v>
      </c>
      <c r="C269" s="51" t="s">
        <v>114</v>
      </c>
      <c r="D269" s="243"/>
      <c r="E269" s="243"/>
      <c r="F269" s="243"/>
      <c r="G269" s="243"/>
      <c r="H269" s="243"/>
      <c r="I269" s="154">
        <f t="shared" si="36"/>
        <v>0</v>
      </c>
    </row>
    <row r="270" spans="2:9" outlineLevel="2" x14ac:dyDescent="0.35">
      <c r="B270" s="230" t="s">
        <v>98</v>
      </c>
      <c r="C270" s="51" t="s">
        <v>114</v>
      </c>
      <c r="D270" s="243"/>
      <c r="E270" s="243"/>
      <c r="F270" s="243"/>
      <c r="G270" s="243"/>
      <c r="H270" s="243"/>
      <c r="I270" s="154">
        <f t="shared" si="36"/>
        <v>0</v>
      </c>
    </row>
    <row r="271" spans="2:9" outlineLevel="2" x14ac:dyDescent="0.35">
      <c r="B271" s="230" t="s">
        <v>99</v>
      </c>
      <c r="C271" s="51" t="s">
        <v>114</v>
      </c>
      <c r="D271" s="243"/>
      <c r="E271" s="243"/>
      <c r="F271" s="243"/>
      <c r="G271" s="243"/>
      <c r="H271" s="243"/>
      <c r="I271" s="154">
        <f t="shared" si="36"/>
        <v>0</v>
      </c>
    </row>
    <row r="272" spans="2:9" outlineLevel="2" x14ac:dyDescent="0.35">
      <c r="B272" s="50" t="s">
        <v>107</v>
      </c>
      <c r="C272" s="55" t="s">
        <v>114</v>
      </c>
      <c r="D272" s="4">
        <f>SUM(D247:D271)</f>
        <v>0</v>
      </c>
      <c r="E272" s="4">
        <f t="shared" ref="E272" si="37">SUM(E247:E271)</f>
        <v>0</v>
      </c>
      <c r="F272" s="4">
        <f t="shared" ref="F272" si="38">SUM(F247:F271)</f>
        <v>0</v>
      </c>
      <c r="G272" s="4">
        <f t="shared" ref="G272" si="39">SUM(G247:G271)</f>
        <v>0</v>
      </c>
      <c r="H272" s="4">
        <f t="shared" ref="H272" si="40">SUM(H247:H271)</f>
        <v>0</v>
      </c>
      <c r="I272" s="154">
        <f>SUM(I247:I271)</f>
        <v>0</v>
      </c>
    </row>
    <row r="273" spans="2:18" outlineLevel="1" x14ac:dyDescent="0.35"/>
    <row r="274" spans="2:18" outlineLevel="1" x14ac:dyDescent="0.35">
      <c r="B274" s="71" t="s">
        <v>110</v>
      </c>
      <c r="C274" s="72"/>
      <c r="D274" s="72"/>
      <c r="E274" s="72"/>
      <c r="F274" s="72"/>
      <c r="G274" s="72"/>
      <c r="H274" s="72"/>
      <c r="I274" s="72"/>
      <c r="J274" s="56"/>
      <c r="K274" s="56"/>
      <c r="L274" s="56"/>
      <c r="M274" s="56"/>
      <c r="N274" s="56"/>
      <c r="O274" s="56"/>
      <c r="P274" s="56"/>
      <c r="Q274" s="56"/>
      <c r="R274" s="56"/>
    </row>
    <row r="275" spans="2:18" outlineLevel="2" x14ac:dyDescent="0.35">
      <c r="B275" s="57"/>
      <c r="C275" s="75" t="s">
        <v>105</v>
      </c>
      <c r="D275" s="73">
        <f>$C$3</f>
        <v>2024</v>
      </c>
      <c r="E275" s="73">
        <f>$C$3+1</f>
        <v>2025</v>
      </c>
      <c r="F275" s="73">
        <f>$C$3+2</f>
        <v>2026</v>
      </c>
      <c r="G275" s="73">
        <f>$C$3+3</f>
        <v>2027</v>
      </c>
      <c r="H275" s="73">
        <f>$C$3+4</f>
        <v>2028</v>
      </c>
      <c r="I275" s="49" t="str">
        <f>D275&amp; "-"&amp;H275</f>
        <v>2024-2028</v>
      </c>
    </row>
    <row r="276" spans="2:18" outlineLevel="2" x14ac:dyDescent="0.35">
      <c r="B276" s="229" t="s">
        <v>75</v>
      </c>
      <c r="C276" s="51" t="s">
        <v>114</v>
      </c>
      <c r="D276" s="6"/>
      <c r="E276" s="6"/>
      <c r="F276" s="6"/>
      <c r="G276" s="6"/>
      <c r="H276" s="6"/>
      <c r="I276" s="154">
        <f t="shared" ref="I276:I300" si="41">D276+E276+F276+G276+H276</f>
        <v>0</v>
      </c>
    </row>
    <row r="277" spans="2:18" outlineLevel="2" x14ac:dyDescent="0.35">
      <c r="B277" s="230" t="s">
        <v>76</v>
      </c>
      <c r="C277" s="51" t="s">
        <v>114</v>
      </c>
      <c r="D277" s="6"/>
      <c r="E277" s="6"/>
      <c r="F277" s="6"/>
      <c r="G277" s="6"/>
      <c r="H277" s="6"/>
      <c r="I277" s="154">
        <f t="shared" si="41"/>
        <v>0</v>
      </c>
    </row>
    <row r="278" spans="2:18" outlineLevel="2" x14ac:dyDescent="0.35">
      <c r="B278" s="229" t="s">
        <v>77</v>
      </c>
      <c r="C278" s="51" t="s">
        <v>114</v>
      </c>
      <c r="D278" s="6"/>
      <c r="E278" s="6"/>
      <c r="F278" s="6"/>
      <c r="G278" s="6"/>
      <c r="H278" s="6"/>
      <c r="I278" s="154">
        <f t="shared" si="41"/>
        <v>0</v>
      </c>
    </row>
    <row r="279" spans="2:18" outlineLevel="2" x14ac:dyDescent="0.35">
      <c r="B279" s="230" t="s">
        <v>78</v>
      </c>
      <c r="C279" s="51" t="s">
        <v>114</v>
      </c>
      <c r="D279" s="6"/>
      <c r="E279" s="6"/>
      <c r="F279" s="6"/>
      <c r="G279" s="6"/>
      <c r="H279" s="6"/>
      <c r="I279" s="154">
        <f t="shared" si="41"/>
        <v>0</v>
      </c>
    </row>
    <row r="280" spans="2:18" outlineLevel="2" x14ac:dyDescent="0.35">
      <c r="B280" s="229" t="s">
        <v>79</v>
      </c>
      <c r="C280" s="51" t="s">
        <v>114</v>
      </c>
      <c r="D280" s="6"/>
      <c r="E280" s="6"/>
      <c r="F280" s="6"/>
      <c r="G280" s="6"/>
      <c r="H280" s="6"/>
      <c r="I280" s="154">
        <f t="shared" si="41"/>
        <v>0</v>
      </c>
    </row>
    <row r="281" spans="2:18" outlineLevel="2" x14ac:dyDescent="0.35">
      <c r="B281" s="230" t="s">
        <v>80</v>
      </c>
      <c r="C281" s="51" t="s">
        <v>114</v>
      </c>
      <c r="D281" s="6"/>
      <c r="E281" s="6"/>
      <c r="F281" s="6"/>
      <c r="G281" s="6"/>
      <c r="H281" s="6"/>
      <c r="I281" s="154">
        <f t="shared" si="41"/>
        <v>0</v>
      </c>
    </row>
    <row r="282" spans="2:18" outlineLevel="2" x14ac:dyDescent="0.35">
      <c r="B282" s="229" t="s">
        <v>81</v>
      </c>
      <c r="C282" s="51" t="s">
        <v>114</v>
      </c>
      <c r="D282" s="6"/>
      <c r="E282" s="6"/>
      <c r="F282" s="6"/>
      <c r="G282" s="6"/>
      <c r="H282" s="6"/>
      <c r="I282" s="154">
        <f t="shared" si="41"/>
        <v>0</v>
      </c>
    </row>
    <row r="283" spans="2:18" outlineLevel="2" x14ac:dyDescent="0.35">
      <c r="B283" s="230" t="s">
        <v>82</v>
      </c>
      <c r="C283" s="51" t="s">
        <v>114</v>
      </c>
      <c r="D283" s="6"/>
      <c r="E283" s="6"/>
      <c r="F283" s="6"/>
      <c r="G283" s="6"/>
      <c r="H283" s="6"/>
      <c r="I283" s="154">
        <f t="shared" si="41"/>
        <v>0</v>
      </c>
    </row>
    <row r="284" spans="2:18" outlineLevel="2" x14ac:dyDescent="0.35">
      <c r="B284" s="230" t="s">
        <v>83</v>
      </c>
      <c r="C284" s="51" t="s">
        <v>114</v>
      </c>
      <c r="D284" s="6"/>
      <c r="E284" s="6"/>
      <c r="F284" s="6"/>
      <c r="G284" s="6"/>
      <c r="H284" s="6"/>
      <c r="I284" s="154">
        <f t="shared" si="41"/>
        <v>0</v>
      </c>
    </row>
    <row r="285" spans="2:18" outlineLevel="2" x14ac:dyDescent="0.35">
      <c r="B285" s="230" t="s">
        <v>84</v>
      </c>
      <c r="C285" s="51" t="s">
        <v>114</v>
      </c>
      <c r="D285" s="6"/>
      <c r="E285" s="6"/>
      <c r="F285" s="6"/>
      <c r="G285" s="6"/>
      <c r="H285" s="6"/>
      <c r="I285" s="154">
        <f t="shared" si="41"/>
        <v>0</v>
      </c>
    </row>
    <row r="286" spans="2:18" outlineLevel="2" x14ac:dyDescent="0.35">
      <c r="B286" s="229" t="s">
        <v>85</v>
      </c>
      <c r="C286" s="51" t="s">
        <v>114</v>
      </c>
      <c r="D286" s="6"/>
      <c r="E286" s="6"/>
      <c r="F286" s="6"/>
      <c r="G286" s="6"/>
      <c r="H286" s="6"/>
      <c r="I286" s="154">
        <f t="shared" si="41"/>
        <v>0</v>
      </c>
    </row>
    <row r="287" spans="2:18" s="54" customFormat="1" outlineLevel="2" x14ac:dyDescent="0.35">
      <c r="B287" s="230" t="s">
        <v>86</v>
      </c>
      <c r="C287" s="51" t="s">
        <v>114</v>
      </c>
      <c r="D287" s="53"/>
      <c r="E287" s="53"/>
      <c r="F287" s="53"/>
      <c r="G287" s="53"/>
      <c r="H287" s="53"/>
      <c r="I287" s="154">
        <f t="shared" si="41"/>
        <v>0</v>
      </c>
    </row>
    <row r="288" spans="2:18" s="54" customFormat="1" outlineLevel="2" x14ac:dyDescent="0.35">
      <c r="B288" s="230" t="s">
        <v>87</v>
      </c>
      <c r="C288" s="51" t="s">
        <v>114</v>
      </c>
      <c r="D288" s="53"/>
      <c r="E288" s="53"/>
      <c r="F288" s="53"/>
      <c r="G288" s="53"/>
      <c r="H288" s="53"/>
      <c r="I288" s="154">
        <f t="shared" si="41"/>
        <v>0</v>
      </c>
    </row>
    <row r="289" spans="2:18" s="54" customFormat="1" outlineLevel="2" x14ac:dyDescent="0.35">
      <c r="B289" s="230" t="s">
        <v>88</v>
      </c>
      <c r="C289" s="51" t="s">
        <v>114</v>
      </c>
      <c r="D289" s="53"/>
      <c r="E289" s="53"/>
      <c r="F289" s="53"/>
      <c r="G289" s="53"/>
      <c r="H289" s="53"/>
      <c r="I289" s="154">
        <f t="shared" si="41"/>
        <v>0</v>
      </c>
    </row>
    <row r="290" spans="2:18" s="54" customFormat="1" outlineLevel="2" x14ac:dyDescent="0.35">
      <c r="B290" s="230" t="s">
        <v>89</v>
      </c>
      <c r="C290" s="51" t="s">
        <v>114</v>
      </c>
      <c r="D290" s="53"/>
      <c r="E290" s="53"/>
      <c r="F290" s="53"/>
      <c r="G290" s="53"/>
      <c r="H290" s="53"/>
      <c r="I290" s="154">
        <f t="shared" si="41"/>
        <v>0</v>
      </c>
    </row>
    <row r="291" spans="2:18" s="54" customFormat="1" outlineLevel="2" x14ac:dyDescent="0.35">
      <c r="B291" s="229" t="s">
        <v>90</v>
      </c>
      <c r="C291" s="51" t="s">
        <v>114</v>
      </c>
      <c r="D291" s="53"/>
      <c r="E291" s="53"/>
      <c r="F291" s="53"/>
      <c r="G291" s="53"/>
      <c r="H291" s="53"/>
      <c r="I291" s="154">
        <f t="shared" si="41"/>
        <v>0</v>
      </c>
    </row>
    <row r="292" spans="2:18" s="54" customFormat="1" outlineLevel="2" x14ac:dyDescent="0.35">
      <c r="B292" s="230" t="s">
        <v>91</v>
      </c>
      <c r="C292" s="51" t="s">
        <v>114</v>
      </c>
      <c r="D292" s="53"/>
      <c r="E292" s="53"/>
      <c r="F292" s="53"/>
      <c r="G292" s="53"/>
      <c r="H292" s="53"/>
      <c r="I292" s="154">
        <f t="shared" si="41"/>
        <v>0</v>
      </c>
    </row>
    <row r="293" spans="2:18" s="54" customFormat="1" outlineLevel="2" x14ac:dyDescent="0.35">
      <c r="B293" s="229" t="s">
        <v>92</v>
      </c>
      <c r="C293" s="51" t="s">
        <v>114</v>
      </c>
      <c r="D293" s="53"/>
      <c r="E293" s="53"/>
      <c r="F293" s="53"/>
      <c r="G293" s="53"/>
      <c r="H293" s="53"/>
      <c r="I293" s="154">
        <f t="shared" si="41"/>
        <v>0</v>
      </c>
    </row>
    <row r="294" spans="2:18" s="54" customFormat="1" outlineLevel="2" x14ac:dyDescent="0.35">
      <c r="B294" s="230" t="s">
        <v>93</v>
      </c>
      <c r="C294" s="51" t="s">
        <v>114</v>
      </c>
      <c r="D294" s="53"/>
      <c r="E294" s="53"/>
      <c r="F294" s="53"/>
      <c r="G294" s="53"/>
      <c r="H294" s="53"/>
      <c r="I294" s="154">
        <f t="shared" si="41"/>
        <v>0</v>
      </c>
    </row>
    <row r="295" spans="2:18" s="54" customFormat="1" outlineLevel="2" x14ac:dyDescent="0.35">
      <c r="B295" s="229" t="s">
        <v>94</v>
      </c>
      <c r="C295" s="51" t="s">
        <v>114</v>
      </c>
      <c r="D295" s="53"/>
      <c r="E295" s="53"/>
      <c r="F295" s="53"/>
      <c r="G295" s="53"/>
      <c r="H295" s="53"/>
      <c r="I295" s="154">
        <f t="shared" si="41"/>
        <v>0</v>
      </c>
    </row>
    <row r="296" spans="2:18" s="54" customFormat="1" outlineLevel="2" x14ac:dyDescent="0.35">
      <c r="B296" s="230" t="s">
        <v>95</v>
      </c>
      <c r="C296" s="51" t="s">
        <v>114</v>
      </c>
      <c r="D296" s="53"/>
      <c r="E296" s="53"/>
      <c r="F296" s="53"/>
      <c r="G296" s="53"/>
      <c r="H296" s="53"/>
      <c r="I296" s="154">
        <f t="shared" si="41"/>
        <v>0</v>
      </c>
    </row>
    <row r="297" spans="2:18" s="54" customFormat="1" outlineLevel="2" x14ac:dyDescent="0.35">
      <c r="B297" s="229" t="s">
        <v>96</v>
      </c>
      <c r="C297" s="51" t="s">
        <v>114</v>
      </c>
      <c r="D297" s="244"/>
      <c r="E297" s="244"/>
      <c r="F297" s="244"/>
      <c r="G297" s="244"/>
      <c r="H297" s="244"/>
      <c r="I297" s="154">
        <f t="shared" si="41"/>
        <v>0</v>
      </c>
    </row>
    <row r="298" spans="2:18" s="54" customFormat="1" outlineLevel="2" x14ac:dyDescent="0.35">
      <c r="B298" s="230" t="s">
        <v>97</v>
      </c>
      <c r="C298" s="51" t="s">
        <v>114</v>
      </c>
      <c r="D298" s="244"/>
      <c r="E298" s="244"/>
      <c r="F298" s="244"/>
      <c r="G298" s="244"/>
      <c r="H298" s="244"/>
      <c r="I298" s="154">
        <f t="shared" si="41"/>
        <v>0</v>
      </c>
    </row>
    <row r="299" spans="2:18" s="54" customFormat="1" outlineLevel="2" x14ac:dyDescent="0.35">
      <c r="B299" s="230" t="s">
        <v>98</v>
      </c>
      <c r="C299" s="51" t="s">
        <v>114</v>
      </c>
      <c r="D299" s="244"/>
      <c r="E299" s="244"/>
      <c r="F299" s="244"/>
      <c r="G299" s="244"/>
      <c r="H299" s="244"/>
      <c r="I299" s="154">
        <f t="shared" si="41"/>
        <v>0</v>
      </c>
    </row>
    <row r="300" spans="2:18" s="54" customFormat="1" outlineLevel="2" x14ac:dyDescent="0.35">
      <c r="B300" s="230" t="s">
        <v>99</v>
      </c>
      <c r="C300" s="51" t="s">
        <v>114</v>
      </c>
      <c r="D300" s="244"/>
      <c r="E300" s="244"/>
      <c r="F300" s="244"/>
      <c r="G300" s="244"/>
      <c r="H300" s="244"/>
      <c r="I300" s="154">
        <f t="shared" si="41"/>
        <v>0</v>
      </c>
    </row>
    <row r="301" spans="2:18" outlineLevel="2" x14ac:dyDescent="0.35">
      <c r="B301" s="50" t="s">
        <v>107</v>
      </c>
      <c r="C301" s="55" t="s">
        <v>114</v>
      </c>
      <c r="D301" s="4">
        <f>SUM(D276:D300)</f>
        <v>0</v>
      </c>
      <c r="E301" s="4">
        <f t="shared" ref="E301" si="42">SUM(E276:E300)</f>
        <v>0</v>
      </c>
      <c r="F301" s="4">
        <f t="shared" ref="F301" si="43">SUM(F276:F300)</f>
        <v>0</v>
      </c>
      <c r="G301" s="4">
        <f t="shared" ref="G301" si="44">SUM(G276:G300)</f>
        <v>0</v>
      </c>
      <c r="H301" s="4">
        <f t="shared" ref="H301" si="45">SUM(H276:H300)</f>
        <v>0</v>
      </c>
      <c r="I301" s="154">
        <f>SUM(I276:I300)</f>
        <v>0</v>
      </c>
    </row>
    <row r="302" spans="2:18" outlineLevel="1" x14ac:dyDescent="0.35"/>
    <row r="303" spans="2:18" outlineLevel="1" x14ac:dyDescent="0.35">
      <c r="B303" s="71" t="s">
        <v>111</v>
      </c>
      <c r="C303" s="72"/>
      <c r="D303" s="72"/>
      <c r="E303" s="72"/>
      <c r="F303" s="72"/>
      <c r="G303" s="72"/>
      <c r="H303" s="72"/>
      <c r="I303" s="72"/>
      <c r="J303" s="56"/>
      <c r="K303" s="56"/>
      <c r="L303" s="56"/>
      <c r="M303" s="56"/>
      <c r="N303" s="56"/>
      <c r="O303" s="56"/>
      <c r="P303" s="56"/>
      <c r="Q303" s="56"/>
      <c r="R303" s="56"/>
    </row>
    <row r="304" spans="2:18" outlineLevel="2" x14ac:dyDescent="0.35">
      <c r="B304" s="57"/>
      <c r="C304" s="75" t="s">
        <v>105</v>
      </c>
      <c r="D304" s="73">
        <f>$C$3</f>
        <v>2024</v>
      </c>
      <c r="E304" s="73">
        <f>$C$3+1</f>
        <v>2025</v>
      </c>
      <c r="F304" s="73">
        <f>$C$3+2</f>
        <v>2026</v>
      </c>
      <c r="G304" s="73">
        <f>$C$3+3</f>
        <v>2027</v>
      </c>
      <c r="H304" s="73">
        <f>$C$3+4</f>
        <v>2028</v>
      </c>
      <c r="I304" s="49" t="str">
        <f>D304&amp; "-"&amp;H304</f>
        <v>2024-2028</v>
      </c>
    </row>
    <row r="305" spans="2:9" outlineLevel="2" x14ac:dyDescent="0.35">
      <c r="B305" s="229" t="s">
        <v>75</v>
      </c>
      <c r="C305" s="51" t="s">
        <v>114</v>
      </c>
      <c r="D305" s="6"/>
      <c r="E305" s="6"/>
      <c r="F305" s="6"/>
      <c r="G305" s="6"/>
      <c r="H305" s="6"/>
      <c r="I305" s="154">
        <f t="shared" ref="I305:I329" si="46">D305+E305+F305+G305+H305</f>
        <v>0</v>
      </c>
    </row>
    <row r="306" spans="2:9" outlineLevel="2" x14ac:dyDescent="0.35">
      <c r="B306" s="230" t="s">
        <v>76</v>
      </c>
      <c r="C306" s="51" t="s">
        <v>114</v>
      </c>
      <c r="D306" s="6"/>
      <c r="E306" s="6"/>
      <c r="F306" s="6"/>
      <c r="G306" s="6"/>
      <c r="H306" s="6"/>
      <c r="I306" s="154">
        <f t="shared" si="46"/>
        <v>0</v>
      </c>
    </row>
    <row r="307" spans="2:9" outlineLevel="2" x14ac:dyDescent="0.35">
      <c r="B307" s="229" t="s">
        <v>77</v>
      </c>
      <c r="C307" s="51" t="s">
        <v>114</v>
      </c>
      <c r="D307" s="6"/>
      <c r="E307" s="6"/>
      <c r="F307" s="6"/>
      <c r="G307" s="6"/>
      <c r="H307" s="6"/>
      <c r="I307" s="154">
        <f t="shared" si="46"/>
        <v>0</v>
      </c>
    </row>
    <row r="308" spans="2:9" outlineLevel="2" x14ac:dyDescent="0.35">
      <c r="B308" s="230" t="s">
        <v>78</v>
      </c>
      <c r="C308" s="51" t="s">
        <v>114</v>
      </c>
      <c r="D308" s="6"/>
      <c r="E308" s="6"/>
      <c r="F308" s="6"/>
      <c r="G308" s="6"/>
      <c r="H308" s="6"/>
      <c r="I308" s="154">
        <f t="shared" si="46"/>
        <v>0</v>
      </c>
    </row>
    <row r="309" spans="2:9" outlineLevel="2" x14ac:dyDescent="0.35">
      <c r="B309" s="229" t="s">
        <v>79</v>
      </c>
      <c r="C309" s="51" t="s">
        <v>114</v>
      </c>
      <c r="D309" s="6"/>
      <c r="E309" s="6"/>
      <c r="F309" s="6"/>
      <c r="G309" s="6"/>
      <c r="H309" s="6"/>
      <c r="I309" s="154">
        <f t="shared" si="46"/>
        <v>0</v>
      </c>
    </row>
    <row r="310" spans="2:9" outlineLevel="2" x14ac:dyDescent="0.35">
      <c r="B310" s="230" t="s">
        <v>80</v>
      </c>
      <c r="C310" s="51" t="s">
        <v>114</v>
      </c>
      <c r="D310" s="6"/>
      <c r="E310" s="6"/>
      <c r="F310" s="6"/>
      <c r="G310" s="6"/>
      <c r="H310" s="6"/>
      <c r="I310" s="154">
        <f t="shared" si="46"/>
        <v>0</v>
      </c>
    </row>
    <row r="311" spans="2:9" outlineLevel="2" x14ac:dyDescent="0.35">
      <c r="B311" s="229" t="s">
        <v>81</v>
      </c>
      <c r="C311" s="51" t="s">
        <v>114</v>
      </c>
      <c r="D311" s="6"/>
      <c r="E311" s="6"/>
      <c r="F311" s="6"/>
      <c r="G311" s="6"/>
      <c r="H311" s="6"/>
      <c r="I311" s="154">
        <f t="shared" si="46"/>
        <v>0</v>
      </c>
    </row>
    <row r="312" spans="2:9" outlineLevel="2" x14ac:dyDescent="0.35">
      <c r="B312" s="230" t="s">
        <v>82</v>
      </c>
      <c r="C312" s="51" t="s">
        <v>114</v>
      </c>
      <c r="D312" s="6"/>
      <c r="E312" s="6"/>
      <c r="F312" s="6"/>
      <c r="G312" s="6"/>
      <c r="H312" s="6"/>
      <c r="I312" s="154">
        <f t="shared" si="46"/>
        <v>0</v>
      </c>
    </row>
    <row r="313" spans="2:9" outlineLevel="2" x14ac:dyDescent="0.35">
      <c r="B313" s="230" t="s">
        <v>83</v>
      </c>
      <c r="C313" s="51" t="s">
        <v>114</v>
      </c>
      <c r="D313" s="6"/>
      <c r="E313" s="6"/>
      <c r="F313" s="6"/>
      <c r="G313" s="6"/>
      <c r="H313" s="6"/>
      <c r="I313" s="154">
        <f t="shared" si="46"/>
        <v>0</v>
      </c>
    </row>
    <row r="314" spans="2:9" outlineLevel="2" x14ac:dyDescent="0.35">
      <c r="B314" s="230" t="s">
        <v>84</v>
      </c>
      <c r="C314" s="51" t="s">
        <v>114</v>
      </c>
      <c r="D314" s="6"/>
      <c r="E314" s="6"/>
      <c r="F314" s="6"/>
      <c r="G314" s="6"/>
      <c r="H314" s="6"/>
      <c r="I314" s="154">
        <f t="shared" si="46"/>
        <v>0</v>
      </c>
    </row>
    <row r="315" spans="2:9" outlineLevel="2" x14ac:dyDescent="0.35">
      <c r="B315" s="229" t="s">
        <v>85</v>
      </c>
      <c r="C315" s="51" t="s">
        <v>114</v>
      </c>
      <c r="D315" s="6"/>
      <c r="E315" s="6"/>
      <c r="F315" s="6"/>
      <c r="G315" s="6"/>
      <c r="H315" s="6"/>
      <c r="I315" s="154">
        <f t="shared" si="46"/>
        <v>0</v>
      </c>
    </row>
    <row r="316" spans="2:9" outlineLevel="2" x14ac:dyDescent="0.35">
      <c r="B316" s="230" t="s">
        <v>86</v>
      </c>
      <c r="C316" s="51" t="s">
        <v>114</v>
      </c>
      <c r="D316" s="6"/>
      <c r="E316" s="6"/>
      <c r="F316" s="6"/>
      <c r="G316" s="6"/>
      <c r="H316" s="6"/>
      <c r="I316" s="154">
        <f t="shared" si="46"/>
        <v>0</v>
      </c>
    </row>
    <row r="317" spans="2:9" s="60" customFormat="1" outlineLevel="2" x14ac:dyDescent="0.35">
      <c r="B317" s="230" t="s">
        <v>87</v>
      </c>
      <c r="C317" s="51" t="s">
        <v>114</v>
      </c>
      <c r="D317" s="223"/>
      <c r="E317" s="223"/>
      <c r="F317" s="223"/>
      <c r="G317" s="223"/>
      <c r="H317" s="223"/>
      <c r="I317" s="154">
        <f t="shared" si="46"/>
        <v>0</v>
      </c>
    </row>
    <row r="318" spans="2:9" s="60" customFormat="1" outlineLevel="2" x14ac:dyDescent="0.35">
      <c r="B318" s="230" t="s">
        <v>88</v>
      </c>
      <c r="C318" s="51" t="s">
        <v>114</v>
      </c>
      <c r="D318" s="223"/>
      <c r="E318" s="223"/>
      <c r="F318" s="223"/>
      <c r="G318" s="223"/>
      <c r="H318" s="223"/>
      <c r="I318" s="154">
        <f t="shared" si="46"/>
        <v>0</v>
      </c>
    </row>
    <row r="319" spans="2:9" s="60" customFormat="1" outlineLevel="2" x14ac:dyDescent="0.35">
      <c r="B319" s="230" t="s">
        <v>89</v>
      </c>
      <c r="C319" s="51" t="s">
        <v>114</v>
      </c>
      <c r="D319" s="223"/>
      <c r="E319" s="223"/>
      <c r="F319" s="223"/>
      <c r="G319" s="223"/>
      <c r="H319" s="223"/>
      <c r="I319" s="154">
        <f t="shared" si="46"/>
        <v>0</v>
      </c>
    </row>
    <row r="320" spans="2:9" s="60" customFormat="1" outlineLevel="2" x14ac:dyDescent="0.35">
      <c r="B320" s="229" t="s">
        <v>90</v>
      </c>
      <c r="C320" s="51" t="s">
        <v>114</v>
      </c>
      <c r="D320" s="223"/>
      <c r="E320" s="223"/>
      <c r="F320" s="223"/>
      <c r="G320" s="223"/>
      <c r="H320" s="223"/>
      <c r="I320" s="154">
        <f t="shared" si="46"/>
        <v>0</v>
      </c>
    </row>
    <row r="321" spans="2:18" s="60" customFormat="1" outlineLevel="2" x14ac:dyDescent="0.35">
      <c r="B321" s="230" t="s">
        <v>91</v>
      </c>
      <c r="C321" s="51" t="s">
        <v>114</v>
      </c>
      <c r="D321" s="223"/>
      <c r="E321" s="223"/>
      <c r="F321" s="223"/>
      <c r="G321" s="223"/>
      <c r="H321" s="223"/>
      <c r="I321" s="154">
        <f t="shared" si="46"/>
        <v>0</v>
      </c>
    </row>
    <row r="322" spans="2:18" s="60" customFormat="1" outlineLevel="2" x14ac:dyDescent="0.35">
      <c r="B322" s="229" t="s">
        <v>92</v>
      </c>
      <c r="C322" s="51" t="s">
        <v>114</v>
      </c>
      <c r="D322" s="223"/>
      <c r="E322" s="223"/>
      <c r="F322" s="223"/>
      <c r="G322" s="223"/>
      <c r="H322" s="223"/>
      <c r="I322" s="154">
        <f t="shared" si="46"/>
        <v>0</v>
      </c>
    </row>
    <row r="323" spans="2:18" s="60" customFormat="1" outlineLevel="2" x14ac:dyDescent="0.35">
      <c r="B323" s="230" t="s">
        <v>93</v>
      </c>
      <c r="C323" s="51" t="s">
        <v>114</v>
      </c>
      <c r="D323" s="223"/>
      <c r="E323" s="223"/>
      <c r="F323" s="223"/>
      <c r="G323" s="223"/>
      <c r="H323" s="223"/>
      <c r="I323" s="154">
        <f t="shared" si="46"/>
        <v>0</v>
      </c>
    </row>
    <row r="324" spans="2:18" s="60" customFormat="1" outlineLevel="2" x14ac:dyDescent="0.35">
      <c r="B324" s="229" t="s">
        <v>94</v>
      </c>
      <c r="C324" s="51" t="s">
        <v>114</v>
      </c>
      <c r="D324" s="223"/>
      <c r="E324" s="223"/>
      <c r="F324" s="223"/>
      <c r="G324" s="223"/>
      <c r="H324" s="223"/>
      <c r="I324" s="154">
        <f t="shared" si="46"/>
        <v>0</v>
      </c>
    </row>
    <row r="325" spans="2:18" s="60" customFormat="1" outlineLevel="2" x14ac:dyDescent="0.35">
      <c r="B325" s="230" t="s">
        <v>95</v>
      </c>
      <c r="C325" s="51" t="s">
        <v>114</v>
      </c>
      <c r="D325" s="223"/>
      <c r="E325" s="223"/>
      <c r="F325" s="223"/>
      <c r="G325" s="223"/>
      <c r="H325" s="223"/>
      <c r="I325" s="154">
        <f t="shared" si="46"/>
        <v>0</v>
      </c>
    </row>
    <row r="326" spans="2:18" s="60" customFormat="1" outlineLevel="2" x14ac:dyDescent="0.35">
      <c r="B326" s="229" t="s">
        <v>96</v>
      </c>
      <c r="C326" s="51" t="s">
        <v>114</v>
      </c>
      <c r="D326" s="245"/>
      <c r="E326" s="245"/>
      <c r="F326" s="245"/>
      <c r="G326" s="245"/>
      <c r="H326" s="245"/>
      <c r="I326" s="154">
        <f t="shared" si="46"/>
        <v>0</v>
      </c>
    </row>
    <row r="327" spans="2:18" s="60" customFormat="1" outlineLevel="2" x14ac:dyDescent="0.35">
      <c r="B327" s="230" t="s">
        <v>97</v>
      </c>
      <c r="C327" s="51" t="s">
        <v>114</v>
      </c>
      <c r="D327" s="245"/>
      <c r="E327" s="245"/>
      <c r="F327" s="245"/>
      <c r="G327" s="245"/>
      <c r="H327" s="245"/>
      <c r="I327" s="154">
        <f t="shared" si="46"/>
        <v>0</v>
      </c>
    </row>
    <row r="328" spans="2:18" s="60" customFormat="1" outlineLevel="2" x14ac:dyDescent="0.35">
      <c r="B328" s="230" t="s">
        <v>98</v>
      </c>
      <c r="C328" s="51" t="s">
        <v>114</v>
      </c>
      <c r="D328" s="245"/>
      <c r="E328" s="245"/>
      <c r="F328" s="245"/>
      <c r="G328" s="245"/>
      <c r="H328" s="245"/>
      <c r="I328" s="154">
        <f t="shared" si="46"/>
        <v>0</v>
      </c>
    </row>
    <row r="329" spans="2:18" s="60" customFormat="1" outlineLevel="2" x14ac:dyDescent="0.35">
      <c r="B329" s="230" t="s">
        <v>99</v>
      </c>
      <c r="C329" s="51" t="s">
        <v>114</v>
      </c>
      <c r="D329" s="245"/>
      <c r="E329" s="245"/>
      <c r="F329" s="245"/>
      <c r="G329" s="245"/>
      <c r="H329" s="245"/>
      <c r="I329" s="154">
        <f t="shared" si="46"/>
        <v>0</v>
      </c>
    </row>
    <row r="330" spans="2:18" outlineLevel="2" x14ac:dyDescent="0.35">
      <c r="B330" s="50" t="s">
        <v>107</v>
      </c>
      <c r="C330" s="55" t="s">
        <v>114</v>
      </c>
      <c r="D330" s="4">
        <f>SUM(D305:D329)</f>
        <v>0</v>
      </c>
      <c r="E330" s="4">
        <f t="shared" ref="E330" si="47">SUM(E305:E329)</f>
        <v>0</v>
      </c>
      <c r="F330" s="4">
        <f t="shared" ref="F330" si="48">SUM(F305:F329)</f>
        <v>0</v>
      </c>
      <c r="G330" s="4">
        <f t="shared" ref="G330" si="49">SUM(G305:G329)</f>
        <v>0</v>
      </c>
      <c r="H330" s="4">
        <f t="shared" ref="H330" si="50">SUM(H305:H329)</f>
        <v>0</v>
      </c>
      <c r="I330" s="154">
        <f>SUM(I305:I329)</f>
        <v>0</v>
      </c>
    </row>
    <row r="331" spans="2:18" outlineLevel="1" x14ac:dyDescent="0.35"/>
    <row r="332" spans="2:18" outlineLevel="1" x14ac:dyDescent="0.35">
      <c r="B332" s="71" t="s">
        <v>112</v>
      </c>
      <c r="C332" s="72"/>
      <c r="D332" s="72"/>
      <c r="E332" s="72"/>
      <c r="F332" s="72"/>
      <c r="G332" s="72"/>
      <c r="H332" s="72"/>
      <c r="I332" s="72"/>
      <c r="J332" s="56"/>
      <c r="K332" s="56"/>
      <c r="L332" s="56"/>
      <c r="M332" s="56"/>
      <c r="N332" s="56"/>
      <c r="O332" s="56"/>
      <c r="P332" s="56"/>
      <c r="Q332" s="56"/>
      <c r="R332" s="56"/>
    </row>
    <row r="333" spans="2:18" outlineLevel="2" x14ac:dyDescent="0.35">
      <c r="B333" s="57"/>
      <c r="C333" s="75" t="s">
        <v>105</v>
      </c>
      <c r="D333" s="73">
        <f>$C$3</f>
        <v>2024</v>
      </c>
      <c r="E333" s="73">
        <f>$C$3+1</f>
        <v>2025</v>
      </c>
      <c r="F333" s="73">
        <f>$C$3+2</f>
        <v>2026</v>
      </c>
      <c r="G333" s="73">
        <f>$C$3+3</f>
        <v>2027</v>
      </c>
      <c r="H333" s="73">
        <f>$C$3+4</f>
        <v>2028</v>
      </c>
      <c r="I333" s="49" t="str">
        <f>D333&amp; "-"&amp;H333</f>
        <v>2024-2028</v>
      </c>
    </row>
    <row r="334" spans="2:18" outlineLevel="2" x14ac:dyDescent="0.35">
      <c r="B334" s="229" t="s">
        <v>75</v>
      </c>
      <c r="C334" s="51" t="s">
        <v>114</v>
      </c>
      <c r="D334" s="6"/>
      <c r="E334" s="6"/>
      <c r="F334" s="6"/>
      <c r="G334" s="6"/>
      <c r="H334" s="6"/>
      <c r="I334" s="154">
        <f t="shared" ref="I334:I358" si="51">D334+E334+F334+G334+H334</f>
        <v>0</v>
      </c>
    </row>
    <row r="335" spans="2:18" outlineLevel="2" x14ac:dyDescent="0.35">
      <c r="B335" s="230" t="s">
        <v>76</v>
      </c>
      <c r="C335" s="51" t="s">
        <v>114</v>
      </c>
      <c r="D335" s="6"/>
      <c r="E335" s="6"/>
      <c r="F335" s="6"/>
      <c r="G335" s="6"/>
      <c r="H335" s="6"/>
      <c r="I335" s="154">
        <f t="shared" si="51"/>
        <v>0</v>
      </c>
    </row>
    <row r="336" spans="2:18" outlineLevel="2" x14ac:dyDescent="0.35">
      <c r="B336" s="229" t="s">
        <v>77</v>
      </c>
      <c r="C336" s="51" t="s">
        <v>114</v>
      </c>
      <c r="D336" s="6"/>
      <c r="E336" s="6"/>
      <c r="F336" s="6"/>
      <c r="G336" s="6"/>
      <c r="H336" s="6"/>
      <c r="I336" s="154">
        <f t="shared" si="51"/>
        <v>0</v>
      </c>
    </row>
    <row r="337" spans="2:9" outlineLevel="2" x14ac:dyDescent="0.35">
      <c r="B337" s="230" t="s">
        <v>78</v>
      </c>
      <c r="C337" s="51" t="s">
        <v>114</v>
      </c>
      <c r="D337" s="6"/>
      <c r="E337" s="6"/>
      <c r="F337" s="6"/>
      <c r="G337" s="6"/>
      <c r="H337" s="6"/>
      <c r="I337" s="154">
        <f t="shared" si="51"/>
        <v>0</v>
      </c>
    </row>
    <row r="338" spans="2:9" outlineLevel="2" x14ac:dyDescent="0.35">
      <c r="B338" s="229" t="s">
        <v>79</v>
      </c>
      <c r="C338" s="51" t="s">
        <v>114</v>
      </c>
      <c r="D338" s="6"/>
      <c r="E338" s="6"/>
      <c r="F338" s="6"/>
      <c r="G338" s="6"/>
      <c r="H338" s="6"/>
      <c r="I338" s="154">
        <f t="shared" si="51"/>
        <v>0</v>
      </c>
    </row>
    <row r="339" spans="2:9" outlineLevel="2" x14ac:dyDescent="0.35">
      <c r="B339" s="230" t="s">
        <v>80</v>
      </c>
      <c r="C339" s="51" t="s">
        <v>114</v>
      </c>
      <c r="D339" s="6"/>
      <c r="E339" s="6"/>
      <c r="F339" s="6"/>
      <c r="G339" s="6"/>
      <c r="H339" s="6"/>
      <c r="I339" s="154">
        <f t="shared" si="51"/>
        <v>0</v>
      </c>
    </row>
    <row r="340" spans="2:9" outlineLevel="2" x14ac:dyDescent="0.35">
      <c r="B340" s="229" t="s">
        <v>81</v>
      </c>
      <c r="C340" s="51" t="s">
        <v>114</v>
      </c>
      <c r="D340" s="6"/>
      <c r="E340" s="6"/>
      <c r="F340" s="6"/>
      <c r="G340" s="6"/>
      <c r="H340" s="6"/>
      <c r="I340" s="154">
        <f t="shared" si="51"/>
        <v>0</v>
      </c>
    </row>
    <row r="341" spans="2:9" outlineLevel="2" x14ac:dyDescent="0.35">
      <c r="B341" s="230" t="s">
        <v>82</v>
      </c>
      <c r="C341" s="51" t="s">
        <v>114</v>
      </c>
      <c r="D341" s="6"/>
      <c r="E341" s="6"/>
      <c r="F341" s="6"/>
      <c r="G341" s="6"/>
      <c r="H341" s="6"/>
      <c r="I341" s="154">
        <f t="shared" si="51"/>
        <v>0</v>
      </c>
    </row>
    <row r="342" spans="2:9" outlineLevel="2" x14ac:dyDescent="0.35">
      <c r="B342" s="230" t="s">
        <v>83</v>
      </c>
      <c r="C342" s="51" t="s">
        <v>114</v>
      </c>
      <c r="D342" s="6"/>
      <c r="E342" s="6"/>
      <c r="F342" s="6"/>
      <c r="G342" s="6"/>
      <c r="H342" s="6"/>
      <c r="I342" s="154">
        <f t="shared" si="51"/>
        <v>0</v>
      </c>
    </row>
    <row r="343" spans="2:9" outlineLevel="2" x14ac:dyDescent="0.35">
      <c r="B343" s="230" t="s">
        <v>84</v>
      </c>
      <c r="C343" s="51" t="s">
        <v>114</v>
      </c>
      <c r="D343" s="6"/>
      <c r="E343" s="6"/>
      <c r="F343" s="6"/>
      <c r="G343" s="6"/>
      <c r="H343" s="6"/>
      <c r="I343" s="154">
        <f t="shared" si="51"/>
        <v>0</v>
      </c>
    </row>
    <row r="344" spans="2:9" outlineLevel="2" x14ac:dyDescent="0.35">
      <c r="B344" s="229" t="s">
        <v>85</v>
      </c>
      <c r="C344" s="51" t="s">
        <v>114</v>
      </c>
      <c r="D344" s="6"/>
      <c r="E344" s="6"/>
      <c r="F344" s="6"/>
      <c r="G344" s="6"/>
      <c r="H344" s="6"/>
      <c r="I344" s="154">
        <f t="shared" si="51"/>
        <v>0</v>
      </c>
    </row>
    <row r="345" spans="2:9" outlineLevel="2" x14ac:dyDescent="0.35">
      <c r="B345" s="230" t="s">
        <v>86</v>
      </c>
      <c r="C345" s="51" t="s">
        <v>114</v>
      </c>
      <c r="D345" s="6"/>
      <c r="E345" s="6"/>
      <c r="F345" s="6"/>
      <c r="G345" s="6"/>
      <c r="H345" s="6"/>
      <c r="I345" s="154">
        <f t="shared" si="51"/>
        <v>0</v>
      </c>
    </row>
    <row r="346" spans="2:9" outlineLevel="2" x14ac:dyDescent="0.35">
      <c r="B346" s="230" t="s">
        <v>87</v>
      </c>
      <c r="C346" s="51" t="s">
        <v>114</v>
      </c>
      <c r="D346" s="6"/>
      <c r="E346" s="6"/>
      <c r="F346" s="6"/>
      <c r="G346" s="6"/>
      <c r="H346" s="6"/>
      <c r="I346" s="154">
        <f t="shared" si="51"/>
        <v>0</v>
      </c>
    </row>
    <row r="347" spans="2:9" outlineLevel="2" x14ac:dyDescent="0.35">
      <c r="B347" s="230" t="s">
        <v>88</v>
      </c>
      <c r="C347" s="51" t="s">
        <v>114</v>
      </c>
      <c r="D347" s="6"/>
      <c r="E347" s="6"/>
      <c r="F347" s="6"/>
      <c r="G347" s="6"/>
      <c r="H347" s="6"/>
      <c r="I347" s="154">
        <f t="shared" si="51"/>
        <v>0</v>
      </c>
    </row>
    <row r="348" spans="2:9" outlineLevel="2" x14ac:dyDescent="0.35">
      <c r="B348" s="230" t="s">
        <v>89</v>
      </c>
      <c r="C348" s="51" t="s">
        <v>114</v>
      </c>
      <c r="D348" s="6"/>
      <c r="E348" s="6"/>
      <c r="F348" s="6"/>
      <c r="G348" s="6"/>
      <c r="H348" s="6"/>
      <c r="I348" s="154">
        <f t="shared" si="51"/>
        <v>0</v>
      </c>
    </row>
    <row r="349" spans="2:9" outlineLevel="2" x14ac:dyDescent="0.35">
      <c r="B349" s="229" t="s">
        <v>90</v>
      </c>
      <c r="C349" s="51" t="s">
        <v>114</v>
      </c>
      <c r="D349" s="6"/>
      <c r="E349" s="6"/>
      <c r="F349" s="6"/>
      <c r="G349" s="6"/>
      <c r="H349" s="6"/>
      <c r="I349" s="154">
        <f t="shared" si="51"/>
        <v>0</v>
      </c>
    </row>
    <row r="350" spans="2:9" outlineLevel="2" x14ac:dyDescent="0.35">
      <c r="B350" s="230" t="s">
        <v>91</v>
      </c>
      <c r="C350" s="51" t="s">
        <v>114</v>
      </c>
      <c r="D350" s="6"/>
      <c r="E350" s="6"/>
      <c r="F350" s="6"/>
      <c r="G350" s="6"/>
      <c r="H350" s="6"/>
      <c r="I350" s="154">
        <f t="shared" si="51"/>
        <v>0</v>
      </c>
    </row>
    <row r="351" spans="2:9" outlineLevel="2" x14ac:dyDescent="0.35">
      <c r="B351" s="229" t="s">
        <v>92</v>
      </c>
      <c r="C351" s="51" t="s">
        <v>114</v>
      </c>
      <c r="D351" s="6"/>
      <c r="E351" s="6"/>
      <c r="F351" s="6"/>
      <c r="G351" s="6"/>
      <c r="H351" s="6"/>
      <c r="I351" s="154">
        <f t="shared" si="51"/>
        <v>0</v>
      </c>
    </row>
    <row r="352" spans="2:9" outlineLevel="2" x14ac:dyDescent="0.35">
      <c r="B352" s="230" t="s">
        <v>93</v>
      </c>
      <c r="C352" s="51" t="s">
        <v>114</v>
      </c>
      <c r="D352" s="6"/>
      <c r="E352" s="6"/>
      <c r="F352" s="6"/>
      <c r="G352" s="6"/>
      <c r="H352" s="6"/>
      <c r="I352" s="154">
        <f t="shared" si="51"/>
        <v>0</v>
      </c>
    </row>
    <row r="353" spans="2:12" outlineLevel="2" x14ac:dyDescent="0.35">
      <c r="B353" s="229" t="s">
        <v>94</v>
      </c>
      <c r="C353" s="51" t="s">
        <v>114</v>
      </c>
      <c r="D353" s="6"/>
      <c r="E353" s="6"/>
      <c r="F353" s="6"/>
      <c r="G353" s="6"/>
      <c r="H353" s="6"/>
      <c r="I353" s="154">
        <f t="shared" si="51"/>
        <v>0</v>
      </c>
    </row>
    <row r="354" spans="2:12" outlineLevel="2" x14ac:dyDescent="0.35">
      <c r="B354" s="230" t="s">
        <v>95</v>
      </c>
      <c r="C354" s="51" t="s">
        <v>114</v>
      </c>
      <c r="D354" s="6"/>
      <c r="E354" s="6"/>
      <c r="F354" s="6"/>
      <c r="G354" s="6"/>
      <c r="H354" s="6"/>
      <c r="I354" s="154">
        <f t="shared" si="51"/>
        <v>0</v>
      </c>
    </row>
    <row r="355" spans="2:12" outlineLevel="2" x14ac:dyDescent="0.35">
      <c r="B355" s="229" t="s">
        <v>96</v>
      </c>
      <c r="C355" s="51" t="s">
        <v>114</v>
      </c>
      <c r="D355" s="243"/>
      <c r="E355" s="243"/>
      <c r="F355" s="243"/>
      <c r="G355" s="243"/>
      <c r="H355" s="243"/>
      <c r="I355" s="154">
        <f t="shared" si="51"/>
        <v>0</v>
      </c>
    </row>
    <row r="356" spans="2:12" outlineLevel="2" x14ac:dyDescent="0.35">
      <c r="B356" s="230" t="s">
        <v>97</v>
      </c>
      <c r="C356" s="51" t="s">
        <v>114</v>
      </c>
      <c r="D356" s="243"/>
      <c r="E356" s="243"/>
      <c r="F356" s="243"/>
      <c r="G356" s="243"/>
      <c r="H356" s="243"/>
      <c r="I356" s="154">
        <f t="shared" si="51"/>
        <v>0</v>
      </c>
    </row>
    <row r="357" spans="2:12" outlineLevel="2" x14ac:dyDescent="0.35">
      <c r="B357" s="230" t="s">
        <v>98</v>
      </c>
      <c r="C357" s="51" t="s">
        <v>114</v>
      </c>
      <c r="D357" s="243"/>
      <c r="E357" s="243"/>
      <c r="F357" s="243"/>
      <c r="G357" s="243"/>
      <c r="H357" s="243"/>
      <c r="I357" s="154">
        <f t="shared" si="51"/>
        <v>0</v>
      </c>
    </row>
    <row r="358" spans="2:12" outlineLevel="2" x14ac:dyDescent="0.35">
      <c r="B358" s="230" t="s">
        <v>99</v>
      </c>
      <c r="C358" s="51" t="s">
        <v>114</v>
      </c>
      <c r="D358" s="243"/>
      <c r="E358" s="243"/>
      <c r="F358" s="243"/>
      <c r="G358" s="243"/>
      <c r="H358" s="243"/>
      <c r="I358" s="154">
        <f t="shared" si="51"/>
        <v>0</v>
      </c>
    </row>
    <row r="359" spans="2:12" outlineLevel="2" x14ac:dyDescent="0.35">
      <c r="B359" s="50" t="s">
        <v>107</v>
      </c>
      <c r="C359" s="55" t="s">
        <v>114</v>
      </c>
      <c r="D359" s="4">
        <f>SUM(D334:D358)</f>
        <v>0</v>
      </c>
      <c r="E359" s="4">
        <f t="shared" ref="E359" si="52">SUM(E334:E358)</f>
        <v>0</v>
      </c>
      <c r="F359" s="4">
        <f t="shared" ref="F359" si="53">SUM(F334:F358)</f>
        <v>0</v>
      </c>
      <c r="G359" s="4">
        <f t="shared" ref="G359" si="54">SUM(G334:G358)</f>
        <v>0</v>
      </c>
      <c r="H359" s="4">
        <f t="shared" ref="H359" si="55">SUM(H334:H358)</f>
        <v>0</v>
      </c>
      <c r="I359" s="154">
        <f>SUM(I334:I358)</f>
        <v>0</v>
      </c>
    </row>
    <row r="360" spans="2:12" outlineLevel="1" x14ac:dyDescent="0.35"/>
    <row r="361" spans="2:12" ht="15.5" x14ac:dyDescent="0.35">
      <c r="B361" s="296" t="s">
        <v>115</v>
      </c>
      <c r="C361" s="296"/>
      <c r="D361" s="296"/>
      <c r="E361" s="296"/>
      <c r="F361" s="296"/>
      <c r="G361" s="296"/>
      <c r="H361" s="296"/>
      <c r="I361" s="296"/>
      <c r="J361" s="296"/>
      <c r="K361" s="296"/>
      <c r="L361" s="296"/>
    </row>
    <row r="362" spans="2:12" ht="6.65" customHeight="1" x14ac:dyDescent="0.35"/>
    <row r="363" spans="2:12" outlineLevel="1" x14ac:dyDescent="0.35">
      <c r="B363" s="305" t="s">
        <v>116</v>
      </c>
      <c r="C363" s="306"/>
      <c r="D363" s="306"/>
      <c r="E363" s="306"/>
      <c r="F363" s="306"/>
      <c r="G363" s="306"/>
      <c r="H363" s="306"/>
      <c r="I363" s="306"/>
      <c r="J363" s="306"/>
      <c r="K363" s="306"/>
      <c r="L363" s="306"/>
    </row>
    <row r="364" spans="2:12" ht="14.5" customHeight="1" outlineLevel="2" x14ac:dyDescent="0.35">
      <c r="B364" s="57"/>
      <c r="C364" s="75" t="s">
        <v>105</v>
      </c>
      <c r="D364" s="302" t="s">
        <v>117</v>
      </c>
      <c r="E364" s="303"/>
      <c r="F364" s="303"/>
      <c r="G364" s="303"/>
      <c r="H364" s="303"/>
      <c r="I364" s="303"/>
      <c r="J364" s="304"/>
      <c r="K364" s="300" t="s">
        <v>118</v>
      </c>
      <c r="L364" s="300" t="s">
        <v>119</v>
      </c>
    </row>
    <row r="365" spans="2:12" ht="43.5" outlineLevel="2" x14ac:dyDescent="0.35">
      <c r="B365" s="57"/>
      <c r="C365" s="75"/>
      <c r="D365" s="28" t="s">
        <v>120</v>
      </c>
      <c r="E365" s="28" t="s">
        <v>121</v>
      </c>
      <c r="F365" s="28" t="s">
        <v>122</v>
      </c>
      <c r="G365" s="28" t="s">
        <v>123</v>
      </c>
      <c r="H365" s="28" t="s">
        <v>124</v>
      </c>
      <c r="I365" s="28" t="s">
        <v>125</v>
      </c>
      <c r="J365" s="28" t="s">
        <v>126</v>
      </c>
      <c r="K365" s="301"/>
      <c r="L365" s="301"/>
    </row>
    <row r="366" spans="2:12" outlineLevel="2" x14ac:dyDescent="0.35">
      <c r="B366" s="229" t="s">
        <v>75</v>
      </c>
      <c r="C366" s="51" t="s">
        <v>127</v>
      </c>
      <c r="D366" s="6"/>
      <c r="E366" s="6"/>
      <c r="F366" s="6"/>
      <c r="G366" s="6"/>
      <c r="H366" s="6"/>
      <c r="I366" s="6"/>
      <c r="J366" s="154">
        <f>SUM(D366:I366)</f>
        <v>0</v>
      </c>
      <c r="K366" s="6"/>
      <c r="L366" s="6"/>
    </row>
    <row r="367" spans="2:12" outlineLevel="2" x14ac:dyDescent="0.35">
      <c r="B367" s="229" t="s">
        <v>77</v>
      </c>
      <c r="C367" s="51" t="s">
        <v>127</v>
      </c>
      <c r="D367" s="6"/>
      <c r="E367" s="6"/>
      <c r="F367" s="6"/>
      <c r="G367" s="6"/>
      <c r="H367" s="6"/>
      <c r="I367" s="6"/>
      <c r="J367" s="154">
        <f t="shared" ref="J367:J372" si="56">SUM(D367:I367)</f>
        <v>0</v>
      </c>
      <c r="K367" s="6"/>
      <c r="L367" s="6"/>
    </row>
    <row r="368" spans="2:12" outlineLevel="2" x14ac:dyDescent="0.35">
      <c r="B368" s="229" t="s">
        <v>79</v>
      </c>
      <c r="C368" s="51" t="s">
        <v>127</v>
      </c>
      <c r="D368" s="6"/>
      <c r="E368" s="6"/>
      <c r="F368" s="6"/>
      <c r="G368" s="6"/>
      <c r="H368" s="6"/>
      <c r="I368" s="6"/>
      <c r="J368" s="154">
        <f t="shared" si="56"/>
        <v>0</v>
      </c>
      <c r="K368" s="6"/>
      <c r="L368" s="6"/>
    </row>
    <row r="369" spans="2:12" outlineLevel="2" x14ac:dyDescent="0.35">
      <c r="B369" s="229" t="s">
        <v>81</v>
      </c>
      <c r="C369" s="51" t="s">
        <v>127</v>
      </c>
      <c r="D369" s="6"/>
      <c r="E369" s="6"/>
      <c r="F369" s="6"/>
      <c r="G369" s="6"/>
      <c r="H369" s="6"/>
      <c r="I369" s="6"/>
      <c r="J369" s="154">
        <f t="shared" si="56"/>
        <v>0</v>
      </c>
      <c r="K369" s="6"/>
      <c r="L369" s="6"/>
    </row>
    <row r="370" spans="2:12" outlineLevel="2" x14ac:dyDescent="0.35">
      <c r="B370" s="229" t="s">
        <v>85</v>
      </c>
      <c r="C370" s="51" t="s">
        <v>127</v>
      </c>
      <c r="D370" s="6"/>
      <c r="E370" s="6"/>
      <c r="F370" s="6"/>
      <c r="G370" s="6"/>
      <c r="H370" s="6"/>
      <c r="I370" s="6"/>
      <c r="J370" s="154">
        <f t="shared" si="56"/>
        <v>0</v>
      </c>
      <c r="K370" s="6"/>
      <c r="L370" s="6"/>
    </row>
    <row r="371" spans="2:12" outlineLevel="2" x14ac:dyDescent="0.35">
      <c r="B371" s="229" t="s">
        <v>90</v>
      </c>
      <c r="C371" s="51" t="s">
        <v>127</v>
      </c>
      <c r="D371" s="6"/>
      <c r="E371" s="6"/>
      <c r="F371" s="6"/>
      <c r="G371" s="6"/>
      <c r="H371" s="6"/>
      <c r="I371" s="6"/>
      <c r="J371" s="154">
        <f t="shared" si="56"/>
        <v>0</v>
      </c>
      <c r="K371" s="6"/>
      <c r="L371" s="6"/>
    </row>
    <row r="372" spans="2:12" outlineLevel="2" x14ac:dyDescent="0.35">
      <c r="B372" s="229" t="s">
        <v>92</v>
      </c>
      <c r="C372" s="51" t="s">
        <v>127</v>
      </c>
      <c r="D372" s="6"/>
      <c r="E372" s="6"/>
      <c r="F372" s="6"/>
      <c r="G372" s="6"/>
      <c r="H372" s="6"/>
      <c r="I372" s="6"/>
      <c r="J372" s="154">
        <f t="shared" si="56"/>
        <v>0</v>
      </c>
      <c r="K372" s="6"/>
      <c r="L372" s="6"/>
    </row>
    <row r="373" spans="2:12" outlineLevel="2" x14ac:dyDescent="0.35">
      <c r="B373" s="229" t="s">
        <v>94</v>
      </c>
      <c r="C373" s="51" t="s">
        <v>127</v>
      </c>
      <c r="D373" s="6"/>
      <c r="E373" s="6"/>
      <c r="F373" s="6"/>
      <c r="G373" s="6"/>
      <c r="H373" s="6"/>
      <c r="I373" s="6"/>
      <c r="J373" s="154">
        <f>SUM(D373:I373)</f>
        <v>0</v>
      </c>
      <c r="K373" s="6"/>
      <c r="L373" s="6"/>
    </row>
    <row r="374" spans="2:12" outlineLevel="1" x14ac:dyDescent="0.35">
      <c r="B374" s="229" t="s">
        <v>96</v>
      </c>
      <c r="C374" s="51" t="s">
        <v>127</v>
      </c>
      <c r="D374" s="6"/>
      <c r="E374" s="6"/>
      <c r="F374" s="6"/>
      <c r="G374" s="6"/>
      <c r="H374" s="6"/>
      <c r="I374" s="6"/>
      <c r="J374" s="154">
        <f>SUM(D374:I374)</f>
        <v>0</v>
      </c>
      <c r="K374" s="6"/>
      <c r="L374" s="6"/>
    </row>
  </sheetData>
  <mergeCells count="10">
    <mergeCell ref="L364:L365"/>
    <mergeCell ref="D364:J364"/>
    <mergeCell ref="B363:L363"/>
    <mergeCell ref="B361:L361"/>
    <mergeCell ref="J2:L2"/>
    <mergeCell ref="K364:K365"/>
    <mergeCell ref="B5:I5"/>
    <mergeCell ref="C2:H2"/>
    <mergeCell ref="B185:I185"/>
    <mergeCell ref="B9:I9"/>
  </mergeCells>
  <phoneticPr fontId="29" type="noConversion"/>
  <hyperlinks>
    <hyperlink ref="J2" location="'Αρχική σελίδα'!A1" display="Πίσω στην αρχική σελίδα" xr:uid="{D3456933-AC57-4EA6-9F11-F2A128395BA8}"/>
  </hyperlinks>
  <pageMargins left="0.7" right="0.7" top="0.64" bottom="0.54"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U235"/>
  <sheetViews>
    <sheetView showGridLines="0" topLeftCell="A182" zoomScale="70" zoomScaleNormal="70" workbookViewId="0">
      <pane xSplit="3" topLeftCell="AF1" activePane="topRight" state="frozen"/>
      <selection pane="topRight" activeCell="AF183" sqref="AF183"/>
    </sheetView>
  </sheetViews>
  <sheetFormatPr defaultColWidth="8.81640625" defaultRowHeight="14.5" outlineLevelRow="1" x14ac:dyDescent="0.35"/>
  <cols>
    <col min="1" max="1" width="2.81640625" customWidth="1"/>
    <col min="2" max="2" width="42.54296875" customWidth="1"/>
    <col min="3" max="18" width="13.54296875" customWidth="1"/>
    <col min="19" max="19" width="18.54296875" customWidth="1"/>
    <col min="20" max="20" width="2.1796875" customWidth="1"/>
    <col min="21" max="46" width="13.54296875" customWidth="1"/>
    <col min="47" max="47" width="18.54296875" customWidth="1"/>
  </cols>
  <sheetData>
    <row r="2" spans="2:47" ht="18.5" x14ac:dyDescent="0.45">
      <c r="B2" s="1" t="s">
        <v>0</v>
      </c>
      <c r="C2" s="297" t="str">
        <f>'Αρχική σελίδα'!C3</f>
        <v>Στερεάς Ελλάδας</v>
      </c>
      <c r="D2" s="297"/>
      <c r="E2" s="297"/>
      <c r="F2" s="297"/>
      <c r="G2" s="297"/>
      <c r="H2" s="297"/>
      <c r="J2" s="298" t="s">
        <v>59</v>
      </c>
      <c r="K2" s="298"/>
      <c r="L2" s="298"/>
    </row>
    <row r="3" spans="2:47" ht="18.5" x14ac:dyDescent="0.45">
      <c r="B3" s="2" t="s">
        <v>2</v>
      </c>
      <c r="C3" s="98">
        <f>'Αρχική σελίδα'!C4</f>
        <v>2024</v>
      </c>
      <c r="D3" s="46" t="s">
        <v>3</v>
      </c>
      <c r="E3" s="46">
        <f>C3+4</f>
        <v>2028</v>
      </c>
    </row>
    <row r="4" spans="2:47" ht="14.5" customHeight="1" x14ac:dyDescent="0.45">
      <c r="C4" s="2"/>
      <c r="D4" s="46"/>
      <c r="E4" s="46"/>
    </row>
    <row r="5" spans="2:47" ht="72" customHeight="1" x14ac:dyDescent="0.35">
      <c r="B5" s="299" t="s">
        <v>128</v>
      </c>
      <c r="C5" s="299"/>
      <c r="D5" s="299"/>
      <c r="E5" s="299"/>
      <c r="F5" s="299"/>
      <c r="G5" s="299"/>
      <c r="H5" s="299"/>
      <c r="I5" s="299"/>
    </row>
    <row r="6" spans="2:47" x14ac:dyDescent="0.35">
      <c r="B6" s="220"/>
      <c r="C6" s="220"/>
      <c r="D6" s="220"/>
      <c r="E6" s="220"/>
      <c r="F6" s="220"/>
      <c r="G6" s="220"/>
      <c r="H6" s="220"/>
    </row>
    <row r="7" spans="2:47" ht="18.5" x14ac:dyDescent="0.45">
      <c r="B7" s="99"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100"/>
      <c r="D7" s="100"/>
      <c r="E7" s="100"/>
      <c r="F7" s="100"/>
      <c r="G7" s="100"/>
      <c r="H7" s="100"/>
      <c r="I7" s="100"/>
      <c r="J7" s="101"/>
      <c r="K7" s="97"/>
    </row>
    <row r="8" spans="2:47" ht="18.5" x14ac:dyDescent="0.45">
      <c r="B8" s="224"/>
      <c r="C8" s="56"/>
      <c r="D8" s="56"/>
      <c r="E8" s="56"/>
      <c r="F8" s="56"/>
      <c r="G8" s="56"/>
      <c r="H8" s="56"/>
      <c r="I8" s="56"/>
      <c r="J8" s="23"/>
    </row>
    <row r="9" spans="2:47" ht="15.5" x14ac:dyDescent="0.35">
      <c r="B9" s="296" t="s">
        <v>129</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row>
    <row r="10" spans="2:4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7" outlineLevel="1" x14ac:dyDescent="0.35">
      <c r="B11" s="322"/>
      <c r="C11" s="313" t="s">
        <v>105</v>
      </c>
      <c r="D11" s="307" t="s">
        <v>130</v>
      </c>
      <c r="E11" s="308"/>
      <c r="F11" s="308"/>
      <c r="G11" s="308"/>
      <c r="H11" s="308"/>
      <c r="I11" s="308"/>
      <c r="J11" s="308"/>
      <c r="K11" s="308"/>
      <c r="L11" s="308"/>
      <c r="M11" s="308"/>
      <c r="N11" s="308"/>
      <c r="O11" s="308"/>
      <c r="P11" s="308"/>
      <c r="Q11" s="309"/>
      <c r="R11" s="318" t="str">
        <f xml:space="preserve"> D12&amp;" - "&amp;O12</f>
        <v>2019 - 2023</v>
      </c>
      <c r="S11" s="319"/>
      <c r="U11" s="307" t="s">
        <v>131</v>
      </c>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9"/>
    </row>
    <row r="12" spans="2:47" outlineLevel="1" x14ac:dyDescent="0.35">
      <c r="B12" s="323"/>
      <c r="C12" s="314"/>
      <c r="D12" s="307">
        <f>$C$3-5</f>
        <v>2019</v>
      </c>
      <c r="E12" s="309"/>
      <c r="F12" s="307">
        <f>$C$3-4</f>
        <v>2020</v>
      </c>
      <c r="G12" s="308"/>
      <c r="H12" s="309"/>
      <c r="I12" s="307">
        <f>$C$3-3</f>
        <v>2021</v>
      </c>
      <c r="J12" s="308"/>
      <c r="K12" s="309"/>
      <c r="L12" s="307">
        <f>$C$3-2</f>
        <v>2022</v>
      </c>
      <c r="M12" s="308"/>
      <c r="N12" s="309"/>
      <c r="O12" s="307">
        <f>$C$3-1</f>
        <v>2023</v>
      </c>
      <c r="P12" s="308"/>
      <c r="Q12" s="309"/>
      <c r="R12" s="320"/>
      <c r="S12" s="321"/>
      <c r="U12" s="307">
        <f>$C$3</f>
        <v>2024</v>
      </c>
      <c r="V12" s="308"/>
      <c r="W12" s="308"/>
      <c r="X12" s="308"/>
      <c r="Y12" s="309"/>
      <c r="Z12" s="307">
        <f>$C$3+1</f>
        <v>2025</v>
      </c>
      <c r="AA12" s="308"/>
      <c r="AB12" s="308"/>
      <c r="AC12" s="308"/>
      <c r="AD12" s="309"/>
      <c r="AE12" s="307">
        <f>$C$3+2</f>
        <v>2026</v>
      </c>
      <c r="AF12" s="308"/>
      <c r="AG12" s="308"/>
      <c r="AH12" s="308"/>
      <c r="AI12" s="309"/>
      <c r="AJ12" s="307">
        <f>$C$3+3</f>
        <v>2027</v>
      </c>
      <c r="AK12" s="308"/>
      <c r="AL12" s="308"/>
      <c r="AM12" s="308"/>
      <c r="AN12" s="309"/>
      <c r="AO12" s="307">
        <f>$C$3+4</f>
        <v>2028</v>
      </c>
      <c r="AP12" s="308"/>
      <c r="AQ12" s="308"/>
      <c r="AR12" s="308"/>
      <c r="AS12" s="309"/>
      <c r="AT12" s="316" t="str">
        <f>U12&amp;" - "&amp;AO12</f>
        <v>2024 - 2028</v>
      </c>
      <c r="AU12" s="317"/>
    </row>
    <row r="13" spans="2:47" ht="43.5" outlineLevel="1" x14ac:dyDescent="0.35">
      <c r="B13" s="324"/>
      <c r="C13" s="315"/>
      <c r="D13" s="65" t="s">
        <v>132</v>
      </c>
      <c r="E13" s="66" t="s">
        <v>133</v>
      </c>
      <c r="F13" s="65" t="s">
        <v>132</v>
      </c>
      <c r="G13" s="9" t="s">
        <v>133</v>
      </c>
      <c r="H13" s="66" t="s">
        <v>134</v>
      </c>
      <c r="I13" s="65" t="s">
        <v>132</v>
      </c>
      <c r="J13" s="9" t="s">
        <v>133</v>
      </c>
      <c r="K13" s="66" t="s">
        <v>134</v>
      </c>
      <c r="L13" s="65" t="s">
        <v>132</v>
      </c>
      <c r="M13" s="9" t="s">
        <v>133</v>
      </c>
      <c r="N13" s="66" t="s">
        <v>134</v>
      </c>
      <c r="O13" s="65" t="s">
        <v>132</v>
      </c>
      <c r="P13" s="9" t="s">
        <v>133</v>
      </c>
      <c r="Q13" s="66" t="s">
        <v>134</v>
      </c>
      <c r="R13" s="65" t="s">
        <v>126</v>
      </c>
      <c r="S13" s="119" t="s">
        <v>135</v>
      </c>
      <c r="U13" s="65" t="s">
        <v>132</v>
      </c>
      <c r="V13" s="104" t="s">
        <v>136</v>
      </c>
      <c r="W13" s="104" t="s">
        <v>137</v>
      </c>
      <c r="X13" s="9" t="s">
        <v>133</v>
      </c>
      <c r="Y13" s="66" t="s">
        <v>134</v>
      </c>
      <c r="Z13" s="65" t="s">
        <v>132</v>
      </c>
      <c r="AA13" s="104" t="s">
        <v>136</v>
      </c>
      <c r="AB13" s="104" t="s">
        <v>137</v>
      </c>
      <c r="AC13" s="9" t="s">
        <v>133</v>
      </c>
      <c r="AD13" s="66" t="s">
        <v>134</v>
      </c>
      <c r="AE13" s="65" t="s">
        <v>132</v>
      </c>
      <c r="AF13" s="104" t="s">
        <v>136</v>
      </c>
      <c r="AG13" s="104" t="s">
        <v>137</v>
      </c>
      <c r="AH13" s="9" t="s">
        <v>133</v>
      </c>
      <c r="AI13" s="66" t="s">
        <v>134</v>
      </c>
      <c r="AJ13" s="65" t="s">
        <v>132</v>
      </c>
      <c r="AK13" s="104" t="s">
        <v>136</v>
      </c>
      <c r="AL13" s="104" t="s">
        <v>137</v>
      </c>
      <c r="AM13" s="9" t="s">
        <v>133</v>
      </c>
      <c r="AN13" s="66" t="s">
        <v>134</v>
      </c>
      <c r="AO13" s="65" t="s">
        <v>132</v>
      </c>
      <c r="AP13" s="104" t="s">
        <v>136</v>
      </c>
      <c r="AQ13" s="104" t="s">
        <v>137</v>
      </c>
      <c r="AR13" s="9" t="s">
        <v>133</v>
      </c>
      <c r="AS13" s="66" t="s">
        <v>134</v>
      </c>
      <c r="AT13" s="65" t="s">
        <v>126</v>
      </c>
      <c r="AU13" s="119" t="s">
        <v>135</v>
      </c>
    </row>
    <row r="14" spans="2:47" outlineLevel="1" x14ac:dyDescent="0.35">
      <c r="B14" s="229" t="s">
        <v>75</v>
      </c>
      <c r="C14" s="63" t="s">
        <v>106</v>
      </c>
      <c r="D14" s="157">
        <f t="shared" ref="D14:F34" si="0">D47+D79+D111+D143+D175+D207</f>
        <v>0</v>
      </c>
      <c r="E14" s="158">
        <f t="shared" si="0"/>
        <v>0</v>
      </c>
      <c r="F14" s="157">
        <f t="shared" si="0"/>
        <v>0</v>
      </c>
      <c r="G14" s="155">
        <f t="shared" ref="G14" si="1">E14+F14</f>
        <v>0</v>
      </c>
      <c r="H14" s="159">
        <f t="shared" ref="H14" si="2">IFERROR((G14-E14)/E14,0)</f>
        <v>0</v>
      </c>
      <c r="I14" s="157">
        <f t="shared" ref="I14:I34" si="3">I47+I79+I111+I143+I175+I207</f>
        <v>0</v>
      </c>
      <c r="J14" s="155">
        <f t="shared" ref="J14" si="4">G14+I14</f>
        <v>0</v>
      </c>
      <c r="K14" s="159">
        <f t="shared" ref="K14:K39" si="5">IFERROR((J14-G14)/G14,0)</f>
        <v>0</v>
      </c>
      <c r="L14" s="157">
        <f t="shared" ref="L14:L34" si="6">L47+L79+L111+L143+L175+L207</f>
        <v>0</v>
      </c>
      <c r="M14" s="155">
        <f t="shared" ref="M14" si="7">J14+L14</f>
        <v>0</v>
      </c>
      <c r="N14" s="159">
        <f t="shared" ref="N14:N39" si="8">IFERROR((M14-J14)/J14,0)</f>
        <v>0</v>
      </c>
      <c r="O14" s="157">
        <f t="shared" ref="O14:O34" si="9">O47+O79+O111+O143+O175+O207</f>
        <v>0</v>
      </c>
      <c r="P14" s="155">
        <f t="shared" ref="P14:P38" si="10">M14+O14</f>
        <v>0</v>
      </c>
      <c r="Q14" s="159">
        <f t="shared" ref="Q14:Q39" si="11">IFERROR((P14-M14)/M14,0)</f>
        <v>0</v>
      </c>
      <c r="R14" s="163">
        <f t="shared" ref="R14:R38" si="12">D14+F14+I14+L14+O14</f>
        <v>0</v>
      </c>
      <c r="S14" s="164">
        <f t="shared" ref="S14:S39" si="13">IFERROR((P14/E14)^(1/4)-1,0)</f>
        <v>0</v>
      </c>
      <c r="U14" s="157">
        <f t="shared" ref="U14:X34" si="14">U47+U79+U111+U143+U175+U207</f>
        <v>0</v>
      </c>
      <c r="V14" s="156">
        <f t="shared" si="14"/>
        <v>0</v>
      </c>
      <c r="W14" s="156">
        <f t="shared" si="14"/>
        <v>0</v>
      </c>
      <c r="X14" s="156">
        <f t="shared" si="14"/>
        <v>0</v>
      </c>
      <c r="Y14" s="166">
        <f t="shared" ref="Y14" si="15">IFERROR((X14-P14)/P14,0)</f>
        <v>0</v>
      </c>
      <c r="Z14" s="157">
        <f t="shared" ref="Z14:AC34" si="16">Z47+Z79+Z111+Z143+Z175+Z207</f>
        <v>0</v>
      </c>
      <c r="AA14" s="156">
        <f t="shared" si="16"/>
        <v>0</v>
      </c>
      <c r="AB14" s="156">
        <f t="shared" si="16"/>
        <v>0</v>
      </c>
      <c r="AC14" s="156">
        <f t="shared" si="16"/>
        <v>0</v>
      </c>
      <c r="AD14" s="166">
        <f t="shared" ref="AD14" si="17">IFERROR((AC14-X14)/X14,0)</f>
        <v>0</v>
      </c>
      <c r="AE14" s="157">
        <f t="shared" ref="AE14:AH34" si="18">AE47+AE79+AE111+AE143+AE175+AE207</f>
        <v>0</v>
      </c>
      <c r="AF14" s="156">
        <f t="shared" si="18"/>
        <v>0</v>
      </c>
      <c r="AG14" s="156">
        <f t="shared" si="18"/>
        <v>0</v>
      </c>
      <c r="AH14" s="156">
        <f t="shared" si="18"/>
        <v>0</v>
      </c>
      <c r="AI14" s="166">
        <f t="shared" ref="AI14:AI39" si="19">IFERROR((AH14-AC14)/AC14,0)</f>
        <v>0</v>
      </c>
      <c r="AJ14" s="157">
        <f t="shared" ref="AJ14:AM34" si="20">AJ47+AJ79+AJ111+AJ143+AJ175+AJ207</f>
        <v>0</v>
      </c>
      <c r="AK14" s="156">
        <f t="shared" si="20"/>
        <v>0</v>
      </c>
      <c r="AL14" s="156">
        <f t="shared" si="20"/>
        <v>0</v>
      </c>
      <c r="AM14" s="156">
        <f t="shared" si="20"/>
        <v>0</v>
      </c>
      <c r="AN14" s="166">
        <f t="shared" ref="AN14" si="21">IFERROR((AM14-AH14)/AH14,0)</f>
        <v>0</v>
      </c>
      <c r="AO14" s="157">
        <f t="shared" ref="AO14:AR34" si="22">AO47+AO79+AO111+AO143+AO175+AO207</f>
        <v>0</v>
      </c>
      <c r="AP14" s="156">
        <f t="shared" si="22"/>
        <v>0</v>
      </c>
      <c r="AQ14" s="156">
        <f t="shared" si="22"/>
        <v>0</v>
      </c>
      <c r="AR14" s="156">
        <f t="shared" si="22"/>
        <v>0</v>
      </c>
      <c r="AS14" s="166">
        <f t="shared" ref="AS14:AS39" si="23">IFERROR((AR14-AM14)/AM14,0)</f>
        <v>0</v>
      </c>
      <c r="AT14" s="163">
        <f t="shared" ref="AT14" si="24">U14+Z14+AE14+AJ14+AO14</f>
        <v>0</v>
      </c>
      <c r="AU14" s="164">
        <f t="shared" ref="AU14:AU39" si="25">IFERROR((AR14/X14)^(1/4)-1,0)</f>
        <v>0</v>
      </c>
    </row>
    <row r="15" spans="2:47" outlineLevel="1" x14ac:dyDescent="0.35">
      <c r="B15" s="230" t="s">
        <v>76</v>
      </c>
      <c r="C15" s="63" t="s">
        <v>106</v>
      </c>
      <c r="D15" s="157">
        <f t="shared" si="0"/>
        <v>0</v>
      </c>
      <c r="E15" s="158">
        <f t="shared" si="0"/>
        <v>1</v>
      </c>
      <c r="F15" s="157">
        <f t="shared" si="0"/>
        <v>0</v>
      </c>
      <c r="G15" s="155">
        <f t="shared" ref="G15:G34" si="26">E15+F15</f>
        <v>1</v>
      </c>
      <c r="H15" s="159">
        <f t="shared" ref="H15:H34" si="27">IFERROR((G15-E15)/E15,0)</f>
        <v>0</v>
      </c>
      <c r="I15" s="157">
        <f t="shared" si="3"/>
        <v>0</v>
      </c>
      <c r="J15" s="155">
        <f t="shared" ref="J15:J34" si="28">G15+I15</f>
        <v>1</v>
      </c>
      <c r="K15" s="159">
        <f t="shared" ref="K15:K34" si="29">IFERROR((J15-G15)/G15,0)</f>
        <v>0</v>
      </c>
      <c r="L15" s="157">
        <f t="shared" si="6"/>
        <v>1</v>
      </c>
      <c r="M15" s="155">
        <f t="shared" ref="M15:M34" si="30">J15+L15</f>
        <v>2</v>
      </c>
      <c r="N15" s="159">
        <f t="shared" ref="N15:N34" si="31">IFERROR((M15-J15)/J15,0)</f>
        <v>1</v>
      </c>
      <c r="O15" s="157">
        <f t="shared" si="9"/>
        <v>0</v>
      </c>
      <c r="P15" s="155">
        <f t="shared" si="10"/>
        <v>2</v>
      </c>
      <c r="Q15" s="159">
        <f t="shared" si="11"/>
        <v>0</v>
      </c>
      <c r="R15" s="163">
        <f t="shared" si="12"/>
        <v>1</v>
      </c>
      <c r="S15" s="164">
        <f t="shared" si="13"/>
        <v>0.18920711500272103</v>
      </c>
      <c r="U15" s="157">
        <f t="shared" si="14"/>
        <v>0</v>
      </c>
      <c r="V15" s="156">
        <f t="shared" si="14"/>
        <v>0</v>
      </c>
      <c r="W15" s="156">
        <f t="shared" si="14"/>
        <v>0</v>
      </c>
      <c r="X15" s="156">
        <f t="shared" si="14"/>
        <v>2</v>
      </c>
      <c r="Y15" s="166">
        <f t="shared" ref="Y15:Y34" si="32">IFERROR((X15-P15)/P15,0)</f>
        <v>0</v>
      </c>
      <c r="Z15" s="157">
        <f t="shared" si="16"/>
        <v>0</v>
      </c>
      <c r="AA15" s="156">
        <f t="shared" si="16"/>
        <v>0</v>
      </c>
      <c r="AB15" s="156">
        <f t="shared" si="16"/>
        <v>0</v>
      </c>
      <c r="AC15" s="156">
        <f t="shared" si="16"/>
        <v>2</v>
      </c>
      <c r="AD15" s="166">
        <f t="shared" ref="AD15:AD34" si="33">IFERROR((AC15-X15)/X15,0)</f>
        <v>0</v>
      </c>
      <c r="AE15" s="157">
        <f t="shared" si="18"/>
        <v>0</v>
      </c>
      <c r="AF15" s="156">
        <f t="shared" si="18"/>
        <v>0</v>
      </c>
      <c r="AG15" s="156">
        <f t="shared" si="18"/>
        <v>0</v>
      </c>
      <c r="AH15" s="156">
        <f t="shared" si="18"/>
        <v>2</v>
      </c>
      <c r="AI15" s="166">
        <f t="shared" ref="AI15:AI34" si="34">IFERROR((AH15-AC15)/AC15,0)</f>
        <v>0</v>
      </c>
      <c r="AJ15" s="157">
        <f t="shared" si="20"/>
        <v>0</v>
      </c>
      <c r="AK15" s="156">
        <f t="shared" si="20"/>
        <v>0</v>
      </c>
      <c r="AL15" s="156">
        <f t="shared" si="20"/>
        <v>0</v>
      </c>
      <c r="AM15" s="156">
        <f t="shared" si="20"/>
        <v>2</v>
      </c>
      <c r="AN15" s="166">
        <f t="shared" ref="AN15:AN34" si="35">IFERROR((AM15-AH15)/AH15,0)</f>
        <v>0</v>
      </c>
      <c r="AO15" s="157">
        <f t="shared" si="22"/>
        <v>0</v>
      </c>
      <c r="AP15" s="156">
        <f t="shared" si="22"/>
        <v>0</v>
      </c>
      <c r="AQ15" s="156">
        <f t="shared" si="22"/>
        <v>0</v>
      </c>
      <c r="AR15" s="156">
        <f t="shared" si="22"/>
        <v>2</v>
      </c>
      <c r="AS15" s="166">
        <f t="shared" ref="AS15:AS34" si="36">IFERROR((AR15-AM15)/AM15,0)</f>
        <v>0</v>
      </c>
      <c r="AT15" s="163">
        <f t="shared" ref="AT15:AT34" si="37">U15+Z15+AE15+AJ15+AO15</f>
        <v>0</v>
      </c>
      <c r="AU15" s="164">
        <f t="shared" ref="AU15:AU34" si="38">IFERROR((AR15/X15)^(1/4)-1,0)</f>
        <v>0</v>
      </c>
    </row>
    <row r="16" spans="2:47" outlineLevel="1" x14ac:dyDescent="0.35">
      <c r="B16" s="229" t="s">
        <v>77</v>
      </c>
      <c r="C16" s="63" t="s">
        <v>106</v>
      </c>
      <c r="D16" s="157">
        <f t="shared" si="0"/>
        <v>0</v>
      </c>
      <c r="E16" s="158">
        <f t="shared" si="0"/>
        <v>0</v>
      </c>
      <c r="F16" s="157">
        <f t="shared" si="0"/>
        <v>0</v>
      </c>
      <c r="G16" s="155">
        <f t="shared" si="26"/>
        <v>0</v>
      </c>
      <c r="H16" s="159">
        <f t="shared" si="27"/>
        <v>0</v>
      </c>
      <c r="I16" s="157">
        <f t="shared" si="3"/>
        <v>0</v>
      </c>
      <c r="J16" s="155">
        <f t="shared" si="28"/>
        <v>0</v>
      </c>
      <c r="K16" s="159">
        <f t="shared" si="29"/>
        <v>0</v>
      </c>
      <c r="L16" s="157">
        <f t="shared" si="6"/>
        <v>0</v>
      </c>
      <c r="M16" s="155">
        <f t="shared" si="30"/>
        <v>0</v>
      </c>
      <c r="N16" s="159">
        <f t="shared" si="31"/>
        <v>0</v>
      </c>
      <c r="O16" s="157">
        <f t="shared" si="9"/>
        <v>0</v>
      </c>
      <c r="P16" s="155">
        <f t="shared" si="10"/>
        <v>0</v>
      </c>
      <c r="Q16" s="159">
        <f t="shared" si="11"/>
        <v>0</v>
      </c>
      <c r="R16" s="163">
        <f t="shared" si="12"/>
        <v>0</v>
      </c>
      <c r="S16" s="164">
        <f t="shared" si="13"/>
        <v>0</v>
      </c>
      <c r="U16" s="157">
        <f t="shared" si="14"/>
        <v>0</v>
      </c>
      <c r="V16" s="156">
        <f t="shared" si="14"/>
        <v>0</v>
      </c>
      <c r="W16" s="156">
        <f t="shared" si="14"/>
        <v>0</v>
      </c>
      <c r="X16" s="156">
        <f t="shared" si="14"/>
        <v>0</v>
      </c>
      <c r="Y16" s="166">
        <f t="shared" si="32"/>
        <v>0</v>
      </c>
      <c r="Z16" s="157">
        <f t="shared" si="16"/>
        <v>0</v>
      </c>
      <c r="AA16" s="156">
        <f t="shared" si="16"/>
        <v>0</v>
      </c>
      <c r="AB16" s="156">
        <f t="shared" si="16"/>
        <v>0</v>
      </c>
      <c r="AC16" s="156">
        <f t="shared" si="16"/>
        <v>0</v>
      </c>
      <c r="AD16" s="166">
        <f t="shared" si="33"/>
        <v>0</v>
      </c>
      <c r="AE16" s="157">
        <f t="shared" si="18"/>
        <v>0</v>
      </c>
      <c r="AF16" s="156">
        <f t="shared" si="18"/>
        <v>0</v>
      </c>
      <c r="AG16" s="156">
        <f t="shared" si="18"/>
        <v>0</v>
      </c>
      <c r="AH16" s="156">
        <f t="shared" si="18"/>
        <v>0</v>
      </c>
      <c r="AI16" s="166">
        <f t="shared" si="34"/>
        <v>0</v>
      </c>
      <c r="AJ16" s="157">
        <f t="shared" si="20"/>
        <v>0</v>
      </c>
      <c r="AK16" s="156">
        <f t="shared" si="20"/>
        <v>0</v>
      </c>
      <c r="AL16" s="156">
        <f t="shared" si="20"/>
        <v>0</v>
      </c>
      <c r="AM16" s="156">
        <f t="shared" si="20"/>
        <v>0</v>
      </c>
      <c r="AN16" s="166">
        <f t="shared" si="35"/>
        <v>0</v>
      </c>
      <c r="AO16" s="157">
        <f t="shared" si="22"/>
        <v>0</v>
      </c>
      <c r="AP16" s="156">
        <f t="shared" si="22"/>
        <v>0</v>
      </c>
      <c r="AQ16" s="156">
        <f t="shared" si="22"/>
        <v>0</v>
      </c>
      <c r="AR16" s="156">
        <f t="shared" si="22"/>
        <v>0</v>
      </c>
      <c r="AS16" s="166">
        <f t="shared" si="36"/>
        <v>0</v>
      </c>
      <c r="AT16" s="163">
        <f t="shared" si="37"/>
        <v>0</v>
      </c>
      <c r="AU16" s="164">
        <f t="shared" si="38"/>
        <v>0</v>
      </c>
    </row>
    <row r="17" spans="1:47" outlineLevel="1" x14ac:dyDescent="0.35">
      <c r="B17" s="230" t="s">
        <v>78</v>
      </c>
      <c r="C17" s="63" t="s">
        <v>106</v>
      </c>
      <c r="D17" s="157">
        <f t="shared" si="0"/>
        <v>-1</v>
      </c>
      <c r="E17" s="158">
        <f t="shared" si="0"/>
        <v>7</v>
      </c>
      <c r="F17" s="157">
        <f t="shared" si="0"/>
        <v>0</v>
      </c>
      <c r="G17" s="155">
        <f t="shared" si="26"/>
        <v>7</v>
      </c>
      <c r="H17" s="159">
        <f t="shared" si="27"/>
        <v>0</v>
      </c>
      <c r="I17" s="157">
        <f t="shared" si="3"/>
        <v>0</v>
      </c>
      <c r="J17" s="155">
        <f t="shared" si="28"/>
        <v>7</v>
      </c>
      <c r="K17" s="159">
        <f t="shared" si="29"/>
        <v>0</v>
      </c>
      <c r="L17" s="157">
        <f t="shared" si="6"/>
        <v>44</v>
      </c>
      <c r="M17" s="155">
        <f t="shared" si="30"/>
        <v>51</v>
      </c>
      <c r="N17" s="159">
        <f t="shared" si="31"/>
        <v>6.2857142857142856</v>
      </c>
      <c r="O17" s="157">
        <f t="shared" si="9"/>
        <v>29</v>
      </c>
      <c r="P17" s="155">
        <f t="shared" si="10"/>
        <v>80</v>
      </c>
      <c r="Q17" s="159">
        <f t="shared" si="11"/>
        <v>0.56862745098039214</v>
      </c>
      <c r="R17" s="163">
        <f t="shared" si="12"/>
        <v>72</v>
      </c>
      <c r="S17" s="164">
        <f t="shared" si="13"/>
        <v>0.83864543044983697</v>
      </c>
      <c r="U17" s="157">
        <f t="shared" si="14"/>
        <v>192</v>
      </c>
      <c r="V17" s="156">
        <f t="shared" si="14"/>
        <v>192</v>
      </c>
      <c r="W17" s="156">
        <f t="shared" si="14"/>
        <v>0</v>
      </c>
      <c r="X17" s="156">
        <f t="shared" si="14"/>
        <v>272</v>
      </c>
      <c r="Y17" s="166">
        <f t="shared" si="32"/>
        <v>2.4</v>
      </c>
      <c r="Z17" s="157">
        <f t="shared" si="16"/>
        <v>648</v>
      </c>
      <c r="AA17" s="156">
        <f t="shared" si="16"/>
        <v>648</v>
      </c>
      <c r="AB17" s="156">
        <f t="shared" si="16"/>
        <v>0</v>
      </c>
      <c r="AC17" s="156">
        <f t="shared" si="16"/>
        <v>920</v>
      </c>
      <c r="AD17" s="166">
        <f t="shared" si="33"/>
        <v>2.3823529411764706</v>
      </c>
      <c r="AE17" s="157">
        <f t="shared" si="18"/>
        <v>317</v>
      </c>
      <c r="AF17" s="156">
        <f t="shared" si="18"/>
        <v>317</v>
      </c>
      <c r="AG17" s="156">
        <f t="shared" si="18"/>
        <v>0</v>
      </c>
      <c r="AH17" s="156">
        <f t="shared" si="18"/>
        <v>1237</v>
      </c>
      <c r="AI17" s="166">
        <f t="shared" si="34"/>
        <v>0.34456521739130436</v>
      </c>
      <c r="AJ17" s="157">
        <f t="shared" si="20"/>
        <v>280</v>
      </c>
      <c r="AK17" s="156">
        <f t="shared" si="20"/>
        <v>280</v>
      </c>
      <c r="AL17" s="156">
        <f t="shared" si="20"/>
        <v>0</v>
      </c>
      <c r="AM17" s="156">
        <f t="shared" si="20"/>
        <v>1517</v>
      </c>
      <c r="AN17" s="166">
        <f t="shared" si="35"/>
        <v>0.22635408245755861</v>
      </c>
      <c r="AO17" s="157">
        <f t="shared" si="22"/>
        <v>371</v>
      </c>
      <c r="AP17" s="156">
        <f t="shared" si="22"/>
        <v>371</v>
      </c>
      <c r="AQ17" s="156">
        <f t="shared" si="22"/>
        <v>0</v>
      </c>
      <c r="AR17" s="156">
        <f t="shared" si="22"/>
        <v>1888</v>
      </c>
      <c r="AS17" s="166">
        <f t="shared" si="36"/>
        <v>0.24456163480553725</v>
      </c>
      <c r="AT17" s="163">
        <f t="shared" si="37"/>
        <v>1808</v>
      </c>
      <c r="AU17" s="164">
        <f t="shared" si="38"/>
        <v>0.62314856253693818</v>
      </c>
    </row>
    <row r="18" spans="1:47" outlineLevel="1" x14ac:dyDescent="0.35">
      <c r="B18" s="229" t="s">
        <v>79</v>
      </c>
      <c r="C18" s="63" t="s">
        <v>106</v>
      </c>
      <c r="D18" s="157">
        <f t="shared" si="0"/>
        <v>0</v>
      </c>
      <c r="E18" s="158">
        <f t="shared" si="0"/>
        <v>0</v>
      </c>
      <c r="F18" s="157">
        <f t="shared" si="0"/>
        <v>0</v>
      </c>
      <c r="G18" s="155">
        <f t="shared" si="26"/>
        <v>0</v>
      </c>
      <c r="H18" s="159">
        <f t="shared" si="27"/>
        <v>0</v>
      </c>
      <c r="I18" s="157">
        <f t="shared" si="3"/>
        <v>0</v>
      </c>
      <c r="J18" s="155">
        <f t="shared" si="28"/>
        <v>0</v>
      </c>
      <c r="K18" s="159">
        <f t="shared" si="29"/>
        <v>0</v>
      </c>
      <c r="L18" s="157">
        <f t="shared" si="6"/>
        <v>0</v>
      </c>
      <c r="M18" s="155">
        <f t="shared" si="30"/>
        <v>0</v>
      </c>
      <c r="N18" s="159">
        <f t="shared" si="31"/>
        <v>0</v>
      </c>
      <c r="O18" s="157">
        <f t="shared" si="9"/>
        <v>0</v>
      </c>
      <c r="P18" s="155">
        <f t="shared" si="10"/>
        <v>0</v>
      </c>
      <c r="Q18" s="159">
        <f t="shared" si="11"/>
        <v>0</v>
      </c>
      <c r="R18" s="163">
        <f t="shared" si="12"/>
        <v>0</v>
      </c>
      <c r="S18" s="164">
        <f t="shared" si="13"/>
        <v>0</v>
      </c>
      <c r="U18" s="157">
        <f t="shared" si="14"/>
        <v>0</v>
      </c>
      <c r="V18" s="156">
        <f t="shared" si="14"/>
        <v>0</v>
      </c>
      <c r="W18" s="156">
        <f t="shared" si="14"/>
        <v>0</v>
      </c>
      <c r="X18" s="156">
        <f t="shared" si="14"/>
        <v>0</v>
      </c>
      <c r="Y18" s="166">
        <f t="shared" si="32"/>
        <v>0</v>
      </c>
      <c r="Z18" s="157">
        <f t="shared" si="16"/>
        <v>0</v>
      </c>
      <c r="AA18" s="156">
        <f t="shared" si="16"/>
        <v>0</v>
      </c>
      <c r="AB18" s="156">
        <f t="shared" si="16"/>
        <v>0</v>
      </c>
      <c r="AC18" s="156">
        <f t="shared" si="16"/>
        <v>0</v>
      </c>
      <c r="AD18" s="166">
        <f t="shared" si="33"/>
        <v>0</v>
      </c>
      <c r="AE18" s="157">
        <f t="shared" si="18"/>
        <v>0</v>
      </c>
      <c r="AF18" s="156">
        <f t="shared" si="18"/>
        <v>0</v>
      </c>
      <c r="AG18" s="156">
        <f t="shared" si="18"/>
        <v>0</v>
      </c>
      <c r="AH18" s="156">
        <f t="shared" si="18"/>
        <v>0</v>
      </c>
      <c r="AI18" s="166">
        <f t="shared" si="34"/>
        <v>0</v>
      </c>
      <c r="AJ18" s="157">
        <f t="shared" si="20"/>
        <v>0</v>
      </c>
      <c r="AK18" s="156">
        <f t="shared" si="20"/>
        <v>0</v>
      </c>
      <c r="AL18" s="156">
        <f t="shared" si="20"/>
        <v>0</v>
      </c>
      <c r="AM18" s="156">
        <f t="shared" si="20"/>
        <v>0</v>
      </c>
      <c r="AN18" s="166">
        <f t="shared" si="35"/>
        <v>0</v>
      </c>
      <c r="AO18" s="157">
        <f t="shared" si="22"/>
        <v>0</v>
      </c>
      <c r="AP18" s="156">
        <f t="shared" si="22"/>
        <v>0</v>
      </c>
      <c r="AQ18" s="156">
        <f t="shared" si="22"/>
        <v>0</v>
      </c>
      <c r="AR18" s="156">
        <f t="shared" si="22"/>
        <v>0</v>
      </c>
      <c r="AS18" s="166">
        <f t="shared" si="36"/>
        <v>0</v>
      </c>
      <c r="AT18" s="163">
        <f t="shared" si="37"/>
        <v>0</v>
      </c>
      <c r="AU18" s="164">
        <f t="shared" si="38"/>
        <v>0</v>
      </c>
    </row>
    <row r="19" spans="1:47" outlineLevel="1" x14ac:dyDescent="0.35">
      <c r="B19" s="230" t="s">
        <v>80</v>
      </c>
      <c r="C19" s="63" t="s">
        <v>106</v>
      </c>
      <c r="D19" s="157">
        <f t="shared" si="0"/>
        <v>86</v>
      </c>
      <c r="E19" s="158">
        <f t="shared" si="0"/>
        <v>95</v>
      </c>
      <c r="F19" s="157">
        <f t="shared" si="0"/>
        <v>55</v>
      </c>
      <c r="G19" s="155">
        <f t="shared" si="26"/>
        <v>150</v>
      </c>
      <c r="H19" s="159">
        <f t="shared" si="27"/>
        <v>0.57894736842105265</v>
      </c>
      <c r="I19" s="157">
        <f t="shared" si="3"/>
        <v>190</v>
      </c>
      <c r="J19" s="155">
        <f t="shared" si="28"/>
        <v>340</v>
      </c>
      <c r="K19" s="159">
        <f t="shared" si="29"/>
        <v>1.2666666666666666</v>
      </c>
      <c r="L19" s="157">
        <f t="shared" si="6"/>
        <v>204</v>
      </c>
      <c r="M19" s="155">
        <f t="shared" si="30"/>
        <v>544</v>
      </c>
      <c r="N19" s="159">
        <f t="shared" si="31"/>
        <v>0.6</v>
      </c>
      <c r="O19" s="157">
        <f t="shared" si="9"/>
        <v>187</v>
      </c>
      <c r="P19" s="155">
        <f t="shared" si="10"/>
        <v>731</v>
      </c>
      <c r="Q19" s="159">
        <f t="shared" si="11"/>
        <v>0.34375</v>
      </c>
      <c r="R19" s="163">
        <f t="shared" si="12"/>
        <v>722</v>
      </c>
      <c r="S19" s="164">
        <f t="shared" si="13"/>
        <v>0.66551459548285652</v>
      </c>
      <c r="U19" s="157">
        <f t="shared" si="14"/>
        <v>616</v>
      </c>
      <c r="V19" s="156">
        <f t="shared" si="14"/>
        <v>616</v>
      </c>
      <c r="W19" s="156">
        <f t="shared" si="14"/>
        <v>0</v>
      </c>
      <c r="X19" s="156">
        <f t="shared" si="14"/>
        <v>1347</v>
      </c>
      <c r="Y19" s="166">
        <f t="shared" si="32"/>
        <v>0.84268125854993159</v>
      </c>
      <c r="Z19" s="157">
        <f t="shared" si="16"/>
        <v>874</v>
      </c>
      <c r="AA19" s="156">
        <f t="shared" si="16"/>
        <v>874</v>
      </c>
      <c r="AB19" s="156">
        <f t="shared" si="16"/>
        <v>0</v>
      </c>
      <c r="AC19" s="156">
        <f t="shared" si="16"/>
        <v>2221</v>
      </c>
      <c r="AD19" s="166">
        <f t="shared" si="33"/>
        <v>0.64884929472902741</v>
      </c>
      <c r="AE19" s="157">
        <f t="shared" si="18"/>
        <v>896</v>
      </c>
      <c r="AF19" s="156">
        <f t="shared" si="18"/>
        <v>896</v>
      </c>
      <c r="AG19" s="156">
        <f t="shared" si="18"/>
        <v>0</v>
      </c>
      <c r="AH19" s="156">
        <f t="shared" si="18"/>
        <v>3117</v>
      </c>
      <c r="AI19" s="166">
        <f t="shared" si="34"/>
        <v>0.40342188203511931</v>
      </c>
      <c r="AJ19" s="157">
        <f t="shared" si="20"/>
        <v>722</v>
      </c>
      <c r="AK19" s="156">
        <f t="shared" si="20"/>
        <v>722</v>
      </c>
      <c r="AL19" s="156">
        <f t="shared" si="20"/>
        <v>0</v>
      </c>
      <c r="AM19" s="156">
        <f t="shared" si="20"/>
        <v>3839</v>
      </c>
      <c r="AN19" s="166">
        <f t="shared" si="35"/>
        <v>0.23163298042990055</v>
      </c>
      <c r="AO19" s="157">
        <f t="shared" si="22"/>
        <v>860</v>
      </c>
      <c r="AP19" s="156">
        <f t="shared" si="22"/>
        <v>860</v>
      </c>
      <c r="AQ19" s="156">
        <f t="shared" si="22"/>
        <v>0</v>
      </c>
      <c r="AR19" s="156">
        <f t="shared" si="22"/>
        <v>4699</v>
      </c>
      <c r="AS19" s="166">
        <f t="shared" si="36"/>
        <v>0.22401667100807501</v>
      </c>
      <c r="AT19" s="163">
        <f t="shared" si="37"/>
        <v>3968</v>
      </c>
      <c r="AU19" s="164">
        <f t="shared" si="38"/>
        <v>0.3666567865646928</v>
      </c>
    </row>
    <row r="20" spans="1:47" outlineLevel="1" x14ac:dyDescent="0.35">
      <c r="B20" s="229" t="s">
        <v>81</v>
      </c>
      <c r="C20" s="63" t="s">
        <v>106</v>
      </c>
      <c r="D20" s="157">
        <f t="shared" si="0"/>
        <v>0</v>
      </c>
      <c r="E20" s="158">
        <f t="shared" si="0"/>
        <v>0</v>
      </c>
      <c r="F20" s="157">
        <f t="shared" si="0"/>
        <v>0</v>
      </c>
      <c r="G20" s="155">
        <f t="shared" si="26"/>
        <v>0</v>
      </c>
      <c r="H20" s="159">
        <f t="shared" si="27"/>
        <v>0</v>
      </c>
      <c r="I20" s="157">
        <f t="shared" si="3"/>
        <v>0</v>
      </c>
      <c r="J20" s="155">
        <f t="shared" si="28"/>
        <v>0</v>
      </c>
      <c r="K20" s="159">
        <f t="shared" si="29"/>
        <v>0</v>
      </c>
      <c r="L20" s="157">
        <f t="shared" si="6"/>
        <v>0</v>
      </c>
      <c r="M20" s="155">
        <f t="shared" si="30"/>
        <v>0</v>
      </c>
      <c r="N20" s="159">
        <f t="shared" si="31"/>
        <v>0</v>
      </c>
      <c r="O20" s="157">
        <f t="shared" si="9"/>
        <v>0</v>
      </c>
      <c r="P20" s="155">
        <f t="shared" si="10"/>
        <v>0</v>
      </c>
      <c r="Q20" s="159">
        <f t="shared" si="11"/>
        <v>0</v>
      </c>
      <c r="R20" s="163">
        <f t="shared" si="12"/>
        <v>0</v>
      </c>
      <c r="S20" s="164">
        <f t="shared" si="13"/>
        <v>0</v>
      </c>
      <c r="U20" s="157">
        <f t="shared" si="14"/>
        <v>0</v>
      </c>
      <c r="V20" s="156">
        <f t="shared" si="14"/>
        <v>0</v>
      </c>
      <c r="W20" s="156">
        <f t="shared" si="14"/>
        <v>0</v>
      </c>
      <c r="X20" s="156">
        <f t="shared" si="14"/>
        <v>0</v>
      </c>
      <c r="Y20" s="166">
        <f t="shared" si="32"/>
        <v>0</v>
      </c>
      <c r="Z20" s="157">
        <f t="shared" si="16"/>
        <v>0</v>
      </c>
      <c r="AA20" s="156">
        <f t="shared" si="16"/>
        <v>0</v>
      </c>
      <c r="AB20" s="156">
        <f t="shared" si="16"/>
        <v>0</v>
      </c>
      <c r="AC20" s="156">
        <f t="shared" si="16"/>
        <v>0</v>
      </c>
      <c r="AD20" s="166">
        <f t="shared" si="33"/>
        <v>0</v>
      </c>
      <c r="AE20" s="157">
        <f t="shared" si="18"/>
        <v>0</v>
      </c>
      <c r="AF20" s="156">
        <f t="shared" si="18"/>
        <v>0</v>
      </c>
      <c r="AG20" s="156">
        <f t="shared" si="18"/>
        <v>0</v>
      </c>
      <c r="AH20" s="156">
        <f t="shared" si="18"/>
        <v>0</v>
      </c>
      <c r="AI20" s="166">
        <f t="shared" si="34"/>
        <v>0</v>
      </c>
      <c r="AJ20" s="157">
        <f t="shared" si="20"/>
        <v>0</v>
      </c>
      <c r="AK20" s="156">
        <f t="shared" si="20"/>
        <v>0</v>
      </c>
      <c r="AL20" s="156">
        <f t="shared" si="20"/>
        <v>0</v>
      </c>
      <c r="AM20" s="156">
        <f t="shared" si="20"/>
        <v>0</v>
      </c>
      <c r="AN20" s="166">
        <f t="shared" si="35"/>
        <v>0</v>
      </c>
      <c r="AO20" s="157">
        <f t="shared" si="22"/>
        <v>0</v>
      </c>
      <c r="AP20" s="156">
        <f t="shared" si="22"/>
        <v>0</v>
      </c>
      <c r="AQ20" s="156">
        <f t="shared" si="22"/>
        <v>0</v>
      </c>
      <c r="AR20" s="156">
        <f t="shared" si="22"/>
        <v>0</v>
      </c>
      <c r="AS20" s="166">
        <f t="shared" si="36"/>
        <v>0</v>
      </c>
      <c r="AT20" s="163">
        <f t="shared" si="37"/>
        <v>0</v>
      </c>
      <c r="AU20" s="164">
        <f t="shared" si="38"/>
        <v>0</v>
      </c>
    </row>
    <row r="21" spans="1:47" outlineLevel="1" x14ac:dyDescent="0.35">
      <c r="B21" s="230" t="s">
        <v>82</v>
      </c>
      <c r="C21" s="63" t="s">
        <v>106</v>
      </c>
      <c r="D21" s="157">
        <f t="shared" si="0"/>
        <v>-3</v>
      </c>
      <c r="E21" s="158">
        <f t="shared" si="0"/>
        <v>53</v>
      </c>
      <c r="F21" s="157">
        <f t="shared" si="0"/>
        <v>-6</v>
      </c>
      <c r="G21" s="155">
        <f t="shared" si="26"/>
        <v>47</v>
      </c>
      <c r="H21" s="159">
        <f t="shared" si="27"/>
        <v>-0.11320754716981132</v>
      </c>
      <c r="I21" s="157">
        <f t="shared" si="3"/>
        <v>3</v>
      </c>
      <c r="J21" s="155">
        <f t="shared" si="28"/>
        <v>50</v>
      </c>
      <c r="K21" s="159">
        <f t="shared" si="29"/>
        <v>6.3829787234042548E-2</v>
      </c>
      <c r="L21" s="157">
        <f t="shared" si="6"/>
        <v>1</v>
      </c>
      <c r="M21" s="155">
        <f t="shared" si="30"/>
        <v>51</v>
      </c>
      <c r="N21" s="159">
        <f t="shared" si="31"/>
        <v>0.02</v>
      </c>
      <c r="O21" s="157">
        <f t="shared" si="9"/>
        <v>0</v>
      </c>
      <c r="P21" s="155">
        <f t="shared" si="10"/>
        <v>51</v>
      </c>
      <c r="Q21" s="159">
        <f t="shared" si="11"/>
        <v>0</v>
      </c>
      <c r="R21" s="163">
        <f t="shared" si="12"/>
        <v>-5</v>
      </c>
      <c r="S21" s="164">
        <f t="shared" si="13"/>
        <v>-9.5704788608904634E-3</v>
      </c>
      <c r="U21" s="157">
        <f t="shared" si="14"/>
        <v>11</v>
      </c>
      <c r="V21" s="156">
        <f t="shared" si="14"/>
        <v>11</v>
      </c>
      <c r="W21" s="156">
        <f t="shared" si="14"/>
        <v>0</v>
      </c>
      <c r="X21" s="156">
        <f t="shared" si="14"/>
        <v>62</v>
      </c>
      <c r="Y21" s="166">
        <f t="shared" si="32"/>
        <v>0.21568627450980393</v>
      </c>
      <c r="Z21" s="157">
        <f t="shared" si="16"/>
        <v>4</v>
      </c>
      <c r="AA21" s="156">
        <f t="shared" si="16"/>
        <v>4</v>
      </c>
      <c r="AB21" s="156">
        <f t="shared" si="16"/>
        <v>0</v>
      </c>
      <c r="AC21" s="156">
        <f t="shared" si="16"/>
        <v>66</v>
      </c>
      <c r="AD21" s="166">
        <f t="shared" si="33"/>
        <v>6.4516129032258063E-2</v>
      </c>
      <c r="AE21" s="157">
        <f t="shared" si="18"/>
        <v>3</v>
      </c>
      <c r="AF21" s="156">
        <f t="shared" si="18"/>
        <v>3</v>
      </c>
      <c r="AG21" s="156">
        <f t="shared" si="18"/>
        <v>0</v>
      </c>
      <c r="AH21" s="156">
        <f t="shared" si="18"/>
        <v>69</v>
      </c>
      <c r="AI21" s="166">
        <f t="shared" si="34"/>
        <v>4.5454545454545456E-2</v>
      </c>
      <c r="AJ21" s="157">
        <f t="shared" si="20"/>
        <v>3</v>
      </c>
      <c r="AK21" s="156">
        <f t="shared" si="20"/>
        <v>3</v>
      </c>
      <c r="AL21" s="156">
        <f t="shared" si="20"/>
        <v>0</v>
      </c>
      <c r="AM21" s="156">
        <f t="shared" si="20"/>
        <v>72</v>
      </c>
      <c r="AN21" s="166">
        <f t="shared" si="35"/>
        <v>4.3478260869565216E-2</v>
      </c>
      <c r="AO21" s="157">
        <f t="shared" si="22"/>
        <v>3</v>
      </c>
      <c r="AP21" s="156">
        <f t="shared" si="22"/>
        <v>3</v>
      </c>
      <c r="AQ21" s="156">
        <f t="shared" si="22"/>
        <v>0</v>
      </c>
      <c r="AR21" s="156">
        <f t="shared" si="22"/>
        <v>75</v>
      </c>
      <c r="AS21" s="166">
        <f t="shared" si="36"/>
        <v>4.1666666666666664E-2</v>
      </c>
      <c r="AT21" s="163">
        <f t="shared" si="37"/>
        <v>24</v>
      </c>
      <c r="AU21" s="164">
        <f t="shared" si="38"/>
        <v>4.8738939231375067E-2</v>
      </c>
    </row>
    <row r="22" spans="1:47" outlineLevel="1" x14ac:dyDescent="0.35">
      <c r="B22" s="230" t="s">
        <v>83</v>
      </c>
      <c r="C22" s="63" t="s">
        <v>106</v>
      </c>
      <c r="D22" s="157">
        <f t="shared" si="0"/>
        <v>0</v>
      </c>
      <c r="E22" s="158">
        <f t="shared" si="0"/>
        <v>10</v>
      </c>
      <c r="F22" s="157">
        <f t="shared" si="0"/>
        <v>-5</v>
      </c>
      <c r="G22" s="155">
        <f t="shared" si="26"/>
        <v>5</v>
      </c>
      <c r="H22" s="159">
        <f t="shared" si="27"/>
        <v>-0.5</v>
      </c>
      <c r="I22" s="157">
        <f t="shared" si="3"/>
        <v>1</v>
      </c>
      <c r="J22" s="155">
        <f t="shared" si="28"/>
        <v>6</v>
      </c>
      <c r="K22" s="159">
        <f t="shared" si="29"/>
        <v>0.2</v>
      </c>
      <c r="L22" s="157">
        <f t="shared" si="6"/>
        <v>2</v>
      </c>
      <c r="M22" s="155">
        <f t="shared" si="30"/>
        <v>8</v>
      </c>
      <c r="N22" s="159">
        <f t="shared" si="31"/>
        <v>0.33333333333333331</v>
      </c>
      <c r="O22" s="157">
        <f t="shared" si="9"/>
        <v>0</v>
      </c>
      <c r="P22" s="155">
        <f t="shared" si="10"/>
        <v>8</v>
      </c>
      <c r="Q22" s="159">
        <f t="shared" si="11"/>
        <v>0</v>
      </c>
      <c r="R22" s="163">
        <f t="shared" si="12"/>
        <v>-2</v>
      </c>
      <c r="S22" s="164">
        <f t="shared" si="13"/>
        <v>-5.4258390996824168E-2</v>
      </c>
      <c r="U22" s="157">
        <f t="shared" si="14"/>
        <v>0</v>
      </c>
      <c r="V22" s="156">
        <f t="shared" si="14"/>
        <v>0</v>
      </c>
      <c r="W22" s="156">
        <f t="shared" si="14"/>
        <v>0</v>
      </c>
      <c r="X22" s="156">
        <f t="shared" si="14"/>
        <v>8</v>
      </c>
      <c r="Y22" s="166">
        <f t="shared" si="32"/>
        <v>0</v>
      </c>
      <c r="Z22" s="157">
        <f t="shared" si="16"/>
        <v>0</v>
      </c>
      <c r="AA22" s="156">
        <f t="shared" si="16"/>
        <v>0</v>
      </c>
      <c r="AB22" s="156">
        <f t="shared" si="16"/>
        <v>0</v>
      </c>
      <c r="AC22" s="156">
        <f t="shared" si="16"/>
        <v>8</v>
      </c>
      <c r="AD22" s="166">
        <f t="shared" si="33"/>
        <v>0</v>
      </c>
      <c r="AE22" s="157">
        <f t="shared" si="18"/>
        <v>0</v>
      </c>
      <c r="AF22" s="156">
        <f t="shared" si="18"/>
        <v>0</v>
      </c>
      <c r="AG22" s="156">
        <f t="shared" si="18"/>
        <v>0</v>
      </c>
      <c r="AH22" s="156">
        <f t="shared" si="18"/>
        <v>8</v>
      </c>
      <c r="AI22" s="166">
        <f t="shared" si="34"/>
        <v>0</v>
      </c>
      <c r="AJ22" s="157">
        <f t="shared" si="20"/>
        <v>0</v>
      </c>
      <c r="AK22" s="156">
        <f t="shared" si="20"/>
        <v>0</v>
      </c>
      <c r="AL22" s="156">
        <f t="shared" si="20"/>
        <v>0</v>
      </c>
      <c r="AM22" s="156">
        <f t="shared" si="20"/>
        <v>8</v>
      </c>
      <c r="AN22" s="166">
        <f t="shared" si="35"/>
        <v>0</v>
      </c>
      <c r="AO22" s="157">
        <f t="shared" si="22"/>
        <v>0</v>
      </c>
      <c r="AP22" s="156">
        <f t="shared" si="22"/>
        <v>0</v>
      </c>
      <c r="AQ22" s="156">
        <f t="shared" si="22"/>
        <v>0</v>
      </c>
      <c r="AR22" s="156">
        <f t="shared" si="22"/>
        <v>8</v>
      </c>
      <c r="AS22" s="166">
        <f t="shared" si="36"/>
        <v>0</v>
      </c>
      <c r="AT22" s="163">
        <f t="shared" si="37"/>
        <v>0</v>
      </c>
      <c r="AU22" s="164">
        <f t="shared" si="38"/>
        <v>0</v>
      </c>
    </row>
    <row r="23" spans="1:47" outlineLevel="1" x14ac:dyDescent="0.35">
      <c r="B23" s="230" t="s">
        <v>84</v>
      </c>
      <c r="C23" s="63" t="s">
        <v>106</v>
      </c>
      <c r="D23" s="157">
        <f t="shared" si="0"/>
        <v>0</v>
      </c>
      <c r="E23" s="158">
        <f t="shared" si="0"/>
        <v>3</v>
      </c>
      <c r="F23" s="157">
        <f t="shared" si="0"/>
        <v>0</v>
      </c>
      <c r="G23" s="155">
        <f t="shared" si="26"/>
        <v>3</v>
      </c>
      <c r="H23" s="159">
        <f t="shared" si="27"/>
        <v>0</v>
      </c>
      <c r="I23" s="157">
        <f t="shared" si="3"/>
        <v>1</v>
      </c>
      <c r="J23" s="155">
        <f t="shared" si="28"/>
        <v>4</v>
      </c>
      <c r="K23" s="159">
        <f t="shared" si="29"/>
        <v>0.33333333333333331</v>
      </c>
      <c r="L23" s="157">
        <f t="shared" si="6"/>
        <v>0</v>
      </c>
      <c r="M23" s="155">
        <f t="shared" si="30"/>
        <v>4</v>
      </c>
      <c r="N23" s="159">
        <f t="shared" si="31"/>
        <v>0</v>
      </c>
      <c r="O23" s="157">
        <f t="shared" si="9"/>
        <v>6</v>
      </c>
      <c r="P23" s="155">
        <f t="shared" si="10"/>
        <v>10</v>
      </c>
      <c r="Q23" s="159">
        <f t="shared" si="11"/>
        <v>1.5</v>
      </c>
      <c r="R23" s="163">
        <f t="shared" si="12"/>
        <v>7</v>
      </c>
      <c r="S23" s="164">
        <f t="shared" si="13"/>
        <v>0.35120015480703448</v>
      </c>
      <c r="U23" s="157">
        <f t="shared" si="14"/>
        <v>1</v>
      </c>
      <c r="V23" s="156">
        <f t="shared" si="14"/>
        <v>1</v>
      </c>
      <c r="W23" s="156">
        <f t="shared" si="14"/>
        <v>0</v>
      </c>
      <c r="X23" s="156">
        <f t="shared" si="14"/>
        <v>11</v>
      </c>
      <c r="Y23" s="166">
        <f t="shared" si="32"/>
        <v>0.1</v>
      </c>
      <c r="Z23" s="157">
        <f t="shared" si="16"/>
        <v>0</v>
      </c>
      <c r="AA23" s="156">
        <f t="shared" si="16"/>
        <v>0</v>
      </c>
      <c r="AB23" s="156">
        <f t="shared" si="16"/>
        <v>0</v>
      </c>
      <c r="AC23" s="156">
        <f t="shared" si="16"/>
        <v>11</v>
      </c>
      <c r="AD23" s="166">
        <f t="shared" si="33"/>
        <v>0</v>
      </c>
      <c r="AE23" s="157">
        <f t="shared" si="18"/>
        <v>0</v>
      </c>
      <c r="AF23" s="156">
        <f t="shared" si="18"/>
        <v>0</v>
      </c>
      <c r="AG23" s="156">
        <f t="shared" si="18"/>
        <v>0</v>
      </c>
      <c r="AH23" s="156">
        <f t="shared" si="18"/>
        <v>11</v>
      </c>
      <c r="AI23" s="166">
        <f t="shared" si="34"/>
        <v>0</v>
      </c>
      <c r="AJ23" s="157">
        <f t="shared" si="20"/>
        <v>0</v>
      </c>
      <c r="AK23" s="156">
        <f t="shared" si="20"/>
        <v>0</v>
      </c>
      <c r="AL23" s="156">
        <f t="shared" si="20"/>
        <v>0</v>
      </c>
      <c r="AM23" s="156">
        <f t="shared" si="20"/>
        <v>11</v>
      </c>
      <c r="AN23" s="166">
        <f t="shared" si="35"/>
        <v>0</v>
      </c>
      <c r="AO23" s="157">
        <f t="shared" si="22"/>
        <v>0</v>
      </c>
      <c r="AP23" s="156">
        <f t="shared" si="22"/>
        <v>0</v>
      </c>
      <c r="AQ23" s="156">
        <f t="shared" si="22"/>
        <v>0</v>
      </c>
      <c r="AR23" s="156">
        <f t="shared" si="22"/>
        <v>11</v>
      </c>
      <c r="AS23" s="166">
        <f t="shared" si="36"/>
        <v>0</v>
      </c>
      <c r="AT23" s="163">
        <f t="shared" si="37"/>
        <v>1</v>
      </c>
      <c r="AU23" s="164">
        <f t="shared" si="38"/>
        <v>0</v>
      </c>
    </row>
    <row r="24" spans="1:47" s="54" customFormat="1" outlineLevel="1" x14ac:dyDescent="0.35">
      <c r="A24"/>
      <c r="B24" s="229" t="s">
        <v>85</v>
      </c>
      <c r="C24" s="63" t="s">
        <v>106</v>
      </c>
      <c r="D24" s="157">
        <f t="shared" si="0"/>
        <v>0</v>
      </c>
      <c r="E24" s="158">
        <f t="shared" si="0"/>
        <v>0</v>
      </c>
      <c r="F24" s="157">
        <f t="shared" si="0"/>
        <v>0</v>
      </c>
      <c r="G24" s="155">
        <f t="shared" si="26"/>
        <v>0</v>
      </c>
      <c r="H24" s="159">
        <f t="shared" si="27"/>
        <v>0</v>
      </c>
      <c r="I24" s="157">
        <f t="shared" si="3"/>
        <v>0</v>
      </c>
      <c r="J24" s="155">
        <f t="shared" si="28"/>
        <v>0</v>
      </c>
      <c r="K24" s="159">
        <f t="shared" si="29"/>
        <v>0</v>
      </c>
      <c r="L24" s="157">
        <f t="shared" si="6"/>
        <v>0</v>
      </c>
      <c r="M24" s="155">
        <f t="shared" si="30"/>
        <v>0</v>
      </c>
      <c r="N24" s="159">
        <f t="shared" si="31"/>
        <v>0</v>
      </c>
      <c r="O24" s="157">
        <f t="shared" si="9"/>
        <v>0</v>
      </c>
      <c r="P24" s="155">
        <f t="shared" si="10"/>
        <v>0</v>
      </c>
      <c r="Q24" s="159">
        <f t="shared" si="11"/>
        <v>0</v>
      </c>
      <c r="R24" s="163">
        <f t="shared" si="12"/>
        <v>0</v>
      </c>
      <c r="S24" s="164">
        <f t="shared" si="13"/>
        <v>0</v>
      </c>
      <c r="T24"/>
      <c r="U24" s="157">
        <f t="shared" si="14"/>
        <v>0</v>
      </c>
      <c r="V24" s="156">
        <f t="shared" si="14"/>
        <v>0</v>
      </c>
      <c r="W24" s="156">
        <f t="shared" si="14"/>
        <v>0</v>
      </c>
      <c r="X24" s="156">
        <f t="shared" si="14"/>
        <v>0</v>
      </c>
      <c r="Y24" s="166">
        <f t="shared" si="32"/>
        <v>0</v>
      </c>
      <c r="Z24" s="157">
        <f t="shared" si="16"/>
        <v>0</v>
      </c>
      <c r="AA24" s="156">
        <f t="shared" si="16"/>
        <v>0</v>
      </c>
      <c r="AB24" s="156">
        <f t="shared" si="16"/>
        <v>0</v>
      </c>
      <c r="AC24" s="156">
        <f t="shared" si="16"/>
        <v>0</v>
      </c>
      <c r="AD24" s="166">
        <f t="shared" si="33"/>
        <v>0</v>
      </c>
      <c r="AE24" s="157">
        <f t="shared" si="18"/>
        <v>0</v>
      </c>
      <c r="AF24" s="156">
        <f t="shared" si="18"/>
        <v>0</v>
      </c>
      <c r="AG24" s="156">
        <f t="shared" si="18"/>
        <v>0</v>
      </c>
      <c r="AH24" s="156">
        <f t="shared" si="18"/>
        <v>0</v>
      </c>
      <c r="AI24" s="166">
        <f t="shared" si="34"/>
        <v>0</v>
      </c>
      <c r="AJ24" s="157">
        <f t="shared" si="20"/>
        <v>0</v>
      </c>
      <c r="AK24" s="156">
        <f t="shared" si="20"/>
        <v>0</v>
      </c>
      <c r="AL24" s="156">
        <f t="shared" si="20"/>
        <v>0</v>
      </c>
      <c r="AM24" s="156">
        <f t="shared" si="20"/>
        <v>0</v>
      </c>
      <c r="AN24" s="166">
        <f t="shared" si="35"/>
        <v>0</v>
      </c>
      <c r="AO24" s="157">
        <f t="shared" si="22"/>
        <v>0</v>
      </c>
      <c r="AP24" s="156">
        <f t="shared" si="22"/>
        <v>0</v>
      </c>
      <c r="AQ24" s="156">
        <f t="shared" si="22"/>
        <v>0</v>
      </c>
      <c r="AR24" s="156">
        <f t="shared" si="22"/>
        <v>0</v>
      </c>
      <c r="AS24" s="166">
        <f t="shared" si="36"/>
        <v>0</v>
      </c>
      <c r="AT24" s="163">
        <f t="shared" si="37"/>
        <v>0</v>
      </c>
      <c r="AU24" s="164">
        <f t="shared" si="38"/>
        <v>0</v>
      </c>
    </row>
    <row r="25" spans="1:47" s="54" customFormat="1" outlineLevel="1" x14ac:dyDescent="0.35">
      <c r="A25"/>
      <c r="B25" s="230" t="s">
        <v>86</v>
      </c>
      <c r="C25" s="63" t="s">
        <v>106</v>
      </c>
      <c r="D25" s="157">
        <f t="shared" si="0"/>
        <v>1</v>
      </c>
      <c r="E25" s="158">
        <f t="shared" si="0"/>
        <v>6</v>
      </c>
      <c r="F25" s="157">
        <f t="shared" si="0"/>
        <v>-1</v>
      </c>
      <c r="G25" s="155">
        <f t="shared" si="26"/>
        <v>5</v>
      </c>
      <c r="H25" s="159">
        <f t="shared" si="27"/>
        <v>-0.16666666666666666</v>
      </c>
      <c r="I25" s="157">
        <f t="shared" si="3"/>
        <v>0</v>
      </c>
      <c r="J25" s="155">
        <f t="shared" si="28"/>
        <v>5</v>
      </c>
      <c r="K25" s="159">
        <f t="shared" si="29"/>
        <v>0</v>
      </c>
      <c r="L25" s="157">
        <f t="shared" si="6"/>
        <v>1</v>
      </c>
      <c r="M25" s="155">
        <f t="shared" si="30"/>
        <v>6</v>
      </c>
      <c r="N25" s="159">
        <f t="shared" si="31"/>
        <v>0.2</v>
      </c>
      <c r="O25" s="157">
        <f t="shared" si="9"/>
        <v>0</v>
      </c>
      <c r="P25" s="155">
        <f t="shared" si="10"/>
        <v>6</v>
      </c>
      <c r="Q25" s="159">
        <f t="shared" si="11"/>
        <v>0</v>
      </c>
      <c r="R25" s="163">
        <f t="shared" si="12"/>
        <v>1</v>
      </c>
      <c r="S25" s="164">
        <f t="shared" si="13"/>
        <v>0</v>
      </c>
      <c r="T25"/>
      <c r="U25" s="157">
        <f t="shared" si="14"/>
        <v>0</v>
      </c>
      <c r="V25" s="156">
        <f t="shared" si="14"/>
        <v>0</v>
      </c>
      <c r="W25" s="156">
        <f t="shared" si="14"/>
        <v>0</v>
      </c>
      <c r="X25" s="156">
        <f t="shared" si="14"/>
        <v>6</v>
      </c>
      <c r="Y25" s="166">
        <f t="shared" si="32"/>
        <v>0</v>
      </c>
      <c r="Z25" s="157">
        <f t="shared" si="16"/>
        <v>0</v>
      </c>
      <c r="AA25" s="156">
        <f t="shared" si="16"/>
        <v>0</v>
      </c>
      <c r="AB25" s="156">
        <f t="shared" si="16"/>
        <v>0</v>
      </c>
      <c r="AC25" s="156">
        <f t="shared" si="16"/>
        <v>6</v>
      </c>
      <c r="AD25" s="166">
        <f t="shared" si="33"/>
        <v>0</v>
      </c>
      <c r="AE25" s="157">
        <f t="shared" si="18"/>
        <v>0</v>
      </c>
      <c r="AF25" s="156">
        <f t="shared" si="18"/>
        <v>0</v>
      </c>
      <c r="AG25" s="156">
        <f t="shared" si="18"/>
        <v>0</v>
      </c>
      <c r="AH25" s="156">
        <f t="shared" si="18"/>
        <v>6</v>
      </c>
      <c r="AI25" s="166">
        <f t="shared" si="34"/>
        <v>0</v>
      </c>
      <c r="AJ25" s="157">
        <f t="shared" si="20"/>
        <v>0</v>
      </c>
      <c r="AK25" s="156">
        <f t="shared" si="20"/>
        <v>0</v>
      </c>
      <c r="AL25" s="156">
        <f t="shared" si="20"/>
        <v>0</v>
      </c>
      <c r="AM25" s="156">
        <f t="shared" si="20"/>
        <v>6</v>
      </c>
      <c r="AN25" s="166">
        <f t="shared" si="35"/>
        <v>0</v>
      </c>
      <c r="AO25" s="157">
        <f t="shared" si="22"/>
        <v>0</v>
      </c>
      <c r="AP25" s="156">
        <f t="shared" si="22"/>
        <v>0</v>
      </c>
      <c r="AQ25" s="156">
        <f t="shared" si="22"/>
        <v>0</v>
      </c>
      <c r="AR25" s="156">
        <f t="shared" si="22"/>
        <v>6</v>
      </c>
      <c r="AS25" s="166">
        <f t="shared" si="36"/>
        <v>0</v>
      </c>
      <c r="AT25" s="163">
        <f t="shared" si="37"/>
        <v>0</v>
      </c>
      <c r="AU25" s="164">
        <f t="shared" si="38"/>
        <v>0</v>
      </c>
    </row>
    <row r="26" spans="1:47" s="54" customFormat="1" outlineLevel="1" x14ac:dyDescent="0.35">
      <c r="A26"/>
      <c r="B26" s="230" t="s">
        <v>87</v>
      </c>
      <c r="C26" s="63" t="s">
        <v>106</v>
      </c>
      <c r="D26" s="157">
        <f t="shared" si="0"/>
        <v>0</v>
      </c>
      <c r="E26" s="158">
        <f t="shared" si="0"/>
        <v>1</v>
      </c>
      <c r="F26" s="157">
        <f t="shared" si="0"/>
        <v>0</v>
      </c>
      <c r="G26" s="155">
        <f t="shared" si="26"/>
        <v>1</v>
      </c>
      <c r="H26" s="159">
        <f t="shared" si="27"/>
        <v>0</v>
      </c>
      <c r="I26" s="157">
        <f t="shared" si="3"/>
        <v>0</v>
      </c>
      <c r="J26" s="155">
        <f t="shared" si="28"/>
        <v>1</v>
      </c>
      <c r="K26" s="159">
        <f t="shared" si="29"/>
        <v>0</v>
      </c>
      <c r="L26" s="157">
        <f t="shared" si="6"/>
        <v>0</v>
      </c>
      <c r="M26" s="155">
        <f t="shared" si="30"/>
        <v>1</v>
      </c>
      <c r="N26" s="159">
        <f t="shared" si="31"/>
        <v>0</v>
      </c>
      <c r="O26" s="157">
        <f t="shared" si="9"/>
        <v>0</v>
      </c>
      <c r="P26" s="155">
        <f t="shared" si="10"/>
        <v>1</v>
      </c>
      <c r="Q26" s="159">
        <f t="shared" si="11"/>
        <v>0</v>
      </c>
      <c r="R26" s="163">
        <f t="shared" si="12"/>
        <v>0</v>
      </c>
      <c r="S26" s="164">
        <f t="shared" si="13"/>
        <v>0</v>
      </c>
      <c r="T26"/>
      <c r="U26" s="157">
        <f t="shared" si="14"/>
        <v>0</v>
      </c>
      <c r="V26" s="156">
        <f t="shared" si="14"/>
        <v>0</v>
      </c>
      <c r="W26" s="156">
        <f t="shared" si="14"/>
        <v>0</v>
      </c>
      <c r="X26" s="156">
        <f t="shared" si="14"/>
        <v>1</v>
      </c>
      <c r="Y26" s="166">
        <f t="shared" si="32"/>
        <v>0</v>
      </c>
      <c r="Z26" s="157">
        <f t="shared" si="16"/>
        <v>0</v>
      </c>
      <c r="AA26" s="156">
        <f t="shared" si="16"/>
        <v>0</v>
      </c>
      <c r="AB26" s="156">
        <f t="shared" si="16"/>
        <v>0</v>
      </c>
      <c r="AC26" s="156">
        <f t="shared" si="16"/>
        <v>1</v>
      </c>
      <c r="AD26" s="166">
        <f t="shared" si="33"/>
        <v>0</v>
      </c>
      <c r="AE26" s="157">
        <f t="shared" si="18"/>
        <v>0</v>
      </c>
      <c r="AF26" s="156">
        <f t="shared" si="18"/>
        <v>0</v>
      </c>
      <c r="AG26" s="156">
        <f t="shared" si="18"/>
        <v>0</v>
      </c>
      <c r="AH26" s="156">
        <f t="shared" si="18"/>
        <v>1</v>
      </c>
      <c r="AI26" s="166">
        <f t="shared" si="34"/>
        <v>0</v>
      </c>
      <c r="AJ26" s="157">
        <f t="shared" si="20"/>
        <v>0</v>
      </c>
      <c r="AK26" s="156">
        <f t="shared" si="20"/>
        <v>0</v>
      </c>
      <c r="AL26" s="156">
        <f t="shared" si="20"/>
        <v>0</v>
      </c>
      <c r="AM26" s="156">
        <f t="shared" si="20"/>
        <v>1</v>
      </c>
      <c r="AN26" s="166">
        <f t="shared" si="35"/>
        <v>0</v>
      </c>
      <c r="AO26" s="157">
        <f t="shared" si="22"/>
        <v>0</v>
      </c>
      <c r="AP26" s="156">
        <f t="shared" si="22"/>
        <v>0</v>
      </c>
      <c r="AQ26" s="156">
        <f t="shared" si="22"/>
        <v>0</v>
      </c>
      <c r="AR26" s="156">
        <f t="shared" si="22"/>
        <v>1</v>
      </c>
      <c r="AS26" s="166">
        <f t="shared" si="36"/>
        <v>0</v>
      </c>
      <c r="AT26" s="163">
        <f t="shared" si="37"/>
        <v>0</v>
      </c>
      <c r="AU26" s="164">
        <f t="shared" si="38"/>
        <v>0</v>
      </c>
    </row>
    <row r="27" spans="1:47" s="54" customFormat="1" outlineLevel="1" x14ac:dyDescent="0.35">
      <c r="A27"/>
      <c r="B27" s="230" t="s">
        <v>88</v>
      </c>
      <c r="C27" s="63" t="s">
        <v>106</v>
      </c>
      <c r="D27" s="157">
        <f t="shared" si="0"/>
        <v>0</v>
      </c>
      <c r="E27" s="158">
        <f t="shared" si="0"/>
        <v>0</v>
      </c>
      <c r="F27" s="157">
        <f t="shared" si="0"/>
        <v>0</v>
      </c>
      <c r="G27" s="155">
        <f t="shared" si="26"/>
        <v>0</v>
      </c>
      <c r="H27" s="159">
        <f t="shared" si="27"/>
        <v>0</v>
      </c>
      <c r="I27" s="157">
        <f t="shared" si="3"/>
        <v>0</v>
      </c>
      <c r="J27" s="155">
        <f t="shared" si="28"/>
        <v>0</v>
      </c>
      <c r="K27" s="159">
        <f t="shared" si="29"/>
        <v>0</v>
      </c>
      <c r="L27" s="157">
        <f t="shared" si="6"/>
        <v>0</v>
      </c>
      <c r="M27" s="155">
        <f t="shared" si="30"/>
        <v>0</v>
      </c>
      <c r="N27" s="159">
        <f t="shared" si="31"/>
        <v>0</v>
      </c>
      <c r="O27" s="157">
        <f t="shared" si="9"/>
        <v>0</v>
      </c>
      <c r="P27" s="155">
        <f t="shared" si="10"/>
        <v>0</v>
      </c>
      <c r="Q27" s="159">
        <f t="shared" si="11"/>
        <v>0</v>
      </c>
      <c r="R27" s="163">
        <f t="shared" si="12"/>
        <v>0</v>
      </c>
      <c r="S27" s="164">
        <f t="shared" si="13"/>
        <v>0</v>
      </c>
      <c r="T27"/>
      <c r="U27" s="157">
        <f t="shared" si="14"/>
        <v>0</v>
      </c>
      <c r="V27" s="156">
        <f t="shared" si="14"/>
        <v>0</v>
      </c>
      <c r="W27" s="156">
        <f t="shared" si="14"/>
        <v>0</v>
      </c>
      <c r="X27" s="156">
        <f t="shared" si="14"/>
        <v>0</v>
      </c>
      <c r="Y27" s="166">
        <f t="shared" si="32"/>
        <v>0</v>
      </c>
      <c r="Z27" s="157">
        <f t="shared" si="16"/>
        <v>0</v>
      </c>
      <c r="AA27" s="156">
        <f t="shared" si="16"/>
        <v>0</v>
      </c>
      <c r="AB27" s="156">
        <f t="shared" si="16"/>
        <v>0</v>
      </c>
      <c r="AC27" s="156">
        <f t="shared" si="16"/>
        <v>0</v>
      </c>
      <c r="AD27" s="166">
        <f t="shared" si="33"/>
        <v>0</v>
      </c>
      <c r="AE27" s="157">
        <f t="shared" si="18"/>
        <v>0</v>
      </c>
      <c r="AF27" s="156">
        <f t="shared" si="18"/>
        <v>0</v>
      </c>
      <c r="AG27" s="156">
        <f t="shared" si="18"/>
        <v>0</v>
      </c>
      <c r="AH27" s="156">
        <f t="shared" si="18"/>
        <v>0</v>
      </c>
      <c r="AI27" s="166">
        <f t="shared" si="34"/>
        <v>0</v>
      </c>
      <c r="AJ27" s="157">
        <f t="shared" si="20"/>
        <v>0</v>
      </c>
      <c r="AK27" s="156">
        <f t="shared" si="20"/>
        <v>0</v>
      </c>
      <c r="AL27" s="156">
        <f t="shared" si="20"/>
        <v>0</v>
      </c>
      <c r="AM27" s="156">
        <f t="shared" si="20"/>
        <v>0</v>
      </c>
      <c r="AN27" s="166">
        <f t="shared" si="35"/>
        <v>0</v>
      </c>
      <c r="AO27" s="157">
        <f t="shared" si="22"/>
        <v>0</v>
      </c>
      <c r="AP27" s="156">
        <f t="shared" si="22"/>
        <v>0</v>
      </c>
      <c r="AQ27" s="156">
        <f t="shared" si="22"/>
        <v>0</v>
      </c>
      <c r="AR27" s="156">
        <f t="shared" si="22"/>
        <v>0</v>
      </c>
      <c r="AS27" s="166">
        <f t="shared" si="36"/>
        <v>0</v>
      </c>
      <c r="AT27" s="163">
        <f t="shared" si="37"/>
        <v>0</v>
      </c>
      <c r="AU27" s="164">
        <f t="shared" si="38"/>
        <v>0</v>
      </c>
    </row>
    <row r="28" spans="1:47" s="54" customFormat="1" outlineLevel="1" x14ac:dyDescent="0.35">
      <c r="A28"/>
      <c r="B28" s="230" t="s">
        <v>89</v>
      </c>
      <c r="C28" s="63" t="s">
        <v>106</v>
      </c>
      <c r="D28" s="157">
        <f t="shared" si="0"/>
        <v>5</v>
      </c>
      <c r="E28" s="158">
        <f t="shared" si="0"/>
        <v>12</v>
      </c>
      <c r="F28" s="157">
        <f t="shared" si="0"/>
        <v>4</v>
      </c>
      <c r="G28" s="155">
        <f t="shared" si="26"/>
        <v>16</v>
      </c>
      <c r="H28" s="159">
        <f t="shared" si="27"/>
        <v>0.33333333333333331</v>
      </c>
      <c r="I28" s="157">
        <f t="shared" si="3"/>
        <v>42</v>
      </c>
      <c r="J28" s="155">
        <f t="shared" si="28"/>
        <v>58</v>
      </c>
      <c r="K28" s="159">
        <f t="shared" si="29"/>
        <v>2.625</v>
      </c>
      <c r="L28" s="157">
        <f t="shared" si="6"/>
        <v>40</v>
      </c>
      <c r="M28" s="155">
        <f t="shared" si="30"/>
        <v>98</v>
      </c>
      <c r="N28" s="159">
        <f t="shared" si="31"/>
        <v>0.68965517241379315</v>
      </c>
      <c r="O28" s="157">
        <f t="shared" si="9"/>
        <v>50</v>
      </c>
      <c r="P28" s="155">
        <f t="shared" si="10"/>
        <v>148</v>
      </c>
      <c r="Q28" s="159">
        <f t="shared" si="11"/>
        <v>0.51020408163265307</v>
      </c>
      <c r="R28" s="163">
        <f t="shared" si="12"/>
        <v>141</v>
      </c>
      <c r="S28" s="164">
        <f t="shared" si="13"/>
        <v>0.87400229036259347</v>
      </c>
      <c r="T28"/>
      <c r="U28" s="157">
        <f t="shared" si="14"/>
        <v>300</v>
      </c>
      <c r="V28" s="156">
        <f t="shared" si="14"/>
        <v>300</v>
      </c>
      <c r="W28" s="156">
        <f t="shared" si="14"/>
        <v>0</v>
      </c>
      <c r="X28" s="156">
        <f t="shared" si="14"/>
        <v>448</v>
      </c>
      <c r="Y28" s="166">
        <f t="shared" si="32"/>
        <v>2.0270270270270272</v>
      </c>
      <c r="Z28" s="157">
        <f t="shared" si="16"/>
        <v>1720</v>
      </c>
      <c r="AA28" s="156">
        <f t="shared" si="16"/>
        <v>1720</v>
      </c>
      <c r="AB28" s="156">
        <f t="shared" si="16"/>
        <v>0</v>
      </c>
      <c r="AC28" s="156">
        <f t="shared" si="16"/>
        <v>2168</v>
      </c>
      <c r="AD28" s="166">
        <f t="shared" si="33"/>
        <v>3.8392857142857144</v>
      </c>
      <c r="AE28" s="157">
        <f t="shared" si="18"/>
        <v>1698</v>
      </c>
      <c r="AF28" s="156">
        <f t="shared" si="18"/>
        <v>1698</v>
      </c>
      <c r="AG28" s="156">
        <f t="shared" si="18"/>
        <v>0</v>
      </c>
      <c r="AH28" s="156">
        <f t="shared" si="18"/>
        <v>3866</v>
      </c>
      <c r="AI28" s="166">
        <f t="shared" si="34"/>
        <v>0.78321033210332103</v>
      </c>
      <c r="AJ28" s="157">
        <f t="shared" si="20"/>
        <v>1374</v>
      </c>
      <c r="AK28" s="156">
        <f t="shared" si="20"/>
        <v>1374</v>
      </c>
      <c r="AL28" s="156">
        <f t="shared" si="20"/>
        <v>0</v>
      </c>
      <c r="AM28" s="156">
        <f t="shared" si="20"/>
        <v>5240</v>
      </c>
      <c r="AN28" s="166">
        <f t="shared" si="35"/>
        <v>0.35540610450077598</v>
      </c>
      <c r="AO28" s="157">
        <f t="shared" si="22"/>
        <v>1570</v>
      </c>
      <c r="AP28" s="156">
        <f t="shared" si="22"/>
        <v>1570</v>
      </c>
      <c r="AQ28" s="156">
        <f t="shared" si="22"/>
        <v>0</v>
      </c>
      <c r="AR28" s="156">
        <f t="shared" si="22"/>
        <v>6810</v>
      </c>
      <c r="AS28" s="166">
        <f t="shared" si="36"/>
        <v>0.29961832061068705</v>
      </c>
      <c r="AT28" s="163">
        <f t="shared" si="37"/>
        <v>6662</v>
      </c>
      <c r="AU28" s="164">
        <f t="shared" si="38"/>
        <v>0.97454608524455555</v>
      </c>
    </row>
    <row r="29" spans="1:47" s="54" customFormat="1" outlineLevel="1" x14ac:dyDescent="0.35">
      <c r="A29"/>
      <c r="B29" s="229" t="s">
        <v>90</v>
      </c>
      <c r="C29" s="63" t="s">
        <v>106</v>
      </c>
      <c r="D29" s="157">
        <f t="shared" si="0"/>
        <v>0</v>
      </c>
      <c r="E29" s="158">
        <f t="shared" si="0"/>
        <v>0</v>
      </c>
      <c r="F29" s="157">
        <f t="shared" si="0"/>
        <v>0</v>
      </c>
      <c r="G29" s="155">
        <f t="shared" si="26"/>
        <v>0</v>
      </c>
      <c r="H29" s="159">
        <f t="shared" si="27"/>
        <v>0</v>
      </c>
      <c r="I29" s="157">
        <f t="shared" si="3"/>
        <v>0</v>
      </c>
      <c r="J29" s="155">
        <f t="shared" si="28"/>
        <v>0</v>
      </c>
      <c r="K29" s="159">
        <f t="shared" si="29"/>
        <v>0</v>
      </c>
      <c r="L29" s="157">
        <f t="shared" si="6"/>
        <v>0</v>
      </c>
      <c r="M29" s="155">
        <f t="shared" si="30"/>
        <v>0</v>
      </c>
      <c r="N29" s="159">
        <f t="shared" si="31"/>
        <v>0</v>
      </c>
      <c r="O29" s="157">
        <f t="shared" si="9"/>
        <v>0</v>
      </c>
      <c r="P29" s="155">
        <f t="shared" si="10"/>
        <v>0</v>
      </c>
      <c r="Q29" s="159">
        <f t="shared" si="11"/>
        <v>0</v>
      </c>
      <c r="R29" s="163">
        <f t="shared" si="12"/>
        <v>0</v>
      </c>
      <c r="S29" s="164">
        <f t="shared" si="13"/>
        <v>0</v>
      </c>
      <c r="T29"/>
      <c r="U29" s="157">
        <f t="shared" si="14"/>
        <v>0</v>
      </c>
      <c r="V29" s="156">
        <f t="shared" si="14"/>
        <v>0</v>
      </c>
      <c r="W29" s="156">
        <f t="shared" si="14"/>
        <v>0</v>
      </c>
      <c r="X29" s="156">
        <f t="shared" si="14"/>
        <v>0</v>
      </c>
      <c r="Y29" s="166">
        <f t="shared" si="32"/>
        <v>0</v>
      </c>
      <c r="Z29" s="157">
        <f t="shared" si="16"/>
        <v>0</v>
      </c>
      <c r="AA29" s="156">
        <f t="shared" si="16"/>
        <v>0</v>
      </c>
      <c r="AB29" s="156">
        <f t="shared" si="16"/>
        <v>0</v>
      </c>
      <c r="AC29" s="156">
        <f t="shared" si="16"/>
        <v>0</v>
      </c>
      <c r="AD29" s="166">
        <f t="shared" si="33"/>
        <v>0</v>
      </c>
      <c r="AE29" s="157">
        <f t="shared" si="18"/>
        <v>0</v>
      </c>
      <c r="AF29" s="156">
        <f t="shared" si="18"/>
        <v>0</v>
      </c>
      <c r="AG29" s="156">
        <f t="shared" si="18"/>
        <v>0</v>
      </c>
      <c r="AH29" s="156">
        <f t="shared" si="18"/>
        <v>0</v>
      </c>
      <c r="AI29" s="166">
        <f t="shared" si="34"/>
        <v>0</v>
      </c>
      <c r="AJ29" s="157">
        <f t="shared" si="20"/>
        <v>0</v>
      </c>
      <c r="AK29" s="156">
        <f t="shared" si="20"/>
        <v>0</v>
      </c>
      <c r="AL29" s="156">
        <f t="shared" si="20"/>
        <v>0</v>
      </c>
      <c r="AM29" s="156">
        <f t="shared" si="20"/>
        <v>0</v>
      </c>
      <c r="AN29" s="166">
        <f t="shared" si="35"/>
        <v>0</v>
      </c>
      <c r="AO29" s="157">
        <f t="shared" si="22"/>
        <v>0</v>
      </c>
      <c r="AP29" s="156">
        <f t="shared" si="22"/>
        <v>0</v>
      </c>
      <c r="AQ29" s="156">
        <f t="shared" si="22"/>
        <v>0</v>
      </c>
      <c r="AR29" s="156">
        <f t="shared" si="22"/>
        <v>0</v>
      </c>
      <c r="AS29" s="166">
        <f t="shared" si="36"/>
        <v>0</v>
      </c>
      <c r="AT29" s="163">
        <f t="shared" si="37"/>
        <v>0</v>
      </c>
      <c r="AU29" s="164">
        <f t="shared" si="38"/>
        <v>0</v>
      </c>
    </row>
    <row r="30" spans="1:47" s="54" customFormat="1" outlineLevel="1" x14ac:dyDescent="0.35">
      <c r="A30"/>
      <c r="B30" s="230" t="s">
        <v>91</v>
      </c>
      <c r="C30" s="63" t="s">
        <v>106</v>
      </c>
      <c r="D30" s="157">
        <f t="shared" si="0"/>
        <v>0</v>
      </c>
      <c r="E30" s="158">
        <f t="shared" si="0"/>
        <v>0</v>
      </c>
      <c r="F30" s="157">
        <f t="shared" si="0"/>
        <v>0</v>
      </c>
      <c r="G30" s="155">
        <f t="shared" si="26"/>
        <v>0</v>
      </c>
      <c r="H30" s="159">
        <f t="shared" si="27"/>
        <v>0</v>
      </c>
      <c r="I30" s="157">
        <f t="shared" si="3"/>
        <v>0</v>
      </c>
      <c r="J30" s="155">
        <f t="shared" si="28"/>
        <v>0</v>
      </c>
      <c r="K30" s="159">
        <f t="shared" si="29"/>
        <v>0</v>
      </c>
      <c r="L30" s="157">
        <f t="shared" si="6"/>
        <v>0</v>
      </c>
      <c r="M30" s="155">
        <f t="shared" si="30"/>
        <v>0</v>
      </c>
      <c r="N30" s="159">
        <f t="shared" si="31"/>
        <v>0</v>
      </c>
      <c r="O30" s="157">
        <f t="shared" si="9"/>
        <v>0</v>
      </c>
      <c r="P30" s="155">
        <f t="shared" si="10"/>
        <v>0</v>
      </c>
      <c r="Q30" s="159">
        <f t="shared" si="11"/>
        <v>0</v>
      </c>
      <c r="R30" s="163">
        <f t="shared" si="12"/>
        <v>0</v>
      </c>
      <c r="S30" s="164">
        <f t="shared" si="13"/>
        <v>0</v>
      </c>
      <c r="T30"/>
      <c r="U30" s="157">
        <f t="shared" si="14"/>
        <v>215</v>
      </c>
      <c r="V30" s="156">
        <f t="shared" si="14"/>
        <v>215</v>
      </c>
      <c r="W30" s="156">
        <f t="shared" si="14"/>
        <v>0</v>
      </c>
      <c r="X30" s="156">
        <f t="shared" si="14"/>
        <v>215</v>
      </c>
      <c r="Y30" s="166">
        <f t="shared" si="32"/>
        <v>0</v>
      </c>
      <c r="Z30" s="157">
        <f t="shared" si="16"/>
        <v>361</v>
      </c>
      <c r="AA30" s="156">
        <f t="shared" si="16"/>
        <v>361</v>
      </c>
      <c r="AB30" s="156">
        <f t="shared" si="16"/>
        <v>0</v>
      </c>
      <c r="AC30" s="156">
        <f t="shared" si="16"/>
        <v>576</v>
      </c>
      <c r="AD30" s="166">
        <f t="shared" si="33"/>
        <v>1.6790697674418604</v>
      </c>
      <c r="AE30" s="157">
        <f t="shared" si="18"/>
        <v>216</v>
      </c>
      <c r="AF30" s="156">
        <f t="shared" si="18"/>
        <v>216</v>
      </c>
      <c r="AG30" s="156">
        <f t="shared" si="18"/>
        <v>0</v>
      </c>
      <c r="AH30" s="156">
        <f t="shared" si="18"/>
        <v>792</v>
      </c>
      <c r="AI30" s="166">
        <f t="shared" si="34"/>
        <v>0.375</v>
      </c>
      <c r="AJ30" s="157">
        <f t="shared" si="20"/>
        <v>93</v>
      </c>
      <c r="AK30" s="156">
        <f t="shared" si="20"/>
        <v>93</v>
      </c>
      <c r="AL30" s="156">
        <f t="shared" si="20"/>
        <v>0</v>
      </c>
      <c r="AM30" s="156">
        <f t="shared" si="20"/>
        <v>885</v>
      </c>
      <c r="AN30" s="166">
        <f t="shared" si="35"/>
        <v>0.11742424242424243</v>
      </c>
      <c r="AO30" s="157">
        <f t="shared" si="22"/>
        <v>75</v>
      </c>
      <c r="AP30" s="156">
        <f t="shared" si="22"/>
        <v>75</v>
      </c>
      <c r="AQ30" s="156">
        <f t="shared" si="22"/>
        <v>0</v>
      </c>
      <c r="AR30" s="156">
        <f t="shared" si="22"/>
        <v>960</v>
      </c>
      <c r="AS30" s="166">
        <f t="shared" si="36"/>
        <v>8.4745762711864403E-2</v>
      </c>
      <c r="AT30" s="163">
        <f t="shared" si="37"/>
        <v>960</v>
      </c>
      <c r="AU30" s="164">
        <f t="shared" si="38"/>
        <v>0.45364444592943598</v>
      </c>
    </row>
    <row r="31" spans="1:47" s="54" customFormat="1" outlineLevel="1" x14ac:dyDescent="0.35">
      <c r="A31"/>
      <c r="B31" s="229" t="s">
        <v>92</v>
      </c>
      <c r="C31" s="63" t="s">
        <v>106</v>
      </c>
      <c r="D31" s="157">
        <f t="shared" si="0"/>
        <v>0</v>
      </c>
      <c r="E31" s="158">
        <f t="shared" si="0"/>
        <v>0</v>
      </c>
      <c r="F31" s="157">
        <f t="shared" si="0"/>
        <v>0</v>
      </c>
      <c r="G31" s="155">
        <f t="shared" si="26"/>
        <v>0</v>
      </c>
      <c r="H31" s="159">
        <f t="shared" si="27"/>
        <v>0</v>
      </c>
      <c r="I31" s="157">
        <f t="shared" si="3"/>
        <v>0</v>
      </c>
      <c r="J31" s="155">
        <f t="shared" si="28"/>
        <v>0</v>
      </c>
      <c r="K31" s="159">
        <f t="shared" si="29"/>
        <v>0</v>
      </c>
      <c r="L31" s="157">
        <f t="shared" si="6"/>
        <v>0</v>
      </c>
      <c r="M31" s="155">
        <f t="shared" si="30"/>
        <v>0</v>
      </c>
      <c r="N31" s="159">
        <f t="shared" si="31"/>
        <v>0</v>
      </c>
      <c r="O31" s="157">
        <f t="shared" si="9"/>
        <v>0</v>
      </c>
      <c r="P31" s="155">
        <f t="shared" si="10"/>
        <v>0</v>
      </c>
      <c r="Q31" s="159">
        <f t="shared" si="11"/>
        <v>0</v>
      </c>
      <c r="R31" s="163">
        <f t="shared" si="12"/>
        <v>0</v>
      </c>
      <c r="S31" s="164">
        <f t="shared" si="13"/>
        <v>0</v>
      </c>
      <c r="T31"/>
      <c r="U31" s="157">
        <f t="shared" si="14"/>
        <v>0</v>
      </c>
      <c r="V31" s="156">
        <f t="shared" si="14"/>
        <v>0</v>
      </c>
      <c r="W31" s="156">
        <f t="shared" si="14"/>
        <v>0</v>
      </c>
      <c r="X31" s="156">
        <f t="shared" si="14"/>
        <v>0</v>
      </c>
      <c r="Y31" s="166">
        <f t="shared" si="32"/>
        <v>0</v>
      </c>
      <c r="Z31" s="157">
        <f t="shared" si="16"/>
        <v>0</v>
      </c>
      <c r="AA31" s="156">
        <f t="shared" si="16"/>
        <v>0</v>
      </c>
      <c r="AB31" s="156">
        <f t="shared" si="16"/>
        <v>0</v>
      </c>
      <c r="AC31" s="156">
        <f t="shared" si="16"/>
        <v>0</v>
      </c>
      <c r="AD31" s="166">
        <f t="shared" si="33"/>
        <v>0</v>
      </c>
      <c r="AE31" s="157">
        <f t="shared" si="18"/>
        <v>0</v>
      </c>
      <c r="AF31" s="156">
        <f t="shared" si="18"/>
        <v>0</v>
      </c>
      <c r="AG31" s="156">
        <f t="shared" si="18"/>
        <v>0</v>
      </c>
      <c r="AH31" s="156">
        <f t="shared" si="18"/>
        <v>0</v>
      </c>
      <c r="AI31" s="166">
        <f t="shared" si="34"/>
        <v>0</v>
      </c>
      <c r="AJ31" s="157">
        <f t="shared" si="20"/>
        <v>0</v>
      </c>
      <c r="AK31" s="156">
        <f t="shared" si="20"/>
        <v>0</v>
      </c>
      <c r="AL31" s="156">
        <f t="shared" si="20"/>
        <v>0</v>
      </c>
      <c r="AM31" s="156">
        <f t="shared" si="20"/>
        <v>0</v>
      </c>
      <c r="AN31" s="166">
        <f t="shared" si="35"/>
        <v>0</v>
      </c>
      <c r="AO31" s="157">
        <f t="shared" si="22"/>
        <v>0</v>
      </c>
      <c r="AP31" s="156">
        <f t="shared" si="22"/>
        <v>0</v>
      </c>
      <c r="AQ31" s="156">
        <f t="shared" si="22"/>
        <v>0</v>
      </c>
      <c r="AR31" s="156">
        <f t="shared" si="22"/>
        <v>0</v>
      </c>
      <c r="AS31" s="166">
        <f t="shared" si="36"/>
        <v>0</v>
      </c>
      <c r="AT31" s="163">
        <f t="shared" si="37"/>
        <v>0</v>
      </c>
      <c r="AU31" s="164">
        <f t="shared" si="38"/>
        <v>0</v>
      </c>
    </row>
    <row r="32" spans="1:47" s="54" customFormat="1" outlineLevel="1" x14ac:dyDescent="0.35">
      <c r="A32"/>
      <c r="B32" s="230" t="s">
        <v>93</v>
      </c>
      <c r="C32" s="63" t="s">
        <v>106</v>
      </c>
      <c r="D32" s="157">
        <f t="shared" si="0"/>
        <v>0</v>
      </c>
      <c r="E32" s="158">
        <f t="shared" si="0"/>
        <v>0</v>
      </c>
      <c r="F32" s="157">
        <f t="shared" si="0"/>
        <v>0</v>
      </c>
      <c r="G32" s="155">
        <f t="shared" si="26"/>
        <v>0</v>
      </c>
      <c r="H32" s="159">
        <f t="shared" si="27"/>
        <v>0</v>
      </c>
      <c r="I32" s="157">
        <f t="shared" si="3"/>
        <v>0</v>
      </c>
      <c r="J32" s="155">
        <f t="shared" si="28"/>
        <v>0</v>
      </c>
      <c r="K32" s="159">
        <f t="shared" si="29"/>
        <v>0</v>
      </c>
      <c r="L32" s="157">
        <f t="shared" si="6"/>
        <v>0</v>
      </c>
      <c r="M32" s="155">
        <f t="shared" si="30"/>
        <v>0</v>
      </c>
      <c r="N32" s="159">
        <f t="shared" si="31"/>
        <v>0</v>
      </c>
      <c r="O32" s="157">
        <f t="shared" si="9"/>
        <v>0</v>
      </c>
      <c r="P32" s="155">
        <f t="shared" si="10"/>
        <v>0</v>
      </c>
      <c r="Q32" s="159">
        <f t="shared" si="11"/>
        <v>0</v>
      </c>
      <c r="R32" s="163">
        <f t="shared" si="12"/>
        <v>0</v>
      </c>
      <c r="S32" s="164">
        <f t="shared" si="13"/>
        <v>0</v>
      </c>
      <c r="T32"/>
      <c r="U32" s="157">
        <f t="shared" si="14"/>
        <v>137</v>
      </c>
      <c r="V32" s="156">
        <f t="shared" si="14"/>
        <v>137</v>
      </c>
      <c r="W32" s="156">
        <f t="shared" si="14"/>
        <v>0</v>
      </c>
      <c r="X32" s="156">
        <f t="shared" si="14"/>
        <v>137</v>
      </c>
      <c r="Y32" s="166">
        <f t="shared" si="32"/>
        <v>0</v>
      </c>
      <c r="Z32" s="157">
        <f t="shared" si="16"/>
        <v>66</v>
      </c>
      <c r="AA32" s="156">
        <f t="shared" si="16"/>
        <v>66</v>
      </c>
      <c r="AB32" s="156">
        <f t="shared" si="16"/>
        <v>0</v>
      </c>
      <c r="AC32" s="156">
        <f t="shared" si="16"/>
        <v>203</v>
      </c>
      <c r="AD32" s="166">
        <f t="shared" si="33"/>
        <v>0.48175182481751827</v>
      </c>
      <c r="AE32" s="157">
        <f t="shared" si="18"/>
        <v>27</v>
      </c>
      <c r="AF32" s="156">
        <f t="shared" si="18"/>
        <v>27</v>
      </c>
      <c r="AG32" s="156">
        <f t="shared" si="18"/>
        <v>0</v>
      </c>
      <c r="AH32" s="156">
        <f t="shared" si="18"/>
        <v>230</v>
      </c>
      <c r="AI32" s="166">
        <f t="shared" si="34"/>
        <v>0.13300492610837439</v>
      </c>
      <c r="AJ32" s="157">
        <f t="shared" si="20"/>
        <v>15</v>
      </c>
      <c r="AK32" s="156">
        <f t="shared" si="20"/>
        <v>15</v>
      </c>
      <c r="AL32" s="156">
        <f t="shared" si="20"/>
        <v>0</v>
      </c>
      <c r="AM32" s="156">
        <f t="shared" si="20"/>
        <v>245</v>
      </c>
      <c r="AN32" s="166">
        <f t="shared" si="35"/>
        <v>6.5217391304347824E-2</v>
      </c>
      <c r="AO32" s="157">
        <f t="shared" si="22"/>
        <v>17</v>
      </c>
      <c r="AP32" s="156">
        <f t="shared" si="22"/>
        <v>17</v>
      </c>
      <c r="AQ32" s="156">
        <f t="shared" si="22"/>
        <v>0</v>
      </c>
      <c r="AR32" s="156">
        <f t="shared" si="22"/>
        <v>262</v>
      </c>
      <c r="AS32" s="166">
        <f t="shared" si="36"/>
        <v>6.9387755102040816E-2</v>
      </c>
      <c r="AT32" s="163">
        <f t="shared" si="37"/>
        <v>262</v>
      </c>
      <c r="AU32" s="164">
        <f t="shared" si="38"/>
        <v>0.1759671253875128</v>
      </c>
    </row>
    <row r="33" spans="1:47" s="54" customFormat="1" outlineLevel="1" x14ac:dyDescent="0.35">
      <c r="A33"/>
      <c r="B33" s="229" t="s">
        <v>94</v>
      </c>
      <c r="C33" s="63" t="s">
        <v>106</v>
      </c>
      <c r="D33" s="157">
        <f t="shared" si="0"/>
        <v>0</v>
      </c>
      <c r="E33" s="158">
        <f t="shared" si="0"/>
        <v>0</v>
      </c>
      <c r="F33" s="157">
        <f t="shared" si="0"/>
        <v>0</v>
      </c>
      <c r="G33" s="155">
        <f t="shared" si="26"/>
        <v>0</v>
      </c>
      <c r="H33" s="159">
        <f t="shared" si="27"/>
        <v>0</v>
      </c>
      <c r="I33" s="157">
        <f t="shared" si="3"/>
        <v>0</v>
      </c>
      <c r="J33" s="155">
        <f t="shared" si="28"/>
        <v>0</v>
      </c>
      <c r="K33" s="159">
        <f t="shared" si="29"/>
        <v>0</v>
      </c>
      <c r="L33" s="157">
        <f t="shared" si="6"/>
        <v>0</v>
      </c>
      <c r="M33" s="155">
        <f t="shared" si="30"/>
        <v>0</v>
      </c>
      <c r="N33" s="159">
        <f t="shared" si="31"/>
        <v>0</v>
      </c>
      <c r="O33" s="157">
        <f t="shared" si="9"/>
        <v>0</v>
      </c>
      <c r="P33" s="155">
        <f t="shared" si="10"/>
        <v>0</v>
      </c>
      <c r="Q33" s="159">
        <f t="shared" si="11"/>
        <v>0</v>
      </c>
      <c r="R33" s="163">
        <f t="shared" si="12"/>
        <v>0</v>
      </c>
      <c r="S33" s="164">
        <f t="shared" si="13"/>
        <v>0</v>
      </c>
      <c r="T33"/>
      <c r="U33" s="157">
        <f t="shared" si="14"/>
        <v>0</v>
      </c>
      <c r="V33" s="156">
        <f t="shared" si="14"/>
        <v>0</v>
      </c>
      <c r="W33" s="156">
        <f t="shared" si="14"/>
        <v>0</v>
      </c>
      <c r="X33" s="156">
        <f t="shared" si="14"/>
        <v>0</v>
      </c>
      <c r="Y33" s="166">
        <f t="shared" si="32"/>
        <v>0</v>
      </c>
      <c r="Z33" s="157">
        <f t="shared" si="16"/>
        <v>0</v>
      </c>
      <c r="AA33" s="156">
        <f t="shared" si="16"/>
        <v>0</v>
      </c>
      <c r="AB33" s="156">
        <f t="shared" si="16"/>
        <v>0</v>
      </c>
      <c r="AC33" s="156">
        <f t="shared" si="16"/>
        <v>0</v>
      </c>
      <c r="AD33" s="166">
        <f t="shared" si="33"/>
        <v>0</v>
      </c>
      <c r="AE33" s="157">
        <f t="shared" si="18"/>
        <v>0</v>
      </c>
      <c r="AF33" s="156">
        <f t="shared" si="18"/>
        <v>0</v>
      </c>
      <c r="AG33" s="156">
        <f t="shared" si="18"/>
        <v>0</v>
      </c>
      <c r="AH33" s="156">
        <f t="shared" si="18"/>
        <v>0</v>
      </c>
      <c r="AI33" s="166">
        <f t="shared" si="34"/>
        <v>0</v>
      </c>
      <c r="AJ33" s="157">
        <f t="shared" si="20"/>
        <v>0</v>
      </c>
      <c r="AK33" s="156">
        <f t="shared" si="20"/>
        <v>0</v>
      </c>
      <c r="AL33" s="156">
        <f t="shared" si="20"/>
        <v>0</v>
      </c>
      <c r="AM33" s="156">
        <f t="shared" si="20"/>
        <v>0</v>
      </c>
      <c r="AN33" s="166">
        <f t="shared" si="35"/>
        <v>0</v>
      </c>
      <c r="AO33" s="157">
        <f t="shared" si="22"/>
        <v>0</v>
      </c>
      <c r="AP33" s="156">
        <f t="shared" si="22"/>
        <v>0</v>
      </c>
      <c r="AQ33" s="156">
        <f t="shared" si="22"/>
        <v>0</v>
      </c>
      <c r="AR33" s="156">
        <f t="shared" si="22"/>
        <v>0</v>
      </c>
      <c r="AS33" s="166">
        <f t="shared" si="36"/>
        <v>0</v>
      </c>
      <c r="AT33" s="163">
        <f t="shared" si="37"/>
        <v>0</v>
      </c>
      <c r="AU33" s="164">
        <f t="shared" si="38"/>
        <v>0</v>
      </c>
    </row>
    <row r="34" spans="1:47" s="54" customFormat="1" outlineLevel="1" x14ac:dyDescent="0.35">
      <c r="A34"/>
      <c r="B34" s="230" t="s">
        <v>95</v>
      </c>
      <c r="C34" s="63" t="s">
        <v>106</v>
      </c>
      <c r="D34" s="157">
        <f t="shared" si="0"/>
        <v>0</v>
      </c>
      <c r="E34" s="158">
        <f t="shared" si="0"/>
        <v>0</v>
      </c>
      <c r="F34" s="157">
        <f t="shared" si="0"/>
        <v>0</v>
      </c>
      <c r="G34" s="155">
        <f t="shared" si="26"/>
        <v>0</v>
      </c>
      <c r="H34" s="159">
        <f t="shared" si="27"/>
        <v>0</v>
      </c>
      <c r="I34" s="157">
        <f t="shared" si="3"/>
        <v>0</v>
      </c>
      <c r="J34" s="155">
        <f t="shared" si="28"/>
        <v>0</v>
      </c>
      <c r="K34" s="159">
        <f t="shared" si="29"/>
        <v>0</v>
      </c>
      <c r="L34" s="157">
        <f t="shared" si="6"/>
        <v>0</v>
      </c>
      <c r="M34" s="155">
        <f t="shared" si="30"/>
        <v>0</v>
      </c>
      <c r="N34" s="159">
        <f t="shared" si="31"/>
        <v>0</v>
      </c>
      <c r="O34" s="157">
        <f t="shared" si="9"/>
        <v>0</v>
      </c>
      <c r="P34" s="155">
        <f t="shared" si="10"/>
        <v>0</v>
      </c>
      <c r="Q34" s="159">
        <f t="shared" si="11"/>
        <v>0</v>
      </c>
      <c r="R34" s="163">
        <f t="shared" si="12"/>
        <v>0</v>
      </c>
      <c r="S34" s="164">
        <f t="shared" si="13"/>
        <v>0</v>
      </c>
      <c r="T34"/>
      <c r="U34" s="157">
        <f t="shared" si="14"/>
        <v>136</v>
      </c>
      <c r="V34" s="156">
        <f t="shared" si="14"/>
        <v>136</v>
      </c>
      <c r="W34" s="156">
        <f t="shared" si="14"/>
        <v>0</v>
      </c>
      <c r="X34" s="156">
        <f t="shared" si="14"/>
        <v>136</v>
      </c>
      <c r="Y34" s="166">
        <f t="shared" si="32"/>
        <v>0</v>
      </c>
      <c r="Z34" s="157">
        <f t="shared" si="16"/>
        <v>133</v>
      </c>
      <c r="AA34" s="156">
        <f t="shared" si="16"/>
        <v>133</v>
      </c>
      <c r="AB34" s="156">
        <f t="shared" si="16"/>
        <v>0</v>
      </c>
      <c r="AC34" s="156">
        <f t="shared" si="16"/>
        <v>269</v>
      </c>
      <c r="AD34" s="166">
        <f t="shared" si="33"/>
        <v>0.9779411764705882</v>
      </c>
      <c r="AE34" s="157">
        <f t="shared" si="18"/>
        <v>76</v>
      </c>
      <c r="AF34" s="156">
        <f t="shared" si="18"/>
        <v>76</v>
      </c>
      <c r="AG34" s="156">
        <f t="shared" si="18"/>
        <v>0</v>
      </c>
      <c r="AH34" s="156">
        <f t="shared" si="18"/>
        <v>345</v>
      </c>
      <c r="AI34" s="166">
        <f t="shared" si="34"/>
        <v>0.28252788104089221</v>
      </c>
      <c r="AJ34" s="157">
        <f t="shared" si="20"/>
        <v>76</v>
      </c>
      <c r="AK34" s="156">
        <f t="shared" si="20"/>
        <v>76</v>
      </c>
      <c r="AL34" s="156">
        <f t="shared" si="20"/>
        <v>0</v>
      </c>
      <c r="AM34" s="156">
        <f t="shared" si="20"/>
        <v>421</v>
      </c>
      <c r="AN34" s="166">
        <f t="shared" si="35"/>
        <v>0.22028985507246376</v>
      </c>
      <c r="AO34" s="157">
        <f t="shared" si="22"/>
        <v>50</v>
      </c>
      <c r="AP34" s="156">
        <f t="shared" si="22"/>
        <v>50</v>
      </c>
      <c r="AQ34" s="156">
        <f t="shared" si="22"/>
        <v>0</v>
      </c>
      <c r="AR34" s="156">
        <f t="shared" si="22"/>
        <v>471</v>
      </c>
      <c r="AS34" s="166">
        <f t="shared" si="36"/>
        <v>0.11876484560570071</v>
      </c>
      <c r="AT34" s="163">
        <f t="shared" si="37"/>
        <v>471</v>
      </c>
      <c r="AU34" s="164">
        <f t="shared" si="38"/>
        <v>0.36417629836538046</v>
      </c>
    </row>
    <row r="35" spans="1:47" s="54" customFormat="1" outlineLevel="1" x14ac:dyDescent="0.35">
      <c r="A35"/>
      <c r="B35" s="229" t="s">
        <v>96</v>
      </c>
      <c r="C35" s="63" t="s">
        <v>106</v>
      </c>
      <c r="D35" s="157">
        <f t="shared" ref="D35:F35" si="39">D68+D100+D132+D164+D196+D228</f>
        <v>0</v>
      </c>
      <c r="E35" s="158">
        <f t="shared" si="39"/>
        <v>0</v>
      </c>
      <c r="F35" s="157">
        <f t="shared" si="39"/>
        <v>0</v>
      </c>
      <c r="G35" s="155">
        <f t="shared" ref="G35:G38" si="40">E35+F35</f>
        <v>0</v>
      </c>
      <c r="H35" s="159">
        <f t="shared" ref="H35:H38" si="41">IFERROR((G35-E35)/E35,0)</f>
        <v>0</v>
      </c>
      <c r="I35" s="157">
        <f t="shared" ref="I35:I38" si="42">I68+I100+I132+I164+I196+I228</f>
        <v>0</v>
      </c>
      <c r="J35" s="155">
        <f t="shared" ref="J35:J38" si="43">G35+I35</f>
        <v>0</v>
      </c>
      <c r="K35" s="159">
        <f t="shared" ref="K35:K38" si="44">IFERROR((J35-G35)/G35,0)</f>
        <v>0</v>
      </c>
      <c r="L35" s="157">
        <f t="shared" ref="L35:L38" si="45">L68+L100+L132+L164+L196+L228</f>
        <v>0</v>
      </c>
      <c r="M35" s="155">
        <f t="shared" ref="M35:M38" si="46">J35+L35</f>
        <v>0</v>
      </c>
      <c r="N35" s="159">
        <f t="shared" ref="N35:N38" si="47">IFERROR((M35-J35)/J35,0)</f>
        <v>0</v>
      </c>
      <c r="O35" s="157">
        <f t="shared" ref="O35:O38" si="48">O68+O100+O132+O164+O196+O228</f>
        <v>0</v>
      </c>
      <c r="P35" s="155">
        <f t="shared" si="10"/>
        <v>0</v>
      </c>
      <c r="Q35" s="159">
        <f t="shared" si="11"/>
        <v>0</v>
      </c>
      <c r="R35" s="163">
        <f t="shared" si="12"/>
        <v>0</v>
      </c>
      <c r="S35" s="164">
        <f t="shared" si="13"/>
        <v>0</v>
      </c>
      <c r="T35"/>
      <c r="U35" s="157">
        <f t="shared" ref="U35:X35" si="49">U68+U100+U132+U164+U196+U228</f>
        <v>0</v>
      </c>
      <c r="V35" s="156">
        <f t="shared" si="49"/>
        <v>0</v>
      </c>
      <c r="W35" s="156">
        <f t="shared" si="49"/>
        <v>0</v>
      </c>
      <c r="X35" s="156">
        <f t="shared" si="49"/>
        <v>0</v>
      </c>
      <c r="Y35" s="166">
        <f t="shared" ref="Y35:Y38" si="50">IFERROR((X35-P35)/P35,0)</f>
        <v>0</v>
      </c>
      <c r="Z35" s="157">
        <f t="shared" ref="Z35:AC35" si="51">Z68+Z100+Z132+Z164+Z196+Z228</f>
        <v>0</v>
      </c>
      <c r="AA35" s="156">
        <f t="shared" si="51"/>
        <v>0</v>
      </c>
      <c r="AB35" s="156">
        <f t="shared" si="51"/>
        <v>0</v>
      </c>
      <c r="AC35" s="156">
        <f t="shared" si="51"/>
        <v>0</v>
      </c>
      <c r="AD35" s="166">
        <f t="shared" ref="AD35:AD38" si="52">IFERROR((AC35-X35)/X35,0)</f>
        <v>0</v>
      </c>
      <c r="AE35" s="157">
        <f t="shared" ref="AE35:AH35" si="53">AE68+AE100+AE132+AE164+AE196+AE228</f>
        <v>0</v>
      </c>
      <c r="AF35" s="156">
        <f t="shared" si="53"/>
        <v>0</v>
      </c>
      <c r="AG35" s="156">
        <f t="shared" si="53"/>
        <v>0</v>
      </c>
      <c r="AH35" s="156">
        <f t="shared" si="53"/>
        <v>0</v>
      </c>
      <c r="AI35" s="166">
        <f t="shared" ref="AI35:AI38" si="54">IFERROR((AH35-AC35)/AC35,0)</f>
        <v>0</v>
      </c>
      <c r="AJ35" s="157">
        <f t="shared" ref="AJ35:AM35" si="55">AJ68+AJ100+AJ132+AJ164+AJ196+AJ228</f>
        <v>0</v>
      </c>
      <c r="AK35" s="156">
        <f t="shared" si="55"/>
        <v>0</v>
      </c>
      <c r="AL35" s="156">
        <f t="shared" si="55"/>
        <v>0</v>
      </c>
      <c r="AM35" s="156">
        <f t="shared" si="55"/>
        <v>0</v>
      </c>
      <c r="AN35" s="166">
        <f t="shared" ref="AN35:AN38" si="56">IFERROR((AM35-AH35)/AH35,0)</f>
        <v>0</v>
      </c>
      <c r="AO35" s="157">
        <f t="shared" ref="AO35:AR35" si="57">AO68+AO100+AO132+AO164+AO196+AO228</f>
        <v>0</v>
      </c>
      <c r="AP35" s="156">
        <f t="shared" si="57"/>
        <v>0</v>
      </c>
      <c r="AQ35" s="156">
        <f t="shared" si="57"/>
        <v>0</v>
      </c>
      <c r="AR35" s="156">
        <f t="shared" si="57"/>
        <v>0</v>
      </c>
      <c r="AS35" s="166">
        <f t="shared" ref="AS35:AS38" si="58">IFERROR((AR35-AM35)/AM35,0)</f>
        <v>0</v>
      </c>
      <c r="AT35" s="163">
        <f t="shared" ref="AT35:AT38" si="59">U35+Z35+AE35+AJ35+AO35</f>
        <v>0</v>
      </c>
      <c r="AU35" s="164">
        <f t="shared" ref="AU35:AU38" si="60">IFERROR((AR35/X35)^(1/4)-1,0)</f>
        <v>0</v>
      </c>
    </row>
    <row r="36" spans="1:47" s="54" customFormat="1" outlineLevel="1" x14ac:dyDescent="0.35">
      <c r="A36"/>
      <c r="B36" s="230" t="s">
        <v>97</v>
      </c>
      <c r="C36" s="63" t="s">
        <v>106</v>
      </c>
      <c r="D36" s="157">
        <f t="shared" ref="D36:F36" si="61">D69+D101+D133+D165+D197+D229</f>
        <v>0</v>
      </c>
      <c r="E36" s="158">
        <f t="shared" si="61"/>
        <v>0</v>
      </c>
      <c r="F36" s="157">
        <f t="shared" si="61"/>
        <v>0</v>
      </c>
      <c r="G36" s="155">
        <f t="shared" si="40"/>
        <v>0</v>
      </c>
      <c r="H36" s="159">
        <f t="shared" si="41"/>
        <v>0</v>
      </c>
      <c r="I36" s="157">
        <f t="shared" si="42"/>
        <v>0</v>
      </c>
      <c r="J36" s="155">
        <f t="shared" si="43"/>
        <v>0</v>
      </c>
      <c r="K36" s="159">
        <f t="shared" si="44"/>
        <v>0</v>
      </c>
      <c r="L36" s="157">
        <f t="shared" si="45"/>
        <v>0</v>
      </c>
      <c r="M36" s="155">
        <f t="shared" si="46"/>
        <v>0</v>
      </c>
      <c r="N36" s="159">
        <f t="shared" si="47"/>
        <v>0</v>
      </c>
      <c r="O36" s="157">
        <f t="shared" si="48"/>
        <v>0</v>
      </c>
      <c r="P36" s="155">
        <f t="shared" si="10"/>
        <v>0</v>
      </c>
      <c r="Q36" s="159">
        <f t="shared" si="11"/>
        <v>0</v>
      </c>
      <c r="R36" s="163">
        <f t="shared" si="12"/>
        <v>0</v>
      </c>
      <c r="S36" s="164">
        <f t="shared" si="13"/>
        <v>0</v>
      </c>
      <c r="T36"/>
      <c r="U36" s="157">
        <f t="shared" ref="U36:X36" si="62">U69+U101+U133+U165+U197+U229</f>
        <v>0</v>
      </c>
      <c r="V36" s="156">
        <f t="shared" si="62"/>
        <v>0</v>
      </c>
      <c r="W36" s="156">
        <f t="shared" si="62"/>
        <v>0</v>
      </c>
      <c r="X36" s="156">
        <f t="shared" si="62"/>
        <v>0</v>
      </c>
      <c r="Y36" s="166">
        <f t="shared" si="50"/>
        <v>0</v>
      </c>
      <c r="Z36" s="157">
        <f t="shared" ref="Z36:AC36" si="63">Z69+Z101+Z133+Z165+Z197+Z229</f>
        <v>36</v>
      </c>
      <c r="AA36" s="156">
        <f t="shared" si="63"/>
        <v>36</v>
      </c>
      <c r="AB36" s="156">
        <f t="shared" si="63"/>
        <v>0</v>
      </c>
      <c r="AC36" s="156">
        <f t="shared" si="63"/>
        <v>36</v>
      </c>
      <c r="AD36" s="166">
        <f t="shared" si="52"/>
        <v>0</v>
      </c>
      <c r="AE36" s="157">
        <f t="shared" ref="AE36:AH36" si="64">AE69+AE101+AE133+AE165+AE197+AE229</f>
        <v>70</v>
      </c>
      <c r="AF36" s="156">
        <f t="shared" si="64"/>
        <v>70</v>
      </c>
      <c r="AG36" s="156">
        <f t="shared" si="64"/>
        <v>0</v>
      </c>
      <c r="AH36" s="156">
        <f t="shared" si="64"/>
        <v>106</v>
      </c>
      <c r="AI36" s="166">
        <f t="shared" si="54"/>
        <v>1.9444444444444444</v>
      </c>
      <c r="AJ36" s="157">
        <f t="shared" ref="AJ36:AM36" si="65">AJ69+AJ101+AJ133+AJ165+AJ197+AJ229</f>
        <v>0</v>
      </c>
      <c r="AK36" s="156">
        <f t="shared" si="65"/>
        <v>0</v>
      </c>
      <c r="AL36" s="156">
        <f t="shared" si="65"/>
        <v>0</v>
      </c>
      <c r="AM36" s="156">
        <f t="shared" si="65"/>
        <v>106</v>
      </c>
      <c r="AN36" s="166">
        <f t="shared" si="56"/>
        <v>0</v>
      </c>
      <c r="AO36" s="157">
        <f t="shared" ref="AO36:AR36" si="66">AO69+AO101+AO133+AO165+AO197+AO229</f>
        <v>0</v>
      </c>
      <c r="AP36" s="156">
        <f t="shared" si="66"/>
        <v>0</v>
      </c>
      <c r="AQ36" s="156">
        <f t="shared" si="66"/>
        <v>0</v>
      </c>
      <c r="AR36" s="156">
        <f t="shared" si="66"/>
        <v>106</v>
      </c>
      <c r="AS36" s="166">
        <f t="shared" si="58"/>
        <v>0</v>
      </c>
      <c r="AT36" s="163">
        <f t="shared" si="59"/>
        <v>106</v>
      </c>
      <c r="AU36" s="164">
        <f t="shared" si="60"/>
        <v>0</v>
      </c>
    </row>
    <row r="37" spans="1:47" s="54" customFormat="1" outlineLevel="1" x14ac:dyDescent="0.35">
      <c r="A37"/>
      <c r="B37" s="230" t="s">
        <v>98</v>
      </c>
      <c r="C37" s="63" t="s">
        <v>106</v>
      </c>
      <c r="D37" s="157">
        <f t="shared" ref="D37:F37" si="67">D70+D102+D134+D166+D198+D230</f>
        <v>0</v>
      </c>
      <c r="E37" s="158">
        <f t="shared" si="67"/>
        <v>0</v>
      </c>
      <c r="F37" s="157">
        <f t="shared" si="67"/>
        <v>0</v>
      </c>
      <c r="G37" s="155">
        <f t="shared" si="40"/>
        <v>0</v>
      </c>
      <c r="H37" s="159">
        <f t="shared" si="41"/>
        <v>0</v>
      </c>
      <c r="I37" s="157">
        <f t="shared" si="42"/>
        <v>0</v>
      </c>
      <c r="J37" s="155">
        <f t="shared" si="43"/>
        <v>0</v>
      </c>
      <c r="K37" s="159">
        <f t="shared" si="44"/>
        <v>0</v>
      </c>
      <c r="L37" s="157">
        <f t="shared" si="45"/>
        <v>0</v>
      </c>
      <c r="M37" s="155">
        <f t="shared" si="46"/>
        <v>0</v>
      </c>
      <c r="N37" s="159">
        <f t="shared" si="47"/>
        <v>0</v>
      </c>
      <c r="O37" s="157">
        <f t="shared" si="48"/>
        <v>0</v>
      </c>
      <c r="P37" s="155">
        <f t="shared" si="10"/>
        <v>0</v>
      </c>
      <c r="Q37" s="159">
        <f t="shared" si="11"/>
        <v>0</v>
      </c>
      <c r="R37" s="163">
        <f t="shared" si="12"/>
        <v>0</v>
      </c>
      <c r="S37" s="164">
        <f t="shared" si="13"/>
        <v>0</v>
      </c>
      <c r="T37"/>
      <c r="U37" s="157">
        <f t="shared" ref="U37:X37" si="68">U70+U102+U134+U166+U198+U230</f>
        <v>0</v>
      </c>
      <c r="V37" s="156">
        <f t="shared" si="68"/>
        <v>0</v>
      </c>
      <c r="W37" s="156">
        <f t="shared" si="68"/>
        <v>0</v>
      </c>
      <c r="X37" s="156">
        <f t="shared" si="68"/>
        <v>0</v>
      </c>
      <c r="Y37" s="166">
        <f t="shared" si="50"/>
        <v>0</v>
      </c>
      <c r="Z37" s="157">
        <f t="shared" ref="Z37:AC37" si="69">Z70+Z102+Z134+Z166+Z198+Z230</f>
        <v>0</v>
      </c>
      <c r="AA37" s="156">
        <f t="shared" si="69"/>
        <v>0</v>
      </c>
      <c r="AB37" s="156">
        <f t="shared" si="69"/>
        <v>0</v>
      </c>
      <c r="AC37" s="156">
        <f t="shared" si="69"/>
        <v>0</v>
      </c>
      <c r="AD37" s="166">
        <f t="shared" si="52"/>
        <v>0</v>
      </c>
      <c r="AE37" s="157">
        <f t="shared" ref="AE37:AH37" si="70">AE70+AE102+AE134+AE166+AE198+AE230</f>
        <v>0</v>
      </c>
      <c r="AF37" s="156">
        <f t="shared" si="70"/>
        <v>0</v>
      </c>
      <c r="AG37" s="156">
        <f t="shared" si="70"/>
        <v>0</v>
      </c>
      <c r="AH37" s="156">
        <f t="shared" si="70"/>
        <v>0</v>
      </c>
      <c r="AI37" s="166">
        <f t="shared" si="54"/>
        <v>0</v>
      </c>
      <c r="AJ37" s="157">
        <f t="shared" ref="AJ37:AM37" si="71">AJ70+AJ102+AJ134+AJ166+AJ198+AJ230</f>
        <v>0</v>
      </c>
      <c r="AK37" s="156">
        <f t="shared" si="71"/>
        <v>0</v>
      </c>
      <c r="AL37" s="156">
        <f t="shared" si="71"/>
        <v>0</v>
      </c>
      <c r="AM37" s="156">
        <f t="shared" si="71"/>
        <v>0</v>
      </c>
      <c r="AN37" s="166">
        <f t="shared" si="56"/>
        <v>0</v>
      </c>
      <c r="AO37" s="157">
        <f t="shared" ref="AO37:AR37" si="72">AO70+AO102+AO134+AO166+AO198+AO230</f>
        <v>0</v>
      </c>
      <c r="AP37" s="156">
        <f t="shared" si="72"/>
        <v>0</v>
      </c>
      <c r="AQ37" s="156">
        <f t="shared" si="72"/>
        <v>0</v>
      </c>
      <c r="AR37" s="156">
        <f t="shared" si="72"/>
        <v>0</v>
      </c>
      <c r="AS37" s="166">
        <f t="shared" si="58"/>
        <v>0</v>
      </c>
      <c r="AT37" s="163">
        <f t="shared" si="59"/>
        <v>0</v>
      </c>
      <c r="AU37" s="164">
        <f t="shared" si="60"/>
        <v>0</v>
      </c>
    </row>
    <row r="38" spans="1:47" s="54" customFormat="1" outlineLevel="1" x14ac:dyDescent="0.35">
      <c r="A38"/>
      <c r="B38" s="230" t="s">
        <v>99</v>
      </c>
      <c r="C38" s="63" t="s">
        <v>106</v>
      </c>
      <c r="D38" s="157">
        <f t="shared" ref="D38:F38" si="73">D71+D103+D135+D167+D199+D231</f>
        <v>0</v>
      </c>
      <c r="E38" s="158">
        <f t="shared" si="73"/>
        <v>0</v>
      </c>
      <c r="F38" s="157">
        <f t="shared" si="73"/>
        <v>0</v>
      </c>
      <c r="G38" s="155">
        <f t="shared" si="40"/>
        <v>0</v>
      </c>
      <c r="H38" s="159">
        <f t="shared" si="41"/>
        <v>0</v>
      </c>
      <c r="I38" s="157">
        <f t="shared" si="42"/>
        <v>0</v>
      </c>
      <c r="J38" s="155">
        <f t="shared" si="43"/>
        <v>0</v>
      </c>
      <c r="K38" s="159">
        <f t="shared" si="44"/>
        <v>0</v>
      </c>
      <c r="L38" s="157">
        <f t="shared" si="45"/>
        <v>1</v>
      </c>
      <c r="M38" s="155">
        <f t="shared" si="46"/>
        <v>1</v>
      </c>
      <c r="N38" s="159">
        <f t="shared" si="47"/>
        <v>0</v>
      </c>
      <c r="O38" s="157">
        <f t="shared" si="48"/>
        <v>0</v>
      </c>
      <c r="P38" s="155">
        <f t="shared" si="10"/>
        <v>1</v>
      </c>
      <c r="Q38" s="159">
        <f t="shared" si="11"/>
        <v>0</v>
      </c>
      <c r="R38" s="163">
        <f t="shared" si="12"/>
        <v>1</v>
      </c>
      <c r="S38" s="164">
        <f t="shared" si="13"/>
        <v>0</v>
      </c>
      <c r="T38"/>
      <c r="U38" s="157">
        <f t="shared" ref="U38:X38" si="74">U71+U103+U135+U167+U199+U231</f>
        <v>0</v>
      </c>
      <c r="V38" s="156">
        <f t="shared" si="74"/>
        <v>0</v>
      </c>
      <c r="W38" s="156">
        <f t="shared" si="74"/>
        <v>0</v>
      </c>
      <c r="X38" s="156">
        <f t="shared" si="74"/>
        <v>1</v>
      </c>
      <c r="Y38" s="166">
        <f t="shared" si="50"/>
        <v>0</v>
      </c>
      <c r="Z38" s="157">
        <f t="shared" ref="Z38:AC38" si="75">Z71+Z103+Z135+Z167+Z199+Z231</f>
        <v>0</v>
      </c>
      <c r="AA38" s="156">
        <f t="shared" si="75"/>
        <v>0</v>
      </c>
      <c r="AB38" s="156">
        <f t="shared" si="75"/>
        <v>0</v>
      </c>
      <c r="AC38" s="156">
        <f t="shared" si="75"/>
        <v>1</v>
      </c>
      <c r="AD38" s="166">
        <f t="shared" si="52"/>
        <v>0</v>
      </c>
      <c r="AE38" s="157">
        <f t="shared" ref="AE38:AH38" si="76">AE71+AE103+AE135+AE167+AE199+AE231</f>
        <v>0</v>
      </c>
      <c r="AF38" s="156">
        <f t="shared" si="76"/>
        <v>0</v>
      </c>
      <c r="AG38" s="156">
        <f t="shared" si="76"/>
        <v>0</v>
      </c>
      <c r="AH38" s="156">
        <f t="shared" si="76"/>
        <v>1</v>
      </c>
      <c r="AI38" s="166">
        <f t="shared" si="54"/>
        <v>0</v>
      </c>
      <c r="AJ38" s="157">
        <f t="shared" ref="AJ38:AM38" si="77">AJ71+AJ103+AJ135+AJ167+AJ199+AJ231</f>
        <v>0</v>
      </c>
      <c r="AK38" s="156">
        <f t="shared" si="77"/>
        <v>0</v>
      </c>
      <c r="AL38" s="156">
        <f t="shared" si="77"/>
        <v>0</v>
      </c>
      <c r="AM38" s="156">
        <f t="shared" si="77"/>
        <v>1</v>
      </c>
      <c r="AN38" s="166">
        <f t="shared" si="56"/>
        <v>0</v>
      </c>
      <c r="AO38" s="157">
        <f t="shared" ref="AO38:AR38" si="78">AO71+AO103+AO135+AO167+AO199+AO231</f>
        <v>0</v>
      </c>
      <c r="AP38" s="156">
        <f t="shared" si="78"/>
        <v>0</v>
      </c>
      <c r="AQ38" s="156">
        <f t="shared" si="78"/>
        <v>0</v>
      </c>
      <c r="AR38" s="156">
        <f t="shared" si="78"/>
        <v>1</v>
      </c>
      <c r="AS38" s="166">
        <f t="shared" si="58"/>
        <v>0</v>
      </c>
      <c r="AT38" s="163">
        <f t="shared" si="59"/>
        <v>0</v>
      </c>
      <c r="AU38" s="164">
        <f t="shared" si="60"/>
        <v>0</v>
      </c>
    </row>
    <row r="39" spans="1:47" ht="15" customHeight="1" outlineLevel="1" x14ac:dyDescent="0.35">
      <c r="B39" s="50" t="s">
        <v>138</v>
      </c>
      <c r="C39" s="47" t="s">
        <v>106</v>
      </c>
      <c r="D39" s="157">
        <f>SUM(D14:D38)</f>
        <v>88</v>
      </c>
      <c r="E39" s="157">
        <f t="shared" ref="E39:G39" si="79">SUM(E14:E38)</f>
        <v>188</v>
      </c>
      <c r="F39" s="157">
        <f t="shared" si="79"/>
        <v>47</v>
      </c>
      <c r="G39" s="157">
        <f t="shared" si="79"/>
        <v>235</v>
      </c>
      <c r="H39" s="160">
        <f>IFERROR((G39-E39)/E39,0)</f>
        <v>0.25</v>
      </c>
      <c r="I39" s="157">
        <f t="shared" ref="I39:J39" si="80">SUM(I14:I38)</f>
        <v>237</v>
      </c>
      <c r="J39" s="157">
        <f t="shared" si="80"/>
        <v>472</v>
      </c>
      <c r="K39" s="160">
        <f t="shared" si="5"/>
        <v>1.0085106382978724</v>
      </c>
      <c r="L39" s="157">
        <f t="shared" ref="L39:M39" si="81">SUM(L14:L38)</f>
        <v>294</v>
      </c>
      <c r="M39" s="157">
        <f t="shared" si="81"/>
        <v>766</v>
      </c>
      <c r="N39" s="160">
        <f t="shared" si="8"/>
        <v>0.6228813559322034</v>
      </c>
      <c r="O39" s="157">
        <f t="shared" ref="O39:P39" si="82">SUM(O14:O38)</f>
        <v>272</v>
      </c>
      <c r="P39" s="157">
        <f t="shared" si="82"/>
        <v>1038</v>
      </c>
      <c r="Q39" s="160">
        <f t="shared" si="11"/>
        <v>0.35509138381201044</v>
      </c>
      <c r="R39" s="157">
        <f>SUM(R14:R38)</f>
        <v>938</v>
      </c>
      <c r="S39" s="164">
        <f t="shared" si="13"/>
        <v>0.53288606452163334</v>
      </c>
      <c r="U39" s="157">
        <f t="shared" ref="U39:X39" si="83">SUM(U14:U38)</f>
        <v>1608</v>
      </c>
      <c r="V39" s="157">
        <f t="shared" si="83"/>
        <v>1608</v>
      </c>
      <c r="W39" s="157">
        <f t="shared" si="83"/>
        <v>0</v>
      </c>
      <c r="X39" s="157">
        <f t="shared" si="83"/>
        <v>2646</v>
      </c>
      <c r="Y39" s="165">
        <f>IFERROR((X39-P39)/P39,0)</f>
        <v>1.5491329479768785</v>
      </c>
      <c r="Z39" s="157">
        <f t="shared" ref="Z39:AC39" si="84">SUM(Z14:Z38)</f>
        <v>3842</v>
      </c>
      <c r="AA39" s="157">
        <f t="shared" si="84"/>
        <v>3842</v>
      </c>
      <c r="AB39" s="157">
        <f t="shared" si="84"/>
        <v>0</v>
      </c>
      <c r="AC39" s="157">
        <f t="shared" si="84"/>
        <v>6488</v>
      </c>
      <c r="AD39" s="165">
        <f>IFERROR((AC39-X39)/X39,0)</f>
        <v>1.4520030234315948</v>
      </c>
      <c r="AE39" s="157">
        <f t="shared" ref="AE39:AH39" si="85">SUM(AE14:AE38)</f>
        <v>3303</v>
      </c>
      <c r="AF39" s="157">
        <f t="shared" si="85"/>
        <v>3303</v>
      </c>
      <c r="AG39" s="157">
        <f t="shared" si="85"/>
        <v>0</v>
      </c>
      <c r="AH39" s="157">
        <f t="shared" si="85"/>
        <v>9791</v>
      </c>
      <c r="AI39" s="165">
        <f t="shared" si="19"/>
        <v>0.50909371146732429</v>
      </c>
      <c r="AJ39" s="157">
        <f t="shared" ref="AJ39:AM39" si="86">SUM(AJ14:AJ38)</f>
        <v>2563</v>
      </c>
      <c r="AK39" s="157">
        <f t="shared" si="86"/>
        <v>2563</v>
      </c>
      <c r="AL39" s="157">
        <f t="shared" si="86"/>
        <v>0</v>
      </c>
      <c r="AM39" s="157">
        <f t="shared" si="86"/>
        <v>12354</v>
      </c>
      <c r="AN39" s="165">
        <f>IFERROR((AM39-AH39)/AH39,0)</f>
        <v>0.26177101419671128</v>
      </c>
      <c r="AO39" s="157">
        <f t="shared" ref="AO39:AR39" si="87">SUM(AO14:AO38)</f>
        <v>2946</v>
      </c>
      <c r="AP39" s="157">
        <f t="shared" si="87"/>
        <v>2946</v>
      </c>
      <c r="AQ39" s="157">
        <f t="shared" si="87"/>
        <v>0</v>
      </c>
      <c r="AR39" s="157">
        <f t="shared" si="87"/>
        <v>15300</v>
      </c>
      <c r="AS39" s="165">
        <f t="shared" si="23"/>
        <v>0.238465274405051</v>
      </c>
      <c r="AT39" s="157">
        <f>SUM(AT14:AT38)</f>
        <v>14262</v>
      </c>
      <c r="AU39" s="164">
        <f t="shared" si="25"/>
        <v>0.55069146929469892</v>
      </c>
    </row>
    <row r="40" spans="1:47" ht="15" customHeight="1" x14ac:dyDescent="0.35">
      <c r="O40" s="54"/>
    </row>
    <row r="41" spans="1:47" ht="15" customHeight="1" x14ac:dyDescent="0.35">
      <c r="O41" s="54"/>
    </row>
    <row r="42" spans="1:47" ht="15.5" x14ac:dyDescent="0.35">
      <c r="B42" s="296" t="s">
        <v>104</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row>
    <row r="43" spans="1:4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1:47" outlineLevel="1" x14ac:dyDescent="0.35">
      <c r="B44" s="310"/>
      <c r="C44" s="313" t="s">
        <v>105</v>
      </c>
      <c r="D44" s="307" t="s">
        <v>130</v>
      </c>
      <c r="E44" s="308"/>
      <c r="F44" s="308"/>
      <c r="G44" s="308"/>
      <c r="H44" s="308"/>
      <c r="I44" s="308"/>
      <c r="J44" s="308"/>
      <c r="K44" s="308"/>
      <c r="L44" s="308"/>
      <c r="M44" s="308"/>
      <c r="N44" s="308"/>
      <c r="O44" s="308"/>
      <c r="P44" s="308"/>
      <c r="Q44" s="309"/>
      <c r="R44" s="318" t="str">
        <f xml:space="preserve"> D45&amp;" - "&amp;O45</f>
        <v>2019 - 2023</v>
      </c>
      <c r="S44" s="319"/>
      <c r="U44" s="307" t="s">
        <v>131</v>
      </c>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9"/>
    </row>
    <row r="45" spans="1:47" outlineLevel="1" x14ac:dyDescent="0.35">
      <c r="B45" s="311"/>
      <c r="C45" s="314"/>
      <c r="D45" s="307">
        <f>$C$3-5</f>
        <v>2019</v>
      </c>
      <c r="E45" s="309"/>
      <c r="F45" s="307">
        <f>$C$3-4</f>
        <v>2020</v>
      </c>
      <c r="G45" s="308"/>
      <c r="H45" s="309"/>
      <c r="I45" s="307">
        <f>$C$3-3</f>
        <v>2021</v>
      </c>
      <c r="J45" s="308"/>
      <c r="K45" s="309"/>
      <c r="L45" s="307">
        <f>$C$3-2</f>
        <v>2022</v>
      </c>
      <c r="M45" s="308"/>
      <c r="N45" s="309"/>
      <c r="O45" s="307">
        <f>$C$3-1</f>
        <v>2023</v>
      </c>
      <c r="P45" s="308"/>
      <c r="Q45" s="309"/>
      <c r="R45" s="320"/>
      <c r="S45" s="321"/>
      <c r="U45" s="307">
        <f>$C$3</f>
        <v>2024</v>
      </c>
      <c r="V45" s="308"/>
      <c r="W45" s="308"/>
      <c r="X45" s="308"/>
      <c r="Y45" s="309"/>
      <c r="Z45" s="307">
        <f>$C$3+1</f>
        <v>2025</v>
      </c>
      <c r="AA45" s="308"/>
      <c r="AB45" s="308"/>
      <c r="AC45" s="308"/>
      <c r="AD45" s="309"/>
      <c r="AE45" s="307">
        <f>$C$3+2</f>
        <v>2026</v>
      </c>
      <c r="AF45" s="308"/>
      <c r="AG45" s="308"/>
      <c r="AH45" s="308"/>
      <c r="AI45" s="309"/>
      <c r="AJ45" s="307">
        <f>$C$3+3</f>
        <v>2027</v>
      </c>
      <c r="AK45" s="308"/>
      <c r="AL45" s="308"/>
      <c r="AM45" s="308"/>
      <c r="AN45" s="309"/>
      <c r="AO45" s="307">
        <f>$C$3+4</f>
        <v>2028</v>
      </c>
      <c r="AP45" s="308"/>
      <c r="AQ45" s="308"/>
      <c r="AR45" s="308"/>
      <c r="AS45" s="309"/>
      <c r="AT45" s="316" t="str">
        <f>U45&amp;" - "&amp;AO45</f>
        <v>2024 - 2028</v>
      </c>
      <c r="AU45" s="317"/>
    </row>
    <row r="46" spans="1:47" ht="43.5" outlineLevel="1" x14ac:dyDescent="0.35">
      <c r="B46" s="312"/>
      <c r="C46" s="315"/>
      <c r="D46" s="65" t="s">
        <v>132</v>
      </c>
      <c r="E46" s="66" t="s">
        <v>133</v>
      </c>
      <c r="F46" s="65" t="s">
        <v>132</v>
      </c>
      <c r="G46" s="9" t="s">
        <v>133</v>
      </c>
      <c r="H46" s="66" t="s">
        <v>134</v>
      </c>
      <c r="I46" s="65" t="s">
        <v>132</v>
      </c>
      <c r="J46" s="9" t="s">
        <v>133</v>
      </c>
      <c r="K46" s="66" t="s">
        <v>134</v>
      </c>
      <c r="L46" s="65" t="s">
        <v>132</v>
      </c>
      <c r="M46" s="9" t="s">
        <v>133</v>
      </c>
      <c r="N46" s="66" t="s">
        <v>134</v>
      </c>
      <c r="O46" s="65" t="s">
        <v>132</v>
      </c>
      <c r="P46" s="9" t="s">
        <v>133</v>
      </c>
      <c r="Q46" s="66" t="s">
        <v>134</v>
      </c>
      <c r="R46" s="65" t="s">
        <v>126</v>
      </c>
      <c r="S46" s="119" t="s">
        <v>135</v>
      </c>
      <c r="U46" s="65" t="s">
        <v>132</v>
      </c>
      <c r="V46" s="104" t="s">
        <v>136</v>
      </c>
      <c r="W46" s="104" t="s">
        <v>137</v>
      </c>
      <c r="X46" s="9" t="s">
        <v>133</v>
      </c>
      <c r="Y46" s="66" t="s">
        <v>134</v>
      </c>
      <c r="Z46" s="65" t="s">
        <v>132</v>
      </c>
      <c r="AA46" s="104" t="s">
        <v>136</v>
      </c>
      <c r="AB46" s="104" t="s">
        <v>137</v>
      </c>
      <c r="AC46" s="9" t="s">
        <v>133</v>
      </c>
      <c r="AD46" s="66" t="s">
        <v>134</v>
      </c>
      <c r="AE46" s="65" t="s">
        <v>132</v>
      </c>
      <c r="AF46" s="104" t="s">
        <v>136</v>
      </c>
      <c r="AG46" s="104" t="s">
        <v>137</v>
      </c>
      <c r="AH46" s="9" t="s">
        <v>133</v>
      </c>
      <c r="AI46" s="66" t="s">
        <v>134</v>
      </c>
      <c r="AJ46" s="65" t="s">
        <v>132</v>
      </c>
      <c r="AK46" s="104" t="s">
        <v>136</v>
      </c>
      <c r="AL46" s="104" t="s">
        <v>137</v>
      </c>
      <c r="AM46" s="9" t="s">
        <v>133</v>
      </c>
      <c r="AN46" s="66" t="s">
        <v>134</v>
      </c>
      <c r="AO46" s="65" t="s">
        <v>132</v>
      </c>
      <c r="AP46" s="104" t="s">
        <v>136</v>
      </c>
      <c r="AQ46" s="104" t="s">
        <v>137</v>
      </c>
      <c r="AR46" s="9" t="s">
        <v>133</v>
      </c>
      <c r="AS46" s="66" t="s">
        <v>134</v>
      </c>
      <c r="AT46" s="65" t="s">
        <v>126</v>
      </c>
      <c r="AU46" s="119" t="s">
        <v>135</v>
      </c>
    </row>
    <row r="47" spans="1:47" outlineLevel="1" x14ac:dyDescent="0.35">
      <c r="B47" s="229" t="s">
        <v>75</v>
      </c>
      <c r="C47" s="63" t="s">
        <v>106</v>
      </c>
      <c r="D47" s="69"/>
      <c r="E47" s="70">
        <f>D47</f>
        <v>0</v>
      </c>
      <c r="F47" s="69">
        <v>0</v>
      </c>
      <c r="G47" s="137">
        <f t="shared" ref="G47" si="88">E47+F47</f>
        <v>0</v>
      </c>
      <c r="H47" s="166">
        <f t="shared" ref="H47" si="89">IFERROR((G47-E47)/E47,0)</f>
        <v>0</v>
      </c>
      <c r="I47" s="69">
        <v>0</v>
      </c>
      <c r="J47" s="137">
        <f t="shared" ref="J47" si="90">G47+I47</f>
        <v>0</v>
      </c>
      <c r="K47" s="166">
        <f t="shared" ref="K47" si="91">IFERROR((J47-G47)/G47,0)</f>
        <v>0</v>
      </c>
      <c r="L47" s="69"/>
      <c r="M47" s="137">
        <f t="shared" ref="M47" si="92">J47+L47</f>
        <v>0</v>
      </c>
      <c r="N47" s="166">
        <f t="shared" ref="N47" si="93">IFERROR((M47-J47)/J47,0)</f>
        <v>0</v>
      </c>
      <c r="O47" s="69"/>
      <c r="P47" s="137">
        <f t="shared" ref="P47:P71" si="94">M47+O47</f>
        <v>0</v>
      </c>
      <c r="Q47" s="166">
        <f t="shared" ref="Q47:Q72" si="95">IFERROR((P47-M47)/M47,0)</f>
        <v>0</v>
      </c>
      <c r="R47" s="163">
        <f t="shared" ref="R47:R71" si="96">D47+F47+I47+L47+O47</f>
        <v>0</v>
      </c>
      <c r="S47" s="164">
        <f t="shared" ref="S47:S72" si="97">IFERROR((P47/E47)^(1/4)-1,0)</f>
        <v>0</v>
      </c>
      <c r="U47" s="168">
        <f>V47+W47</f>
        <v>0</v>
      </c>
      <c r="V47" s="6"/>
      <c r="W47" s="6"/>
      <c r="X47" s="137">
        <f>P47+U47</f>
        <v>0</v>
      </c>
      <c r="Y47" s="166">
        <f>IFERROR((X47-P47)/P47,0)</f>
        <v>0</v>
      </c>
      <c r="Z47" s="168">
        <f>AA47+AB47</f>
        <v>0</v>
      </c>
      <c r="AA47" s="6"/>
      <c r="AB47" s="6"/>
      <c r="AC47" s="137">
        <f t="shared" ref="AC47" si="98">X47+Z47</f>
        <v>0</v>
      </c>
      <c r="AD47" s="159">
        <f t="shared" ref="AD47" si="99">IFERROR((AC47-X47)/X47,0)</f>
        <v>0</v>
      </c>
      <c r="AE47" s="168">
        <f>AF47+AG47</f>
        <v>0</v>
      </c>
      <c r="AF47" s="6"/>
      <c r="AG47" s="6"/>
      <c r="AH47" s="137">
        <f t="shared" ref="AH47" si="100">AC47+AE47</f>
        <v>0</v>
      </c>
      <c r="AI47" s="159">
        <f t="shared" ref="AI47" si="101">IFERROR((AH47-AC47)/AC47,0)</f>
        <v>0</v>
      </c>
      <c r="AJ47" s="168">
        <f>AK47+AL47</f>
        <v>0</v>
      </c>
      <c r="AK47" s="6"/>
      <c r="AL47" s="6"/>
      <c r="AM47" s="137">
        <f t="shared" ref="AM47" si="102">AH47+AJ47</f>
        <v>0</v>
      </c>
      <c r="AN47" s="159">
        <f t="shared" ref="AN47" si="103">IFERROR((AM47-AH47)/AH47,0)</f>
        <v>0</v>
      </c>
      <c r="AO47" s="168">
        <f>AP47+AQ47</f>
        <v>0</v>
      </c>
      <c r="AP47" s="6"/>
      <c r="AQ47" s="6"/>
      <c r="AR47" s="137">
        <f t="shared" ref="AR47" si="104">AM47+AO47</f>
        <v>0</v>
      </c>
      <c r="AS47" s="159">
        <f t="shared" ref="AS47" si="105">IFERROR((AR47-AM47)/AM47,0)</f>
        <v>0</v>
      </c>
      <c r="AT47" s="163">
        <f t="shared" ref="AT47" si="106">U47+Z47+AE47+AJ47+AO47</f>
        <v>0</v>
      </c>
      <c r="AU47" s="164">
        <f t="shared" ref="AU47" si="107">IFERROR((AR47/X47)^(1/4)-1,0)</f>
        <v>0</v>
      </c>
    </row>
    <row r="48" spans="1:47" outlineLevel="1" x14ac:dyDescent="0.35">
      <c r="B48" s="230" t="s">
        <v>76</v>
      </c>
      <c r="C48" s="63" t="s">
        <v>106</v>
      </c>
      <c r="D48" s="69"/>
      <c r="E48" s="70">
        <f t="shared" ref="E48:E71" si="108">D48</f>
        <v>0</v>
      </c>
      <c r="F48" s="69">
        <v>0</v>
      </c>
      <c r="G48" s="137">
        <f t="shared" ref="G48:G67" si="109">E48+F48</f>
        <v>0</v>
      </c>
      <c r="H48" s="166">
        <f t="shared" ref="H48:H67" si="110">IFERROR((G48-E48)/E48,0)</f>
        <v>0</v>
      </c>
      <c r="I48" s="69">
        <v>0</v>
      </c>
      <c r="J48" s="137">
        <f t="shared" ref="J48:J67" si="111">G48+I48</f>
        <v>0</v>
      </c>
      <c r="K48" s="166">
        <f t="shared" ref="K48:K67" si="112">IFERROR((J48-G48)/G48,0)</f>
        <v>0</v>
      </c>
      <c r="L48" s="69"/>
      <c r="M48" s="137">
        <f t="shared" ref="M48:M67" si="113">J48+L48</f>
        <v>0</v>
      </c>
      <c r="N48" s="166">
        <f t="shared" ref="N48:N67" si="114">IFERROR((M48-J48)/J48,0)</f>
        <v>0</v>
      </c>
      <c r="O48" s="69"/>
      <c r="P48" s="137">
        <f t="shared" si="94"/>
        <v>0</v>
      </c>
      <c r="Q48" s="166">
        <f t="shared" si="95"/>
        <v>0</v>
      </c>
      <c r="R48" s="163">
        <f t="shared" si="96"/>
        <v>0</v>
      </c>
      <c r="S48" s="164">
        <f t="shared" si="97"/>
        <v>0</v>
      </c>
      <c r="U48" s="168">
        <f t="shared" ref="U48:U67" si="115">V48+W48</f>
        <v>0</v>
      </c>
      <c r="V48" s="6"/>
      <c r="W48" s="6"/>
      <c r="X48" s="137">
        <f t="shared" ref="X48:X67" si="116">P48+U48</f>
        <v>0</v>
      </c>
      <c r="Y48" s="166">
        <f t="shared" ref="Y48:Y67" si="117">IFERROR((X48-P48)/P48,0)</f>
        <v>0</v>
      </c>
      <c r="Z48" s="168">
        <f t="shared" ref="Z48:Z67" si="118">AA48+AB48</f>
        <v>0</v>
      </c>
      <c r="AA48" s="6"/>
      <c r="AB48" s="6"/>
      <c r="AC48" s="137">
        <f t="shared" ref="AC48:AC67" si="119">X48+Z48</f>
        <v>0</v>
      </c>
      <c r="AD48" s="159">
        <f t="shared" ref="AD48:AD67" si="120">IFERROR((AC48-X48)/X48,0)</f>
        <v>0</v>
      </c>
      <c r="AE48" s="168">
        <f t="shared" ref="AE48:AE67" si="121">AF48+AG48</f>
        <v>0</v>
      </c>
      <c r="AF48" s="6"/>
      <c r="AG48" s="6"/>
      <c r="AH48" s="137">
        <f t="shared" ref="AH48:AH67" si="122">AC48+AE48</f>
        <v>0</v>
      </c>
      <c r="AI48" s="159">
        <f t="shared" ref="AI48:AI67" si="123">IFERROR((AH48-AC48)/AC48,0)</f>
        <v>0</v>
      </c>
      <c r="AJ48" s="168">
        <f t="shared" ref="AJ48:AJ67" si="124">AK48+AL48</f>
        <v>0</v>
      </c>
      <c r="AK48" s="6"/>
      <c r="AL48" s="6"/>
      <c r="AM48" s="137">
        <f t="shared" ref="AM48:AM67" si="125">AH48+AJ48</f>
        <v>0</v>
      </c>
      <c r="AN48" s="159">
        <f t="shared" ref="AN48:AN67" si="126">IFERROR((AM48-AH48)/AH48,0)</f>
        <v>0</v>
      </c>
      <c r="AO48" s="168">
        <f t="shared" ref="AO48:AO67" si="127">AP48+AQ48</f>
        <v>0</v>
      </c>
      <c r="AP48" s="6"/>
      <c r="AQ48" s="6"/>
      <c r="AR48" s="137">
        <f t="shared" ref="AR48:AR67" si="128">AM48+AO48</f>
        <v>0</v>
      </c>
      <c r="AS48" s="159">
        <f t="shared" ref="AS48:AS67" si="129">IFERROR((AR48-AM48)/AM48,0)</f>
        <v>0</v>
      </c>
      <c r="AT48" s="163">
        <f t="shared" ref="AT48:AT67" si="130">U48+Z48+AE48+AJ48+AO48</f>
        <v>0</v>
      </c>
      <c r="AU48" s="164">
        <f t="shared" ref="AU48:AU67" si="131">IFERROR((AR48/X48)^(1/4)-1,0)</f>
        <v>0</v>
      </c>
    </row>
    <row r="49" spans="2:47" outlineLevel="1" x14ac:dyDescent="0.35">
      <c r="B49" s="229" t="s">
        <v>77</v>
      </c>
      <c r="C49" s="63" t="s">
        <v>106</v>
      </c>
      <c r="D49" s="69"/>
      <c r="E49" s="70">
        <f t="shared" si="108"/>
        <v>0</v>
      </c>
      <c r="F49" s="69">
        <v>0</v>
      </c>
      <c r="G49" s="137">
        <f t="shared" si="109"/>
        <v>0</v>
      </c>
      <c r="H49" s="166">
        <f t="shared" si="110"/>
        <v>0</v>
      </c>
      <c r="I49" s="69">
        <v>0</v>
      </c>
      <c r="J49" s="137">
        <f t="shared" si="111"/>
        <v>0</v>
      </c>
      <c r="K49" s="166">
        <f t="shared" si="112"/>
        <v>0</v>
      </c>
      <c r="L49" s="69"/>
      <c r="M49" s="137">
        <f t="shared" si="113"/>
        <v>0</v>
      </c>
      <c r="N49" s="166">
        <f t="shared" si="114"/>
        <v>0</v>
      </c>
      <c r="O49" s="69"/>
      <c r="P49" s="137">
        <f t="shared" si="94"/>
        <v>0</v>
      </c>
      <c r="Q49" s="166">
        <f t="shared" si="95"/>
        <v>0</v>
      </c>
      <c r="R49" s="163">
        <f t="shared" si="96"/>
        <v>0</v>
      </c>
      <c r="S49" s="164">
        <f t="shared" si="97"/>
        <v>0</v>
      </c>
      <c r="U49" s="168">
        <f t="shared" si="115"/>
        <v>0</v>
      </c>
      <c r="V49" s="6"/>
      <c r="W49" s="6"/>
      <c r="X49" s="137">
        <f t="shared" si="116"/>
        <v>0</v>
      </c>
      <c r="Y49" s="166">
        <f t="shared" si="117"/>
        <v>0</v>
      </c>
      <c r="Z49" s="168">
        <f t="shared" si="118"/>
        <v>0</v>
      </c>
      <c r="AA49" s="6"/>
      <c r="AB49" s="6"/>
      <c r="AC49" s="137">
        <f t="shared" si="119"/>
        <v>0</v>
      </c>
      <c r="AD49" s="159">
        <f t="shared" si="120"/>
        <v>0</v>
      </c>
      <c r="AE49" s="168">
        <f t="shared" si="121"/>
        <v>0</v>
      </c>
      <c r="AF49" s="6"/>
      <c r="AG49" s="6"/>
      <c r="AH49" s="137">
        <f t="shared" si="122"/>
        <v>0</v>
      </c>
      <c r="AI49" s="159">
        <f t="shared" si="123"/>
        <v>0</v>
      </c>
      <c r="AJ49" s="168">
        <f t="shared" si="124"/>
        <v>0</v>
      </c>
      <c r="AK49" s="6"/>
      <c r="AL49" s="6"/>
      <c r="AM49" s="137">
        <f t="shared" si="125"/>
        <v>0</v>
      </c>
      <c r="AN49" s="159">
        <f t="shared" si="126"/>
        <v>0</v>
      </c>
      <c r="AO49" s="168">
        <f t="shared" si="127"/>
        <v>0</v>
      </c>
      <c r="AP49" s="6"/>
      <c r="AQ49" s="6"/>
      <c r="AR49" s="137">
        <f t="shared" si="128"/>
        <v>0</v>
      </c>
      <c r="AS49" s="159">
        <f t="shared" si="129"/>
        <v>0</v>
      </c>
      <c r="AT49" s="163">
        <f t="shared" si="130"/>
        <v>0</v>
      </c>
      <c r="AU49" s="164">
        <f t="shared" si="131"/>
        <v>0</v>
      </c>
    </row>
    <row r="50" spans="2:47" outlineLevel="1" x14ac:dyDescent="0.35">
      <c r="B50" s="230" t="s">
        <v>78</v>
      </c>
      <c r="C50" s="63" t="s">
        <v>106</v>
      </c>
      <c r="D50" s="69"/>
      <c r="E50" s="70">
        <f t="shared" si="108"/>
        <v>0</v>
      </c>
      <c r="F50" s="69">
        <v>0</v>
      </c>
      <c r="G50" s="137">
        <f t="shared" si="109"/>
        <v>0</v>
      </c>
      <c r="H50" s="166">
        <f t="shared" si="110"/>
        <v>0</v>
      </c>
      <c r="I50" s="69">
        <v>0</v>
      </c>
      <c r="J50" s="137">
        <f t="shared" si="111"/>
        <v>0</v>
      </c>
      <c r="K50" s="166">
        <f t="shared" si="112"/>
        <v>0</v>
      </c>
      <c r="L50" s="69">
        <v>5</v>
      </c>
      <c r="M50" s="137">
        <f t="shared" si="113"/>
        <v>5</v>
      </c>
      <c r="N50" s="166">
        <f t="shared" si="114"/>
        <v>0</v>
      </c>
      <c r="O50" s="69"/>
      <c r="P50" s="137">
        <f t="shared" si="94"/>
        <v>5</v>
      </c>
      <c r="Q50" s="166">
        <f t="shared" si="95"/>
        <v>0</v>
      </c>
      <c r="R50" s="163">
        <f t="shared" si="96"/>
        <v>5</v>
      </c>
      <c r="S50" s="164">
        <f t="shared" si="97"/>
        <v>0</v>
      </c>
      <c r="U50" s="168">
        <f t="shared" si="115"/>
        <v>8</v>
      </c>
      <c r="V50" s="6">
        <v>8</v>
      </c>
      <c r="W50" s="6"/>
      <c r="X50" s="137">
        <f t="shared" si="116"/>
        <v>13</v>
      </c>
      <c r="Y50" s="166">
        <f t="shared" si="117"/>
        <v>1.6</v>
      </c>
      <c r="Z50" s="168">
        <f t="shared" si="118"/>
        <v>20</v>
      </c>
      <c r="AA50" s="6">
        <v>20</v>
      </c>
      <c r="AB50" s="6"/>
      <c r="AC50" s="137">
        <f t="shared" si="119"/>
        <v>33</v>
      </c>
      <c r="AD50" s="159">
        <f t="shared" si="120"/>
        <v>1.5384615384615385</v>
      </c>
      <c r="AE50" s="168">
        <f t="shared" si="121"/>
        <v>8</v>
      </c>
      <c r="AF50" s="6">
        <v>8</v>
      </c>
      <c r="AG50" s="6"/>
      <c r="AH50" s="137">
        <f t="shared" si="122"/>
        <v>41</v>
      </c>
      <c r="AI50" s="159">
        <f t="shared" si="123"/>
        <v>0.24242424242424243</v>
      </c>
      <c r="AJ50" s="168">
        <f t="shared" si="124"/>
        <v>7</v>
      </c>
      <c r="AK50" s="6">
        <v>7</v>
      </c>
      <c r="AL50" s="6"/>
      <c r="AM50" s="137">
        <f t="shared" si="125"/>
        <v>48</v>
      </c>
      <c r="AN50" s="159">
        <f t="shared" si="126"/>
        <v>0.17073170731707318</v>
      </c>
      <c r="AO50" s="168">
        <f t="shared" si="127"/>
        <v>7</v>
      </c>
      <c r="AP50" s="6">
        <v>7</v>
      </c>
      <c r="AQ50" s="6"/>
      <c r="AR50" s="137">
        <f t="shared" si="128"/>
        <v>55</v>
      </c>
      <c r="AS50" s="159">
        <f t="shared" si="129"/>
        <v>0.14583333333333334</v>
      </c>
      <c r="AT50" s="163">
        <f t="shared" si="130"/>
        <v>50</v>
      </c>
      <c r="AU50" s="164">
        <f t="shared" si="131"/>
        <v>0.4341838717607327</v>
      </c>
    </row>
    <row r="51" spans="2:47" outlineLevel="1" x14ac:dyDescent="0.35">
      <c r="B51" s="229" t="s">
        <v>79</v>
      </c>
      <c r="C51" s="63" t="s">
        <v>106</v>
      </c>
      <c r="D51" s="69"/>
      <c r="E51" s="70">
        <f t="shared" si="108"/>
        <v>0</v>
      </c>
      <c r="F51" s="69">
        <v>0</v>
      </c>
      <c r="G51" s="137">
        <f t="shared" si="109"/>
        <v>0</v>
      </c>
      <c r="H51" s="166">
        <f t="shared" si="110"/>
        <v>0</v>
      </c>
      <c r="I51" s="69">
        <v>0</v>
      </c>
      <c r="J51" s="137">
        <f t="shared" si="111"/>
        <v>0</v>
      </c>
      <c r="K51" s="166">
        <f t="shared" si="112"/>
        <v>0</v>
      </c>
      <c r="L51" s="69"/>
      <c r="M51" s="137">
        <f t="shared" si="113"/>
        <v>0</v>
      </c>
      <c r="N51" s="166">
        <f t="shared" si="114"/>
        <v>0</v>
      </c>
      <c r="O51" s="69"/>
      <c r="P51" s="137">
        <f t="shared" si="94"/>
        <v>0</v>
      </c>
      <c r="Q51" s="166">
        <f t="shared" si="95"/>
        <v>0</v>
      </c>
      <c r="R51" s="163">
        <f t="shared" si="96"/>
        <v>0</v>
      </c>
      <c r="S51" s="164">
        <f t="shared" si="97"/>
        <v>0</v>
      </c>
      <c r="U51" s="168">
        <f t="shared" si="115"/>
        <v>0</v>
      </c>
      <c r="V51" s="6"/>
      <c r="W51" s="6"/>
      <c r="X51" s="137">
        <f t="shared" si="116"/>
        <v>0</v>
      </c>
      <c r="Y51" s="166">
        <f t="shared" si="117"/>
        <v>0</v>
      </c>
      <c r="Z51" s="168">
        <f t="shared" si="118"/>
        <v>0</v>
      </c>
      <c r="AA51" s="6"/>
      <c r="AB51" s="6"/>
      <c r="AC51" s="137">
        <f t="shared" si="119"/>
        <v>0</v>
      </c>
      <c r="AD51" s="159">
        <f t="shared" si="120"/>
        <v>0</v>
      </c>
      <c r="AE51" s="168">
        <f t="shared" si="121"/>
        <v>0</v>
      </c>
      <c r="AF51" s="6"/>
      <c r="AG51" s="6"/>
      <c r="AH51" s="137">
        <f t="shared" si="122"/>
        <v>0</v>
      </c>
      <c r="AI51" s="159">
        <f t="shared" si="123"/>
        <v>0</v>
      </c>
      <c r="AJ51" s="168">
        <f t="shared" si="124"/>
        <v>0</v>
      </c>
      <c r="AK51" s="6"/>
      <c r="AL51" s="6"/>
      <c r="AM51" s="137">
        <f t="shared" si="125"/>
        <v>0</v>
      </c>
      <c r="AN51" s="159">
        <f t="shared" si="126"/>
        <v>0</v>
      </c>
      <c r="AO51" s="168">
        <f t="shared" si="127"/>
        <v>0</v>
      </c>
      <c r="AP51" s="6"/>
      <c r="AQ51" s="6"/>
      <c r="AR51" s="137">
        <f t="shared" si="128"/>
        <v>0</v>
      </c>
      <c r="AS51" s="159">
        <f t="shared" si="129"/>
        <v>0</v>
      </c>
      <c r="AT51" s="163">
        <f t="shared" si="130"/>
        <v>0</v>
      </c>
      <c r="AU51" s="164">
        <f t="shared" si="131"/>
        <v>0</v>
      </c>
    </row>
    <row r="52" spans="2:47" outlineLevel="1" x14ac:dyDescent="0.35">
      <c r="B52" s="230" t="s">
        <v>80</v>
      </c>
      <c r="C52" s="63" t="s">
        <v>106</v>
      </c>
      <c r="D52" s="69">
        <v>3</v>
      </c>
      <c r="E52" s="70">
        <f t="shared" si="108"/>
        <v>3</v>
      </c>
      <c r="F52" s="69">
        <v>1</v>
      </c>
      <c r="G52" s="137">
        <f t="shared" si="109"/>
        <v>4</v>
      </c>
      <c r="H52" s="166">
        <f t="shared" si="110"/>
        <v>0.33333333333333331</v>
      </c>
      <c r="I52" s="69">
        <v>2</v>
      </c>
      <c r="J52" s="137">
        <f t="shared" si="111"/>
        <v>6</v>
      </c>
      <c r="K52" s="166">
        <f t="shared" si="112"/>
        <v>0.5</v>
      </c>
      <c r="L52" s="69">
        <v>21</v>
      </c>
      <c r="M52" s="137">
        <f t="shared" si="113"/>
        <v>27</v>
      </c>
      <c r="N52" s="166">
        <f t="shared" si="114"/>
        <v>3.5</v>
      </c>
      <c r="O52" s="69"/>
      <c r="P52" s="137">
        <f t="shared" si="94"/>
        <v>27</v>
      </c>
      <c r="Q52" s="166">
        <f t="shared" si="95"/>
        <v>0</v>
      </c>
      <c r="R52" s="163">
        <f t="shared" si="96"/>
        <v>27</v>
      </c>
      <c r="S52" s="164">
        <f t="shared" si="97"/>
        <v>0.73205080756887742</v>
      </c>
      <c r="U52" s="168">
        <f t="shared" si="115"/>
        <v>25</v>
      </c>
      <c r="V52" s="6">
        <v>25</v>
      </c>
      <c r="W52" s="6"/>
      <c r="X52" s="137">
        <f t="shared" si="116"/>
        <v>52</v>
      </c>
      <c r="Y52" s="166">
        <f t="shared" si="117"/>
        <v>0.92592592592592593</v>
      </c>
      <c r="Z52" s="168">
        <f t="shared" si="118"/>
        <v>27</v>
      </c>
      <c r="AA52" s="6">
        <v>27</v>
      </c>
      <c r="AB52" s="6"/>
      <c r="AC52" s="137">
        <f t="shared" si="119"/>
        <v>79</v>
      </c>
      <c r="AD52" s="159">
        <f t="shared" si="120"/>
        <v>0.51923076923076927</v>
      </c>
      <c r="AE52" s="168">
        <f t="shared" si="121"/>
        <v>23</v>
      </c>
      <c r="AF52" s="6">
        <v>23</v>
      </c>
      <c r="AG52" s="6"/>
      <c r="AH52" s="137">
        <f t="shared" si="122"/>
        <v>102</v>
      </c>
      <c r="AI52" s="159">
        <f t="shared" si="123"/>
        <v>0.29113924050632911</v>
      </c>
      <c r="AJ52" s="168">
        <f t="shared" si="124"/>
        <v>18</v>
      </c>
      <c r="AK52" s="6">
        <v>18</v>
      </c>
      <c r="AL52" s="6"/>
      <c r="AM52" s="137">
        <f t="shared" si="125"/>
        <v>120</v>
      </c>
      <c r="AN52" s="159">
        <f t="shared" si="126"/>
        <v>0.17647058823529413</v>
      </c>
      <c r="AO52" s="168">
        <f t="shared" si="127"/>
        <v>16</v>
      </c>
      <c r="AP52" s="6">
        <v>16</v>
      </c>
      <c r="AQ52" s="6"/>
      <c r="AR52" s="137">
        <f t="shared" si="128"/>
        <v>136</v>
      </c>
      <c r="AS52" s="159">
        <f t="shared" si="129"/>
        <v>0.13333333333333333</v>
      </c>
      <c r="AT52" s="163">
        <f t="shared" si="130"/>
        <v>109</v>
      </c>
      <c r="AU52" s="164">
        <f t="shared" si="131"/>
        <v>0.2716977157034135</v>
      </c>
    </row>
    <row r="53" spans="2:47" outlineLevel="1" x14ac:dyDescent="0.35">
      <c r="B53" s="229" t="s">
        <v>81</v>
      </c>
      <c r="C53" s="63" t="s">
        <v>106</v>
      </c>
      <c r="D53" s="69"/>
      <c r="E53" s="70">
        <f t="shared" si="108"/>
        <v>0</v>
      </c>
      <c r="F53" s="69">
        <v>0</v>
      </c>
      <c r="G53" s="137">
        <f t="shared" si="109"/>
        <v>0</v>
      </c>
      <c r="H53" s="166">
        <f t="shared" si="110"/>
        <v>0</v>
      </c>
      <c r="I53" s="69">
        <v>0</v>
      </c>
      <c r="J53" s="137">
        <f t="shared" si="111"/>
        <v>0</v>
      </c>
      <c r="K53" s="166">
        <f t="shared" si="112"/>
        <v>0</v>
      </c>
      <c r="L53" s="69"/>
      <c r="M53" s="137">
        <f t="shared" si="113"/>
        <v>0</v>
      </c>
      <c r="N53" s="166">
        <f t="shared" si="114"/>
        <v>0</v>
      </c>
      <c r="O53" s="69"/>
      <c r="P53" s="137">
        <f t="shared" si="94"/>
        <v>0</v>
      </c>
      <c r="Q53" s="166">
        <f t="shared" si="95"/>
        <v>0</v>
      </c>
      <c r="R53" s="163">
        <f t="shared" si="96"/>
        <v>0</v>
      </c>
      <c r="S53" s="164">
        <f t="shared" si="97"/>
        <v>0</v>
      </c>
      <c r="U53" s="168">
        <f t="shared" si="115"/>
        <v>0</v>
      </c>
      <c r="V53" s="6"/>
      <c r="W53" s="6"/>
      <c r="X53" s="137">
        <f t="shared" si="116"/>
        <v>0</v>
      </c>
      <c r="Y53" s="166">
        <f t="shared" si="117"/>
        <v>0</v>
      </c>
      <c r="Z53" s="168">
        <f t="shared" si="118"/>
        <v>0</v>
      </c>
      <c r="AA53" s="6"/>
      <c r="AB53" s="6"/>
      <c r="AC53" s="137">
        <f t="shared" si="119"/>
        <v>0</v>
      </c>
      <c r="AD53" s="159">
        <f t="shared" si="120"/>
        <v>0</v>
      </c>
      <c r="AE53" s="168">
        <f t="shared" si="121"/>
        <v>0</v>
      </c>
      <c r="AF53" s="6"/>
      <c r="AG53" s="6"/>
      <c r="AH53" s="137">
        <f t="shared" si="122"/>
        <v>0</v>
      </c>
      <c r="AI53" s="159">
        <f t="shared" si="123"/>
        <v>0</v>
      </c>
      <c r="AJ53" s="168">
        <f t="shared" si="124"/>
        <v>0</v>
      </c>
      <c r="AK53" s="6"/>
      <c r="AL53" s="6"/>
      <c r="AM53" s="137">
        <f t="shared" si="125"/>
        <v>0</v>
      </c>
      <c r="AN53" s="159">
        <f t="shared" si="126"/>
        <v>0</v>
      </c>
      <c r="AO53" s="168">
        <f t="shared" si="127"/>
        <v>0</v>
      </c>
      <c r="AP53" s="6"/>
      <c r="AQ53" s="6"/>
      <c r="AR53" s="137">
        <f t="shared" si="128"/>
        <v>0</v>
      </c>
      <c r="AS53" s="159">
        <f t="shared" si="129"/>
        <v>0</v>
      </c>
      <c r="AT53" s="163">
        <f t="shared" si="130"/>
        <v>0</v>
      </c>
      <c r="AU53" s="164">
        <f t="shared" si="131"/>
        <v>0</v>
      </c>
    </row>
    <row r="54" spans="2:47" outlineLevel="1" x14ac:dyDescent="0.35">
      <c r="B54" s="230" t="s">
        <v>82</v>
      </c>
      <c r="C54" s="63" t="s">
        <v>106</v>
      </c>
      <c r="D54" s="69"/>
      <c r="E54" s="70">
        <f t="shared" si="108"/>
        <v>0</v>
      </c>
      <c r="F54" s="69">
        <v>0</v>
      </c>
      <c r="G54" s="137">
        <f t="shared" si="109"/>
        <v>0</v>
      </c>
      <c r="H54" s="166">
        <f t="shared" si="110"/>
        <v>0</v>
      </c>
      <c r="I54" s="69">
        <v>0</v>
      </c>
      <c r="J54" s="137">
        <f t="shared" si="111"/>
        <v>0</v>
      </c>
      <c r="K54" s="166">
        <f t="shared" si="112"/>
        <v>0</v>
      </c>
      <c r="L54" s="69"/>
      <c r="M54" s="137">
        <f t="shared" si="113"/>
        <v>0</v>
      </c>
      <c r="N54" s="166">
        <f t="shared" si="114"/>
        <v>0</v>
      </c>
      <c r="O54" s="69"/>
      <c r="P54" s="137">
        <f t="shared" si="94"/>
        <v>0</v>
      </c>
      <c r="Q54" s="166">
        <f t="shared" si="95"/>
        <v>0</v>
      </c>
      <c r="R54" s="163">
        <f t="shared" si="96"/>
        <v>0</v>
      </c>
      <c r="S54" s="164">
        <f t="shared" si="97"/>
        <v>0</v>
      </c>
      <c r="U54" s="168">
        <f t="shared" si="115"/>
        <v>0</v>
      </c>
      <c r="V54" s="6"/>
      <c r="W54" s="6"/>
      <c r="X54" s="137">
        <f t="shared" si="116"/>
        <v>0</v>
      </c>
      <c r="Y54" s="166">
        <f t="shared" si="117"/>
        <v>0</v>
      </c>
      <c r="Z54" s="168">
        <f t="shared" si="118"/>
        <v>0</v>
      </c>
      <c r="AA54" s="6"/>
      <c r="AB54" s="6"/>
      <c r="AC54" s="137">
        <f t="shared" si="119"/>
        <v>0</v>
      </c>
      <c r="AD54" s="159">
        <f t="shared" si="120"/>
        <v>0</v>
      </c>
      <c r="AE54" s="168">
        <f t="shared" si="121"/>
        <v>0</v>
      </c>
      <c r="AF54" s="6"/>
      <c r="AG54" s="6"/>
      <c r="AH54" s="137">
        <f t="shared" si="122"/>
        <v>0</v>
      </c>
      <c r="AI54" s="159">
        <f t="shared" si="123"/>
        <v>0</v>
      </c>
      <c r="AJ54" s="168">
        <f t="shared" si="124"/>
        <v>0</v>
      </c>
      <c r="AK54" s="6"/>
      <c r="AL54" s="6"/>
      <c r="AM54" s="137">
        <f t="shared" si="125"/>
        <v>0</v>
      </c>
      <c r="AN54" s="159">
        <f t="shared" si="126"/>
        <v>0</v>
      </c>
      <c r="AO54" s="168">
        <f t="shared" si="127"/>
        <v>0</v>
      </c>
      <c r="AP54" s="6"/>
      <c r="AQ54" s="6"/>
      <c r="AR54" s="137">
        <f t="shared" si="128"/>
        <v>0</v>
      </c>
      <c r="AS54" s="159">
        <f t="shared" si="129"/>
        <v>0</v>
      </c>
      <c r="AT54" s="163">
        <f t="shared" si="130"/>
        <v>0</v>
      </c>
      <c r="AU54" s="164">
        <f t="shared" si="131"/>
        <v>0</v>
      </c>
    </row>
    <row r="55" spans="2:47" outlineLevel="1" x14ac:dyDescent="0.35">
      <c r="B55" s="230" t="s">
        <v>83</v>
      </c>
      <c r="C55" s="63" t="s">
        <v>106</v>
      </c>
      <c r="D55" s="69"/>
      <c r="E55" s="70">
        <f t="shared" si="108"/>
        <v>0</v>
      </c>
      <c r="F55" s="69">
        <v>0</v>
      </c>
      <c r="G55" s="137">
        <f t="shared" si="109"/>
        <v>0</v>
      </c>
      <c r="H55" s="166">
        <f t="shared" si="110"/>
        <v>0</v>
      </c>
      <c r="I55" s="69">
        <v>0</v>
      </c>
      <c r="J55" s="137">
        <f t="shared" si="111"/>
        <v>0</v>
      </c>
      <c r="K55" s="166">
        <f t="shared" si="112"/>
        <v>0</v>
      </c>
      <c r="L55" s="69"/>
      <c r="M55" s="137">
        <f t="shared" si="113"/>
        <v>0</v>
      </c>
      <c r="N55" s="166">
        <f t="shared" si="114"/>
        <v>0</v>
      </c>
      <c r="O55" s="69"/>
      <c r="P55" s="137">
        <f t="shared" si="94"/>
        <v>0</v>
      </c>
      <c r="Q55" s="166">
        <f t="shared" si="95"/>
        <v>0</v>
      </c>
      <c r="R55" s="163">
        <f t="shared" si="96"/>
        <v>0</v>
      </c>
      <c r="S55" s="164">
        <f t="shared" si="97"/>
        <v>0</v>
      </c>
      <c r="U55" s="168">
        <f t="shared" si="115"/>
        <v>0</v>
      </c>
      <c r="V55" s="6"/>
      <c r="W55" s="6"/>
      <c r="X55" s="137">
        <f t="shared" si="116"/>
        <v>0</v>
      </c>
      <c r="Y55" s="166">
        <f t="shared" si="117"/>
        <v>0</v>
      </c>
      <c r="Z55" s="168">
        <f t="shared" si="118"/>
        <v>0</v>
      </c>
      <c r="AA55" s="6"/>
      <c r="AB55" s="6"/>
      <c r="AC55" s="137">
        <f t="shared" si="119"/>
        <v>0</v>
      </c>
      <c r="AD55" s="159">
        <f t="shared" si="120"/>
        <v>0</v>
      </c>
      <c r="AE55" s="168">
        <f t="shared" si="121"/>
        <v>0</v>
      </c>
      <c r="AF55" s="6"/>
      <c r="AG55" s="6"/>
      <c r="AH55" s="137">
        <f t="shared" si="122"/>
        <v>0</v>
      </c>
      <c r="AI55" s="159">
        <f t="shared" si="123"/>
        <v>0</v>
      </c>
      <c r="AJ55" s="168">
        <f t="shared" si="124"/>
        <v>0</v>
      </c>
      <c r="AK55" s="6"/>
      <c r="AL55" s="6"/>
      <c r="AM55" s="137">
        <f t="shared" si="125"/>
        <v>0</v>
      </c>
      <c r="AN55" s="159">
        <f t="shared" si="126"/>
        <v>0</v>
      </c>
      <c r="AO55" s="168">
        <f t="shared" si="127"/>
        <v>0</v>
      </c>
      <c r="AP55" s="6"/>
      <c r="AQ55" s="6"/>
      <c r="AR55" s="137">
        <f t="shared" si="128"/>
        <v>0</v>
      </c>
      <c r="AS55" s="159">
        <f t="shared" si="129"/>
        <v>0</v>
      </c>
      <c r="AT55" s="163">
        <f t="shared" si="130"/>
        <v>0</v>
      </c>
      <c r="AU55" s="164">
        <f t="shared" si="131"/>
        <v>0</v>
      </c>
    </row>
    <row r="56" spans="2:47" outlineLevel="1" x14ac:dyDescent="0.35">
      <c r="B56" s="230" t="s">
        <v>84</v>
      </c>
      <c r="C56" s="63" t="s">
        <v>106</v>
      </c>
      <c r="D56" s="69"/>
      <c r="E56" s="70">
        <f t="shared" si="108"/>
        <v>0</v>
      </c>
      <c r="F56" s="69">
        <v>0</v>
      </c>
      <c r="G56" s="137">
        <f t="shared" si="109"/>
        <v>0</v>
      </c>
      <c r="H56" s="166">
        <f t="shared" si="110"/>
        <v>0</v>
      </c>
      <c r="I56" s="69">
        <v>0</v>
      </c>
      <c r="J56" s="137">
        <f t="shared" si="111"/>
        <v>0</v>
      </c>
      <c r="K56" s="166">
        <f t="shared" si="112"/>
        <v>0</v>
      </c>
      <c r="L56" s="69"/>
      <c r="M56" s="137">
        <f t="shared" si="113"/>
        <v>0</v>
      </c>
      <c r="N56" s="166">
        <f t="shared" si="114"/>
        <v>0</v>
      </c>
      <c r="O56" s="69"/>
      <c r="P56" s="137">
        <f t="shared" si="94"/>
        <v>0</v>
      </c>
      <c r="Q56" s="166">
        <f t="shared" si="95"/>
        <v>0</v>
      </c>
      <c r="R56" s="163">
        <f t="shared" si="96"/>
        <v>0</v>
      </c>
      <c r="S56" s="164">
        <f t="shared" si="97"/>
        <v>0</v>
      </c>
      <c r="U56" s="168">
        <f t="shared" si="115"/>
        <v>0</v>
      </c>
      <c r="V56" s="6"/>
      <c r="W56" s="6"/>
      <c r="X56" s="137">
        <f t="shared" si="116"/>
        <v>0</v>
      </c>
      <c r="Y56" s="166">
        <f t="shared" si="117"/>
        <v>0</v>
      </c>
      <c r="Z56" s="168">
        <f t="shared" si="118"/>
        <v>0</v>
      </c>
      <c r="AA56" s="6"/>
      <c r="AB56" s="6"/>
      <c r="AC56" s="137">
        <f t="shared" si="119"/>
        <v>0</v>
      </c>
      <c r="AD56" s="159">
        <f t="shared" si="120"/>
        <v>0</v>
      </c>
      <c r="AE56" s="168">
        <f t="shared" si="121"/>
        <v>0</v>
      </c>
      <c r="AF56" s="6"/>
      <c r="AG56" s="6"/>
      <c r="AH56" s="137">
        <f t="shared" si="122"/>
        <v>0</v>
      </c>
      <c r="AI56" s="159">
        <f t="shared" si="123"/>
        <v>0</v>
      </c>
      <c r="AJ56" s="168">
        <f t="shared" si="124"/>
        <v>0</v>
      </c>
      <c r="AK56" s="6"/>
      <c r="AL56" s="6"/>
      <c r="AM56" s="137">
        <f t="shared" si="125"/>
        <v>0</v>
      </c>
      <c r="AN56" s="159">
        <f t="shared" si="126"/>
        <v>0</v>
      </c>
      <c r="AO56" s="168">
        <f t="shared" si="127"/>
        <v>0</v>
      </c>
      <c r="AP56" s="6"/>
      <c r="AQ56" s="6"/>
      <c r="AR56" s="137">
        <f t="shared" si="128"/>
        <v>0</v>
      </c>
      <c r="AS56" s="159">
        <f t="shared" si="129"/>
        <v>0</v>
      </c>
      <c r="AT56" s="163">
        <f t="shared" si="130"/>
        <v>0</v>
      </c>
      <c r="AU56" s="164">
        <f t="shared" si="131"/>
        <v>0</v>
      </c>
    </row>
    <row r="57" spans="2:47" outlineLevel="1" x14ac:dyDescent="0.35">
      <c r="B57" s="229" t="s">
        <v>85</v>
      </c>
      <c r="C57" s="63" t="s">
        <v>106</v>
      </c>
      <c r="D57" s="69"/>
      <c r="E57" s="70">
        <f t="shared" si="108"/>
        <v>0</v>
      </c>
      <c r="F57" s="69">
        <v>0</v>
      </c>
      <c r="G57" s="137">
        <f t="shared" si="109"/>
        <v>0</v>
      </c>
      <c r="H57" s="166">
        <f t="shared" si="110"/>
        <v>0</v>
      </c>
      <c r="I57" s="69">
        <v>0</v>
      </c>
      <c r="J57" s="137">
        <f t="shared" si="111"/>
        <v>0</v>
      </c>
      <c r="K57" s="166">
        <f t="shared" si="112"/>
        <v>0</v>
      </c>
      <c r="L57" s="69"/>
      <c r="M57" s="137">
        <f t="shared" si="113"/>
        <v>0</v>
      </c>
      <c r="N57" s="166">
        <f t="shared" si="114"/>
        <v>0</v>
      </c>
      <c r="O57" s="69"/>
      <c r="P57" s="137">
        <f t="shared" si="94"/>
        <v>0</v>
      </c>
      <c r="Q57" s="166">
        <f t="shared" si="95"/>
        <v>0</v>
      </c>
      <c r="R57" s="163">
        <f t="shared" si="96"/>
        <v>0</v>
      </c>
      <c r="S57" s="164">
        <f t="shared" si="97"/>
        <v>0</v>
      </c>
      <c r="U57" s="168">
        <f t="shared" si="115"/>
        <v>0</v>
      </c>
      <c r="V57" s="6"/>
      <c r="W57" s="6"/>
      <c r="X57" s="137">
        <f t="shared" si="116"/>
        <v>0</v>
      </c>
      <c r="Y57" s="166">
        <f t="shared" si="117"/>
        <v>0</v>
      </c>
      <c r="Z57" s="168">
        <f t="shared" si="118"/>
        <v>0</v>
      </c>
      <c r="AA57" s="6"/>
      <c r="AB57" s="6"/>
      <c r="AC57" s="137">
        <f t="shared" si="119"/>
        <v>0</v>
      </c>
      <c r="AD57" s="159">
        <f t="shared" si="120"/>
        <v>0</v>
      </c>
      <c r="AE57" s="168">
        <f t="shared" si="121"/>
        <v>0</v>
      </c>
      <c r="AF57" s="6"/>
      <c r="AG57" s="6"/>
      <c r="AH57" s="137">
        <f t="shared" si="122"/>
        <v>0</v>
      </c>
      <c r="AI57" s="159">
        <f t="shared" si="123"/>
        <v>0</v>
      </c>
      <c r="AJ57" s="168">
        <f t="shared" si="124"/>
        <v>0</v>
      </c>
      <c r="AK57" s="6"/>
      <c r="AL57" s="6"/>
      <c r="AM57" s="137">
        <f t="shared" si="125"/>
        <v>0</v>
      </c>
      <c r="AN57" s="159">
        <f t="shared" si="126"/>
        <v>0</v>
      </c>
      <c r="AO57" s="168">
        <f t="shared" si="127"/>
        <v>0</v>
      </c>
      <c r="AP57" s="6"/>
      <c r="AQ57" s="6"/>
      <c r="AR57" s="137">
        <f t="shared" si="128"/>
        <v>0</v>
      </c>
      <c r="AS57" s="159">
        <f t="shared" si="129"/>
        <v>0</v>
      </c>
      <c r="AT57" s="163">
        <f t="shared" si="130"/>
        <v>0</v>
      </c>
      <c r="AU57" s="164">
        <f t="shared" si="131"/>
        <v>0</v>
      </c>
    </row>
    <row r="58" spans="2:47" outlineLevel="1" x14ac:dyDescent="0.35">
      <c r="B58" s="230" t="s">
        <v>86</v>
      </c>
      <c r="C58" s="63" t="s">
        <v>106</v>
      </c>
      <c r="D58" s="69"/>
      <c r="E58" s="70">
        <f t="shared" si="108"/>
        <v>0</v>
      </c>
      <c r="F58" s="69">
        <v>0</v>
      </c>
      <c r="G58" s="137">
        <f t="shared" si="109"/>
        <v>0</v>
      </c>
      <c r="H58" s="166">
        <f t="shared" si="110"/>
        <v>0</v>
      </c>
      <c r="I58" s="69">
        <v>0</v>
      </c>
      <c r="J58" s="137">
        <f t="shared" si="111"/>
        <v>0</v>
      </c>
      <c r="K58" s="166">
        <f t="shared" si="112"/>
        <v>0</v>
      </c>
      <c r="L58" s="69"/>
      <c r="M58" s="137">
        <f t="shared" si="113"/>
        <v>0</v>
      </c>
      <c r="N58" s="166">
        <f t="shared" si="114"/>
        <v>0</v>
      </c>
      <c r="O58" s="69"/>
      <c r="P58" s="137">
        <f t="shared" si="94"/>
        <v>0</v>
      </c>
      <c r="Q58" s="166">
        <f t="shared" si="95"/>
        <v>0</v>
      </c>
      <c r="R58" s="163">
        <f t="shared" si="96"/>
        <v>0</v>
      </c>
      <c r="S58" s="164">
        <f t="shared" si="97"/>
        <v>0</v>
      </c>
      <c r="U58" s="168">
        <f t="shared" si="115"/>
        <v>0</v>
      </c>
      <c r="V58" s="6"/>
      <c r="W58" s="6"/>
      <c r="X58" s="137">
        <f t="shared" si="116"/>
        <v>0</v>
      </c>
      <c r="Y58" s="166">
        <f t="shared" si="117"/>
        <v>0</v>
      </c>
      <c r="Z58" s="168">
        <f t="shared" si="118"/>
        <v>0</v>
      </c>
      <c r="AA58" s="6"/>
      <c r="AB58" s="6"/>
      <c r="AC58" s="137">
        <f t="shared" si="119"/>
        <v>0</v>
      </c>
      <c r="AD58" s="159">
        <f t="shared" si="120"/>
        <v>0</v>
      </c>
      <c r="AE58" s="168">
        <f t="shared" si="121"/>
        <v>0</v>
      </c>
      <c r="AF58" s="6"/>
      <c r="AG58" s="6"/>
      <c r="AH58" s="137">
        <f t="shared" si="122"/>
        <v>0</v>
      </c>
      <c r="AI58" s="159">
        <f t="shared" si="123"/>
        <v>0</v>
      </c>
      <c r="AJ58" s="168">
        <f t="shared" si="124"/>
        <v>0</v>
      </c>
      <c r="AK58" s="6"/>
      <c r="AL58" s="6"/>
      <c r="AM58" s="137">
        <f t="shared" si="125"/>
        <v>0</v>
      </c>
      <c r="AN58" s="159">
        <f t="shared" si="126"/>
        <v>0</v>
      </c>
      <c r="AO58" s="168">
        <f t="shared" si="127"/>
        <v>0</v>
      </c>
      <c r="AP58" s="6"/>
      <c r="AQ58" s="6"/>
      <c r="AR58" s="137">
        <f t="shared" si="128"/>
        <v>0</v>
      </c>
      <c r="AS58" s="159">
        <f t="shared" si="129"/>
        <v>0</v>
      </c>
      <c r="AT58" s="163">
        <f t="shared" si="130"/>
        <v>0</v>
      </c>
      <c r="AU58" s="164">
        <f t="shared" si="131"/>
        <v>0</v>
      </c>
    </row>
    <row r="59" spans="2:47" outlineLevel="1" x14ac:dyDescent="0.35">
      <c r="B59" s="230" t="s">
        <v>87</v>
      </c>
      <c r="C59" s="63" t="s">
        <v>106</v>
      </c>
      <c r="D59" s="69"/>
      <c r="E59" s="70">
        <f t="shared" si="108"/>
        <v>0</v>
      </c>
      <c r="F59" s="69">
        <v>0</v>
      </c>
      <c r="G59" s="137">
        <f t="shared" si="109"/>
        <v>0</v>
      </c>
      <c r="H59" s="166">
        <f t="shared" si="110"/>
        <v>0</v>
      </c>
      <c r="I59" s="69">
        <v>0</v>
      </c>
      <c r="J59" s="137">
        <f t="shared" si="111"/>
        <v>0</v>
      </c>
      <c r="K59" s="166">
        <f t="shared" si="112"/>
        <v>0</v>
      </c>
      <c r="L59" s="69"/>
      <c r="M59" s="137">
        <f t="shared" si="113"/>
        <v>0</v>
      </c>
      <c r="N59" s="166">
        <f t="shared" si="114"/>
        <v>0</v>
      </c>
      <c r="O59" s="69"/>
      <c r="P59" s="137">
        <f t="shared" si="94"/>
        <v>0</v>
      </c>
      <c r="Q59" s="166">
        <f t="shared" si="95"/>
        <v>0</v>
      </c>
      <c r="R59" s="163">
        <f t="shared" si="96"/>
        <v>0</v>
      </c>
      <c r="S59" s="164">
        <f t="shared" si="97"/>
        <v>0</v>
      </c>
      <c r="U59" s="168">
        <f t="shared" si="115"/>
        <v>0</v>
      </c>
      <c r="V59" s="6"/>
      <c r="W59" s="6"/>
      <c r="X59" s="137">
        <f t="shared" si="116"/>
        <v>0</v>
      </c>
      <c r="Y59" s="166">
        <f t="shared" si="117"/>
        <v>0</v>
      </c>
      <c r="Z59" s="168">
        <f t="shared" si="118"/>
        <v>0</v>
      </c>
      <c r="AA59" s="6"/>
      <c r="AB59" s="6"/>
      <c r="AC59" s="137">
        <f t="shared" si="119"/>
        <v>0</v>
      </c>
      <c r="AD59" s="159">
        <f t="shared" si="120"/>
        <v>0</v>
      </c>
      <c r="AE59" s="168">
        <f t="shared" si="121"/>
        <v>0</v>
      </c>
      <c r="AF59" s="6"/>
      <c r="AG59" s="6"/>
      <c r="AH59" s="137">
        <f t="shared" si="122"/>
        <v>0</v>
      </c>
      <c r="AI59" s="159">
        <f t="shared" si="123"/>
        <v>0</v>
      </c>
      <c r="AJ59" s="168">
        <f t="shared" si="124"/>
        <v>0</v>
      </c>
      <c r="AK59" s="6"/>
      <c r="AL59" s="6"/>
      <c r="AM59" s="137">
        <f t="shared" si="125"/>
        <v>0</v>
      </c>
      <c r="AN59" s="159">
        <f t="shared" si="126"/>
        <v>0</v>
      </c>
      <c r="AO59" s="168">
        <f t="shared" si="127"/>
        <v>0</v>
      </c>
      <c r="AP59" s="6"/>
      <c r="AQ59" s="6"/>
      <c r="AR59" s="137">
        <f t="shared" si="128"/>
        <v>0</v>
      </c>
      <c r="AS59" s="159">
        <f t="shared" si="129"/>
        <v>0</v>
      </c>
      <c r="AT59" s="163">
        <f t="shared" si="130"/>
        <v>0</v>
      </c>
      <c r="AU59" s="164">
        <f t="shared" si="131"/>
        <v>0</v>
      </c>
    </row>
    <row r="60" spans="2:47" outlineLevel="1" x14ac:dyDescent="0.35">
      <c r="B60" s="230" t="s">
        <v>88</v>
      </c>
      <c r="C60" s="63" t="s">
        <v>106</v>
      </c>
      <c r="D60" s="69"/>
      <c r="E60" s="70">
        <f t="shared" si="108"/>
        <v>0</v>
      </c>
      <c r="F60" s="69">
        <v>0</v>
      </c>
      <c r="G60" s="137">
        <f t="shared" si="109"/>
        <v>0</v>
      </c>
      <c r="H60" s="166">
        <f t="shared" si="110"/>
        <v>0</v>
      </c>
      <c r="I60" s="69">
        <v>0</v>
      </c>
      <c r="J60" s="137">
        <f t="shared" si="111"/>
        <v>0</v>
      </c>
      <c r="K60" s="166">
        <f t="shared" si="112"/>
        <v>0</v>
      </c>
      <c r="L60" s="69"/>
      <c r="M60" s="137">
        <f t="shared" si="113"/>
        <v>0</v>
      </c>
      <c r="N60" s="166">
        <f t="shared" si="114"/>
        <v>0</v>
      </c>
      <c r="O60" s="69"/>
      <c r="P60" s="137">
        <f t="shared" si="94"/>
        <v>0</v>
      </c>
      <c r="Q60" s="166">
        <f t="shared" si="95"/>
        <v>0</v>
      </c>
      <c r="R60" s="163">
        <f t="shared" si="96"/>
        <v>0</v>
      </c>
      <c r="S60" s="164">
        <f t="shared" si="97"/>
        <v>0</v>
      </c>
      <c r="U60" s="168">
        <f t="shared" si="115"/>
        <v>0</v>
      </c>
      <c r="V60" s="6"/>
      <c r="W60" s="6"/>
      <c r="X60" s="137">
        <f t="shared" si="116"/>
        <v>0</v>
      </c>
      <c r="Y60" s="166">
        <f t="shared" si="117"/>
        <v>0</v>
      </c>
      <c r="Z60" s="168">
        <f t="shared" si="118"/>
        <v>0</v>
      </c>
      <c r="AA60" s="6"/>
      <c r="AB60" s="6"/>
      <c r="AC60" s="137">
        <f t="shared" si="119"/>
        <v>0</v>
      </c>
      <c r="AD60" s="159">
        <f t="shared" si="120"/>
        <v>0</v>
      </c>
      <c r="AE60" s="168">
        <f t="shared" si="121"/>
        <v>0</v>
      </c>
      <c r="AF60" s="6"/>
      <c r="AG60" s="6"/>
      <c r="AH60" s="137">
        <f t="shared" si="122"/>
        <v>0</v>
      </c>
      <c r="AI60" s="159">
        <f t="shared" si="123"/>
        <v>0</v>
      </c>
      <c r="AJ60" s="168">
        <f t="shared" si="124"/>
        <v>0</v>
      </c>
      <c r="AK60" s="6"/>
      <c r="AL60" s="6"/>
      <c r="AM60" s="137">
        <f t="shared" si="125"/>
        <v>0</v>
      </c>
      <c r="AN60" s="159">
        <f t="shared" si="126"/>
        <v>0</v>
      </c>
      <c r="AO60" s="168">
        <f t="shared" si="127"/>
        <v>0</v>
      </c>
      <c r="AP60" s="6"/>
      <c r="AQ60" s="6"/>
      <c r="AR60" s="137">
        <f t="shared" si="128"/>
        <v>0</v>
      </c>
      <c r="AS60" s="159">
        <f t="shared" si="129"/>
        <v>0</v>
      </c>
      <c r="AT60" s="163">
        <f t="shared" si="130"/>
        <v>0</v>
      </c>
      <c r="AU60" s="164">
        <f t="shared" si="131"/>
        <v>0</v>
      </c>
    </row>
    <row r="61" spans="2:47" outlineLevel="1" x14ac:dyDescent="0.35">
      <c r="B61" s="230" t="s">
        <v>89</v>
      </c>
      <c r="C61" s="63" t="s">
        <v>106</v>
      </c>
      <c r="D61" s="69"/>
      <c r="E61" s="70">
        <f t="shared" si="108"/>
        <v>0</v>
      </c>
      <c r="F61" s="69"/>
      <c r="G61" s="137">
        <f t="shared" si="109"/>
        <v>0</v>
      </c>
      <c r="H61" s="166">
        <f t="shared" si="110"/>
        <v>0</v>
      </c>
      <c r="I61" s="69">
        <v>3</v>
      </c>
      <c r="J61" s="137">
        <f t="shared" si="111"/>
        <v>3</v>
      </c>
      <c r="K61" s="166">
        <f t="shared" si="112"/>
        <v>0</v>
      </c>
      <c r="L61" s="69">
        <v>4</v>
      </c>
      <c r="M61" s="137">
        <f t="shared" si="113"/>
        <v>7</v>
      </c>
      <c r="N61" s="166">
        <f t="shared" si="114"/>
        <v>1.3333333333333333</v>
      </c>
      <c r="O61" s="69"/>
      <c r="P61" s="137">
        <f t="shared" si="94"/>
        <v>7</v>
      </c>
      <c r="Q61" s="166">
        <f t="shared" si="95"/>
        <v>0</v>
      </c>
      <c r="R61" s="163">
        <f t="shared" si="96"/>
        <v>7</v>
      </c>
      <c r="S61" s="164">
        <f t="shared" si="97"/>
        <v>0</v>
      </c>
      <c r="U61" s="168">
        <f t="shared" si="115"/>
        <v>12</v>
      </c>
      <c r="V61" s="6">
        <v>12</v>
      </c>
      <c r="W61" s="6"/>
      <c r="X61" s="137">
        <f t="shared" si="116"/>
        <v>19</v>
      </c>
      <c r="Y61" s="166">
        <f t="shared" si="117"/>
        <v>1.7142857142857142</v>
      </c>
      <c r="Z61" s="168">
        <f t="shared" si="118"/>
        <v>54</v>
      </c>
      <c r="AA61" s="6">
        <v>54</v>
      </c>
      <c r="AB61" s="6"/>
      <c r="AC61" s="137">
        <f t="shared" si="119"/>
        <v>73</v>
      </c>
      <c r="AD61" s="159">
        <f t="shared" si="120"/>
        <v>2.8421052631578947</v>
      </c>
      <c r="AE61" s="168">
        <f t="shared" si="121"/>
        <v>45</v>
      </c>
      <c r="AF61" s="6">
        <v>45</v>
      </c>
      <c r="AG61" s="6"/>
      <c r="AH61" s="137">
        <f t="shared" si="122"/>
        <v>118</v>
      </c>
      <c r="AI61" s="159">
        <f t="shared" si="123"/>
        <v>0.61643835616438358</v>
      </c>
      <c r="AJ61" s="168">
        <f t="shared" si="124"/>
        <v>34</v>
      </c>
      <c r="AK61" s="6">
        <v>34</v>
      </c>
      <c r="AL61" s="6"/>
      <c r="AM61" s="137">
        <f t="shared" si="125"/>
        <v>152</v>
      </c>
      <c r="AN61" s="159">
        <f t="shared" si="126"/>
        <v>0.28813559322033899</v>
      </c>
      <c r="AO61" s="168">
        <f t="shared" si="127"/>
        <v>30</v>
      </c>
      <c r="AP61" s="6">
        <v>30</v>
      </c>
      <c r="AQ61" s="6"/>
      <c r="AR61" s="137">
        <f t="shared" si="128"/>
        <v>182</v>
      </c>
      <c r="AS61" s="159">
        <f t="shared" si="129"/>
        <v>0.19736842105263158</v>
      </c>
      <c r="AT61" s="163">
        <f t="shared" si="130"/>
        <v>175</v>
      </c>
      <c r="AU61" s="164">
        <f t="shared" si="131"/>
        <v>0.75925764415677133</v>
      </c>
    </row>
    <row r="62" spans="2:47" outlineLevel="1" x14ac:dyDescent="0.35">
      <c r="B62" s="229" t="s">
        <v>90</v>
      </c>
      <c r="C62" s="63" t="s">
        <v>106</v>
      </c>
      <c r="D62" s="69"/>
      <c r="E62" s="70">
        <f t="shared" si="108"/>
        <v>0</v>
      </c>
      <c r="F62" s="69"/>
      <c r="G62" s="137">
        <f t="shared" si="109"/>
        <v>0</v>
      </c>
      <c r="H62" s="166">
        <f t="shared" si="110"/>
        <v>0</v>
      </c>
      <c r="I62" s="69"/>
      <c r="J62" s="137">
        <f t="shared" si="111"/>
        <v>0</v>
      </c>
      <c r="K62" s="166">
        <f t="shared" si="112"/>
        <v>0</v>
      </c>
      <c r="L62" s="69"/>
      <c r="M62" s="137">
        <f t="shared" si="113"/>
        <v>0</v>
      </c>
      <c r="N62" s="166">
        <f t="shared" si="114"/>
        <v>0</v>
      </c>
      <c r="O62" s="69"/>
      <c r="P62" s="137">
        <f t="shared" si="94"/>
        <v>0</v>
      </c>
      <c r="Q62" s="166">
        <f t="shared" si="95"/>
        <v>0</v>
      </c>
      <c r="R62" s="163">
        <f t="shared" si="96"/>
        <v>0</v>
      </c>
      <c r="S62" s="164">
        <f t="shared" si="97"/>
        <v>0</v>
      </c>
      <c r="U62" s="168">
        <f t="shared" si="115"/>
        <v>0</v>
      </c>
      <c r="V62" s="6"/>
      <c r="W62" s="6"/>
      <c r="X62" s="137">
        <f t="shared" si="116"/>
        <v>0</v>
      </c>
      <c r="Y62" s="166">
        <f t="shared" si="117"/>
        <v>0</v>
      </c>
      <c r="Z62" s="168">
        <f t="shared" si="118"/>
        <v>0</v>
      </c>
      <c r="AA62" s="6"/>
      <c r="AB62" s="6"/>
      <c r="AC62" s="137">
        <f t="shared" si="119"/>
        <v>0</v>
      </c>
      <c r="AD62" s="159">
        <f t="shared" si="120"/>
        <v>0</v>
      </c>
      <c r="AE62" s="168">
        <f t="shared" si="121"/>
        <v>0</v>
      </c>
      <c r="AF62" s="6"/>
      <c r="AG62" s="6"/>
      <c r="AH62" s="137">
        <f t="shared" si="122"/>
        <v>0</v>
      </c>
      <c r="AI62" s="159">
        <f t="shared" si="123"/>
        <v>0</v>
      </c>
      <c r="AJ62" s="168">
        <f t="shared" si="124"/>
        <v>0</v>
      </c>
      <c r="AK62" s="6"/>
      <c r="AL62" s="6"/>
      <c r="AM62" s="137">
        <f t="shared" si="125"/>
        <v>0</v>
      </c>
      <c r="AN62" s="159">
        <f t="shared" si="126"/>
        <v>0</v>
      </c>
      <c r="AO62" s="168">
        <f t="shared" si="127"/>
        <v>0</v>
      </c>
      <c r="AP62" s="6"/>
      <c r="AQ62" s="6"/>
      <c r="AR62" s="137">
        <f t="shared" si="128"/>
        <v>0</v>
      </c>
      <c r="AS62" s="159">
        <f t="shared" si="129"/>
        <v>0</v>
      </c>
      <c r="AT62" s="163">
        <f t="shared" si="130"/>
        <v>0</v>
      </c>
      <c r="AU62" s="164">
        <f t="shared" si="131"/>
        <v>0</v>
      </c>
    </row>
    <row r="63" spans="2:47" outlineLevel="1" x14ac:dyDescent="0.35">
      <c r="B63" s="230" t="s">
        <v>91</v>
      </c>
      <c r="C63" s="63" t="s">
        <v>106</v>
      </c>
      <c r="D63" s="69"/>
      <c r="E63" s="70">
        <f t="shared" si="108"/>
        <v>0</v>
      </c>
      <c r="F63" s="69"/>
      <c r="G63" s="137">
        <f t="shared" si="109"/>
        <v>0</v>
      </c>
      <c r="H63" s="166">
        <f t="shared" si="110"/>
        <v>0</v>
      </c>
      <c r="I63" s="69"/>
      <c r="J63" s="137">
        <f t="shared" si="111"/>
        <v>0</v>
      </c>
      <c r="K63" s="166">
        <f t="shared" si="112"/>
        <v>0</v>
      </c>
      <c r="L63" s="69"/>
      <c r="M63" s="137">
        <f t="shared" si="113"/>
        <v>0</v>
      </c>
      <c r="N63" s="166">
        <f t="shared" si="114"/>
        <v>0</v>
      </c>
      <c r="O63" s="69"/>
      <c r="P63" s="137">
        <f t="shared" si="94"/>
        <v>0</v>
      </c>
      <c r="Q63" s="166">
        <f t="shared" si="95"/>
        <v>0</v>
      </c>
      <c r="R63" s="163">
        <f t="shared" si="96"/>
        <v>0</v>
      </c>
      <c r="S63" s="164">
        <f t="shared" si="97"/>
        <v>0</v>
      </c>
      <c r="U63" s="168">
        <f t="shared" si="115"/>
        <v>9</v>
      </c>
      <c r="V63" s="6">
        <v>9</v>
      </c>
      <c r="W63" s="6"/>
      <c r="X63" s="137">
        <f t="shared" si="116"/>
        <v>9</v>
      </c>
      <c r="Y63" s="166">
        <f t="shared" si="117"/>
        <v>0</v>
      </c>
      <c r="Z63" s="168">
        <f t="shared" si="118"/>
        <v>10</v>
      </c>
      <c r="AA63" s="6">
        <v>10</v>
      </c>
      <c r="AB63" s="6"/>
      <c r="AC63" s="137">
        <f t="shared" si="119"/>
        <v>19</v>
      </c>
      <c r="AD63" s="159">
        <f t="shared" si="120"/>
        <v>1.1111111111111112</v>
      </c>
      <c r="AE63" s="168">
        <f t="shared" si="121"/>
        <v>6</v>
      </c>
      <c r="AF63" s="6">
        <v>6</v>
      </c>
      <c r="AG63" s="6"/>
      <c r="AH63" s="137">
        <f t="shared" si="122"/>
        <v>25</v>
      </c>
      <c r="AI63" s="159">
        <f t="shared" si="123"/>
        <v>0.31578947368421051</v>
      </c>
      <c r="AJ63" s="168">
        <f t="shared" si="124"/>
        <v>2</v>
      </c>
      <c r="AK63" s="6">
        <v>2</v>
      </c>
      <c r="AL63" s="6"/>
      <c r="AM63" s="137">
        <f t="shared" si="125"/>
        <v>27</v>
      </c>
      <c r="AN63" s="159">
        <f t="shared" si="126"/>
        <v>0.08</v>
      </c>
      <c r="AO63" s="168">
        <f t="shared" si="127"/>
        <v>1</v>
      </c>
      <c r="AP63" s="6">
        <v>1</v>
      </c>
      <c r="AQ63" s="6"/>
      <c r="AR63" s="137">
        <f t="shared" si="128"/>
        <v>28</v>
      </c>
      <c r="AS63" s="159">
        <f t="shared" si="129"/>
        <v>3.7037037037037035E-2</v>
      </c>
      <c r="AT63" s="163">
        <f t="shared" si="130"/>
        <v>28</v>
      </c>
      <c r="AU63" s="164">
        <f t="shared" si="131"/>
        <v>0.32809420124341848</v>
      </c>
    </row>
    <row r="64" spans="2:47" outlineLevel="1" x14ac:dyDescent="0.35">
      <c r="B64" s="229" t="s">
        <v>92</v>
      </c>
      <c r="C64" s="63" t="s">
        <v>106</v>
      </c>
      <c r="D64" s="69"/>
      <c r="E64" s="70">
        <f t="shared" si="108"/>
        <v>0</v>
      </c>
      <c r="F64" s="69"/>
      <c r="G64" s="137">
        <f t="shared" si="109"/>
        <v>0</v>
      </c>
      <c r="H64" s="166">
        <f t="shared" si="110"/>
        <v>0</v>
      </c>
      <c r="I64" s="69"/>
      <c r="J64" s="137">
        <f t="shared" si="111"/>
        <v>0</v>
      </c>
      <c r="K64" s="166">
        <f t="shared" si="112"/>
        <v>0</v>
      </c>
      <c r="L64" s="69"/>
      <c r="M64" s="137">
        <f t="shared" si="113"/>
        <v>0</v>
      </c>
      <c r="N64" s="166">
        <f t="shared" si="114"/>
        <v>0</v>
      </c>
      <c r="O64" s="69"/>
      <c r="P64" s="137">
        <f t="shared" si="94"/>
        <v>0</v>
      </c>
      <c r="Q64" s="166">
        <f t="shared" si="95"/>
        <v>0</v>
      </c>
      <c r="R64" s="163">
        <f t="shared" si="96"/>
        <v>0</v>
      </c>
      <c r="S64" s="164">
        <f t="shared" si="97"/>
        <v>0</v>
      </c>
      <c r="U64" s="168">
        <f t="shared" si="115"/>
        <v>0</v>
      </c>
      <c r="V64" s="6"/>
      <c r="W64" s="6"/>
      <c r="X64" s="137">
        <f t="shared" si="116"/>
        <v>0</v>
      </c>
      <c r="Y64" s="166">
        <f t="shared" si="117"/>
        <v>0</v>
      </c>
      <c r="Z64" s="168">
        <f t="shared" si="118"/>
        <v>0</v>
      </c>
      <c r="AA64" s="6"/>
      <c r="AB64" s="6"/>
      <c r="AC64" s="137">
        <f t="shared" si="119"/>
        <v>0</v>
      </c>
      <c r="AD64" s="159">
        <f t="shared" si="120"/>
        <v>0</v>
      </c>
      <c r="AE64" s="168">
        <f t="shared" si="121"/>
        <v>0</v>
      </c>
      <c r="AF64" s="6"/>
      <c r="AG64" s="6"/>
      <c r="AH64" s="137">
        <f t="shared" si="122"/>
        <v>0</v>
      </c>
      <c r="AI64" s="159">
        <f t="shared" si="123"/>
        <v>0</v>
      </c>
      <c r="AJ64" s="168">
        <f t="shared" si="124"/>
        <v>0</v>
      </c>
      <c r="AK64" s="6"/>
      <c r="AL64" s="6"/>
      <c r="AM64" s="137">
        <f t="shared" si="125"/>
        <v>0</v>
      </c>
      <c r="AN64" s="159">
        <f t="shared" si="126"/>
        <v>0</v>
      </c>
      <c r="AO64" s="168">
        <f t="shared" si="127"/>
        <v>0</v>
      </c>
      <c r="AP64" s="6"/>
      <c r="AQ64" s="6"/>
      <c r="AR64" s="137">
        <f t="shared" si="128"/>
        <v>0</v>
      </c>
      <c r="AS64" s="159">
        <f t="shared" si="129"/>
        <v>0</v>
      </c>
      <c r="AT64" s="163">
        <f t="shared" si="130"/>
        <v>0</v>
      </c>
      <c r="AU64" s="164">
        <f t="shared" si="131"/>
        <v>0</v>
      </c>
    </row>
    <row r="65" spans="2:47" outlineLevel="1" x14ac:dyDescent="0.35">
      <c r="B65" s="230" t="s">
        <v>93</v>
      </c>
      <c r="C65" s="63" t="s">
        <v>106</v>
      </c>
      <c r="D65" s="69"/>
      <c r="E65" s="70">
        <f t="shared" si="108"/>
        <v>0</v>
      </c>
      <c r="F65" s="69"/>
      <c r="G65" s="137">
        <f t="shared" si="109"/>
        <v>0</v>
      </c>
      <c r="H65" s="166">
        <f t="shared" si="110"/>
        <v>0</v>
      </c>
      <c r="I65" s="69"/>
      <c r="J65" s="137">
        <f t="shared" si="111"/>
        <v>0</v>
      </c>
      <c r="K65" s="166">
        <f t="shared" si="112"/>
        <v>0</v>
      </c>
      <c r="L65" s="69"/>
      <c r="M65" s="137">
        <f t="shared" si="113"/>
        <v>0</v>
      </c>
      <c r="N65" s="166">
        <f t="shared" si="114"/>
        <v>0</v>
      </c>
      <c r="O65" s="69"/>
      <c r="P65" s="137">
        <f t="shared" si="94"/>
        <v>0</v>
      </c>
      <c r="Q65" s="166">
        <f t="shared" si="95"/>
        <v>0</v>
      </c>
      <c r="R65" s="163">
        <f t="shared" si="96"/>
        <v>0</v>
      </c>
      <c r="S65" s="164">
        <f t="shared" si="97"/>
        <v>0</v>
      </c>
      <c r="U65" s="168">
        <f t="shared" si="115"/>
        <v>6</v>
      </c>
      <c r="V65" s="6">
        <v>6</v>
      </c>
      <c r="W65" s="6"/>
      <c r="X65" s="137">
        <f t="shared" si="116"/>
        <v>6</v>
      </c>
      <c r="Y65" s="166">
        <f t="shared" si="117"/>
        <v>0</v>
      </c>
      <c r="Z65" s="168">
        <f t="shared" si="118"/>
        <v>9</v>
      </c>
      <c r="AA65" s="6">
        <v>9</v>
      </c>
      <c r="AB65" s="6"/>
      <c r="AC65" s="137">
        <f t="shared" si="119"/>
        <v>15</v>
      </c>
      <c r="AD65" s="159">
        <f t="shared" si="120"/>
        <v>1.5</v>
      </c>
      <c r="AE65" s="168">
        <f t="shared" si="121"/>
        <v>1</v>
      </c>
      <c r="AF65" s="6">
        <v>1</v>
      </c>
      <c r="AG65" s="6"/>
      <c r="AH65" s="137">
        <f t="shared" si="122"/>
        <v>16</v>
      </c>
      <c r="AI65" s="159">
        <f t="shared" si="123"/>
        <v>6.6666666666666666E-2</v>
      </c>
      <c r="AJ65" s="168">
        <f t="shared" si="124"/>
        <v>0</v>
      </c>
      <c r="AK65" s="6"/>
      <c r="AL65" s="6"/>
      <c r="AM65" s="137">
        <f t="shared" si="125"/>
        <v>16</v>
      </c>
      <c r="AN65" s="159">
        <f t="shared" si="126"/>
        <v>0</v>
      </c>
      <c r="AO65" s="168">
        <f t="shared" si="127"/>
        <v>0</v>
      </c>
      <c r="AP65" s="6"/>
      <c r="AQ65" s="6"/>
      <c r="AR65" s="137">
        <f t="shared" si="128"/>
        <v>16</v>
      </c>
      <c r="AS65" s="159">
        <f t="shared" si="129"/>
        <v>0</v>
      </c>
      <c r="AT65" s="163">
        <f t="shared" si="130"/>
        <v>16</v>
      </c>
      <c r="AU65" s="164">
        <f t="shared" si="131"/>
        <v>0.27788620849254486</v>
      </c>
    </row>
    <row r="66" spans="2:47" outlineLevel="1" x14ac:dyDescent="0.35">
      <c r="B66" s="229" t="s">
        <v>94</v>
      </c>
      <c r="C66" s="63" t="s">
        <v>106</v>
      </c>
      <c r="D66" s="69"/>
      <c r="E66" s="70">
        <f t="shared" si="108"/>
        <v>0</v>
      </c>
      <c r="F66" s="69"/>
      <c r="G66" s="137">
        <f t="shared" si="109"/>
        <v>0</v>
      </c>
      <c r="H66" s="166">
        <f t="shared" si="110"/>
        <v>0</v>
      </c>
      <c r="I66" s="69"/>
      <c r="J66" s="137">
        <f t="shared" si="111"/>
        <v>0</v>
      </c>
      <c r="K66" s="166">
        <f t="shared" si="112"/>
        <v>0</v>
      </c>
      <c r="L66" s="69"/>
      <c r="M66" s="137">
        <f t="shared" si="113"/>
        <v>0</v>
      </c>
      <c r="N66" s="166">
        <f t="shared" si="114"/>
        <v>0</v>
      </c>
      <c r="O66" s="69"/>
      <c r="P66" s="137">
        <f t="shared" si="94"/>
        <v>0</v>
      </c>
      <c r="Q66" s="166">
        <f t="shared" si="95"/>
        <v>0</v>
      </c>
      <c r="R66" s="163">
        <f t="shared" si="96"/>
        <v>0</v>
      </c>
      <c r="S66" s="164">
        <f t="shared" si="97"/>
        <v>0</v>
      </c>
      <c r="U66" s="168">
        <f t="shared" si="115"/>
        <v>0</v>
      </c>
      <c r="V66" s="6"/>
      <c r="W66" s="6"/>
      <c r="X66" s="137">
        <f t="shared" si="116"/>
        <v>0</v>
      </c>
      <c r="Y66" s="166">
        <f t="shared" si="117"/>
        <v>0</v>
      </c>
      <c r="Z66" s="168">
        <f t="shared" si="118"/>
        <v>0</v>
      </c>
      <c r="AA66" s="6"/>
      <c r="AB66" s="6"/>
      <c r="AC66" s="137">
        <f t="shared" si="119"/>
        <v>0</v>
      </c>
      <c r="AD66" s="159">
        <f t="shared" si="120"/>
        <v>0</v>
      </c>
      <c r="AE66" s="168">
        <f t="shared" si="121"/>
        <v>0</v>
      </c>
      <c r="AF66" s="6"/>
      <c r="AG66" s="6"/>
      <c r="AH66" s="137">
        <f t="shared" si="122"/>
        <v>0</v>
      </c>
      <c r="AI66" s="159">
        <f t="shared" si="123"/>
        <v>0</v>
      </c>
      <c r="AJ66" s="168">
        <f t="shared" si="124"/>
        <v>0</v>
      </c>
      <c r="AK66" s="6"/>
      <c r="AL66" s="6"/>
      <c r="AM66" s="137">
        <f t="shared" si="125"/>
        <v>0</v>
      </c>
      <c r="AN66" s="159">
        <f t="shared" si="126"/>
        <v>0</v>
      </c>
      <c r="AO66" s="168">
        <f t="shared" si="127"/>
        <v>0</v>
      </c>
      <c r="AP66" s="6"/>
      <c r="AQ66" s="6"/>
      <c r="AR66" s="137">
        <f t="shared" si="128"/>
        <v>0</v>
      </c>
      <c r="AS66" s="159">
        <f t="shared" si="129"/>
        <v>0</v>
      </c>
      <c r="AT66" s="163">
        <f t="shared" si="130"/>
        <v>0</v>
      </c>
      <c r="AU66" s="164">
        <f t="shared" si="131"/>
        <v>0</v>
      </c>
    </row>
    <row r="67" spans="2:47" outlineLevel="1" x14ac:dyDescent="0.35">
      <c r="B67" s="230" t="s">
        <v>95</v>
      </c>
      <c r="C67" s="63" t="s">
        <v>106</v>
      </c>
      <c r="D67" s="69"/>
      <c r="E67" s="70">
        <f t="shared" si="108"/>
        <v>0</v>
      </c>
      <c r="F67" s="69"/>
      <c r="G67" s="137">
        <f t="shared" si="109"/>
        <v>0</v>
      </c>
      <c r="H67" s="166">
        <f t="shared" si="110"/>
        <v>0</v>
      </c>
      <c r="I67" s="69"/>
      <c r="J67" s="137">
        <f t="shared" si="111"/>
        <v>0</v>
      </c>
      <c r="K67" s="166">
        <f t="shared" si="112"/>
        <v>0</v>
      </c>
      <c r="L67" s="69"/>
      <c r="M67" s="137">
        <f t="shared" si="113"/>
        <v>0</v>
      </c>
      <c r="N67" s="166">
        <f t="shared" si="114"/>
        <v>0</v>
      </c>
      <c r="O67" s="69"/>
      <c r="P67" s="137">
        <f t="shared" si="94"/>
        <v>0</v>
      </c>
      <c r="Q67" s="166">
        <f t="shared" si="95"/>
        <v>0</v>
      </c>
      <c r="R67" s="163">
        <f t="shared" si="96"/>
        <v>0</v>
      </c>
      <c r="S67" s="164">
        <f t="shared" si="97"/>
        <v>0</v>
      </c>
      <c r="U67" s="168">
        <f t="shared" si="115"/>
        <v>5</v>
      </c>
      <c r="V67" s="6">
        <v>5</v>
      </c>
      <c r="W67" s="6"/>
      <c r="X67" s="137">
        <f t="shared" si="116"/>
        <v>5</v>
      </c>
      <c r="Y67" s="166">
        <f t="shared" si="117"/>
        <v>0</v>
      </c>
      <c r="Z67" s="168">
        <f t="shared" si="118"/>
        <v>11</v>
      </c>
      <c r="AA67" s="6">
        <v>11</v>
      </c>
      <c r="AB67" s="6"/>
      <c r="AC67" s="137">
        <f t="shared" si="119"/>
        <v>16</v>
      </c>
      <c r="AD67" s="159">
        <f t="shared" si="120"/>
        <v>2.2000000000000002</v>
      </c>
      <c r="AE67" s="168">
        <f t="shared" si="121"/>
        <v>2</v>
      </c>
      <c r="AF67" s="6">
        <v>2</v>
      </c>
      <c r="AG67" s="6"/>
      <c r="AH67" s="137">
        <f t="shared" si="122"/>
        <v>18</v>
      </c>
      <c r="AI67" s="159">
        <f t="shared" si="123"/>
        <v>0.125</v>
      </c>
      <c r="AJ67" s="168">
        <f t="shared" si="124"/>
        <v>2</v>
      </c>
      <c r="AK67" s="6">
        <v>2</v>
      </c>
      <c r="AL67" s="6"/>
      <c r="AM67" s="137">
        <f t="shared" si="125"/>
        <v>20</v>
      </c>
      <c r="AN67" s="159">
        <f t="shared" si="126"/>
        <v>0.1111111111111111</v>
      </c>
      <c r="AO67" s="168">
        <f t="shared" si="127"/>
        <v>1</v>
      </c>
      <c r="AP67" s="6">
        <v>1</v>
      </c>
      <c r="AQ67" s="6"/>
      <c r="AR67" s="137">
        <f t="shared" si="128"/>
        <v>21</v>
      </c>
      <c r="AS67" s="159">
        <f t="shared" si="129"/>
        <v>0.05</v>
      </c>
      <c r="AT67" s="163">
        <f t="shared" si="130"/>
        <v>21</v>
      </c>
      <c r="AU67" s="164">
        <f t="shared" si="131"/>
        <v>0.43156912274326453</v>
      </c>
    </row>
    <row r="68" spans="2:47" outlineLevel="1" x14ac:dyDescent="0.35">
      <c r="B68" s="229" t="s">
        <v>96</v>
      </c>
      <c r="C68" s="63" t="s">
        <v>106</v>
      </c>
      <c r="D68" s="69"/>
      <c r="E68" s="70">
        <f t="shared" si="108"/>
        <v>0</v>
      </c>
      <c r="F68" s="69"/>
      <c r="G68" s="137">
        <f t="shared" ref="G68:G71" si="132">E68+F68</f>
        <v>0</v>
      </c>
      <c r="H68" s="166">
        <f t="shared" ref="H68:H71" si="133">IFERROR((G68-E68)/E68,0)</f>
        <v>0</v>
      </c>
      <c r="I68" s="69"/>
      <c r="J68" s="137">
        <f t="shared" ref="J68:J71" si="134">G68+I68</f>
        <v>0</v>
      </c>
      <c r="K68" s="166">
        <f t="shared" ref="K68:K71" si="135">IFERROR((J68-G68)/G68,0)</f>
        <v>0</v>
      </c>
      <c r="L68" s="69"/>
      <c r="M68" s="137">
        <f t="shared" ref="M68:M71" si="136">J68+L68</f>
        <v>0</v>
      </c>
      <c r="N68" s="166">
        <f t="shared" ref="N68:N71" si="137">IFERROR((M68-J68)/J68,0)</f>
        <v>0</v>
      </c>
      <c r="O68" s="69"/>
      <c r="P68" s="137">
        <f t="shared" si="94"/>
        <v>0</v>
      </c>
      <c r="Q68" s="166">
        <f t="shared" si="95"/>
        <v>0</v>
      </c>
      <c r="R68" s="163">
        <f t="shared" si="96"/>
        <v>0</v>
      </c>
      <c r="S68" s="164">
        <f t="shared" si="97"/>
        <v>0</v>
      </c>
      <c r="U68" s="168">
        <f t="shared" ref="U68:U71" si="138">V68+W68</f>
        <v>0</v>
      </c>
      <c r="V68" s="6"/>
      <c r="W68" s="6"/>
      <c r="X68" s="137">
        <f t="shared" ref="X68:X71" si="139">P68+U68</f>
        <v>0</v>
      </c>
      <c r="Y68" s="166">
        <f t="shared" ref="Y68:Y71" si="140">IFERROR((X68-P68)/P68,0)</f>
        <v>0</v>
      </c>
      <c r="Z68" s="168">
        <f t="shared" ref="Z68:Z71" si="141">AA68+AB68</f>
        <v>0</v>
      </c>
      <c r="AA68" s="6"/>
      <c r="AB68" s="6"/>
      <c r="AC68" s="137">
        <f t="shared" ref="AC68:AC71" si="142">X68+Z68</f>
        <v>0</v>
      </c>
      <c r="AD68" s="159">
        <f t="shared" ref="AD68:AD71" si="143">IFERROR((AC68-X68)/X68,0)</f>
        <v>0</v>
      </c>
      <c r="AE68" s="168">
        <f t="shared" ref="AE68:AE71" si="144">AF68+AG68</f>
        <v>0</v>
      </c>
      <c r="AF68" s="6"/>
      <c r="AG68" s="6"/>
      <c r="AH68" s="137">
        <f t="shared" ref="AH68:AH71" si="145">AC68+AE68</f>
        <v>0</v>
      </c>
      <c r="AI68" s="159">
        <f t="shared" ref="AI68:AI71" si="146">IFERROR((AH68-AC68)/AC68,0)</f>
        <v>0</v>
      </c>
      <c r="AJ68" s="168">
        <f t="shared" ref="AJ68:AJ71" si="147">AK68+AL68</f>
        <v>0</v>
      </c>
      <c r="AK68" s="6"/>
      <c r="AL68" s="6"/>
      <c r="AM68" s="137">
        <f t="shared" ref="AM68:AM71" si="148">AH68+AJ68</f>
        <v>0</v>
      </c>
      <c r="AN68" s="159">
        <f t="shared" ref="AN68:AN71" si="149">IFERROR((AM68-AH68)/AH68,0)</f>
        <v>0</v>
      </c>
      <c r="AO68" s="168">
        <f t="shared" ref="AO68:AO71" si="150">AP68+AQ68</f>
        <v>0</v>
      </c>
      <c r="AP68" s="6"/>
      <c r="AQ68" s="6"/>
      <c r="AR68" s="137">
        <f t="shared" ref="AR68:AR71" si="151">AM68+AO68</f>
        <v>0</v>
      </c>
      <c r="AS68" s="159">
        <f t="shared" ref="AS68:AS71" si="152">IFERROR((AR68-AM68)/AM68,0)</f>
        <v>0</v>
      </c>
      <c r="AT68" s="163">
        <f t="shared" ref="AT68:AT71" si="153">U68+Z68+AE68+AJ68+AO68</f>
        <v>0</v>
      </c>
      <c r="AU68" s="164">
        <f t="shared" ref="AU68:AU71" si="154">IFERROR((AR68/X68)^(1/4)-1,0)</f>
        <v>0</v>
      </c>
    </row>
    <row r="69" spans="2:47" outlineLevel="1" x14ac:dyDescent="0.35">
      <c r="B69" s="230" t="s">
        <v>97</v>
      </c>
      <c r="C69" s="63" t="s">
        <v>106</v>
      </c>
      <c r="D69" s="69"/>
      <c r="E69" s="70">
        <f t="shared" si="108"/>
        <v>0</v>
      </c>
      <c r="F69" s="69"/>
      <c r="G69" s="137">
        <f t="shared" si="132"/>
        <v>0</v>
      </c>
      <c r="H69" s="166">
        <f t="shared" si="133"/>
        <v>0</v>
      </c>
      <c r="I69" s="69"/>
      <c r="J69" s="137">
        <f t="shared" si="134"/>
        <v>0</v>
      </c>
      <c r="K69" s="166">
        <f t="shared" si="135"/>
        <v>0</v>
      </c>
      <c r="L69" s="69"/>
      <c r="M69" s="137">
        <f t="shared" si="136"/>
        <v>0</v>
      </c>
      <c r="N69" s="166">
        <f t="shared" si="137"/>
        <v>0</v>
      </c>
      <c r="O69" s="69"/>
      <c r="P69" s="137">
        <f t="shared" si="94"/>
        <v>0</v>
      </c>
      <c r="Q69" s="166">
        <f t="shared" si="95"/>
        <v>0</v>
      </c>
      <c r="R69" s="163">
        <f t="shared" si="96"/>
        <v>0</v>
      </c>
      <c r="S69" s="164">
        <f t="shared" si="97"/>
        <v>0</v>
      </c>
      <c r="U69" s="168">
        <f t="shared" si="138"/>
        <v>0</v>
      </c>
      <c r="V69" s="6"/>
      <c r="W69" s="6"/>
      <c r="X69" s="137">
        <f t="shared" si="139"/>
        <v>0</v>
      </c>
      <c r="Y69" s="166">
        <f t="shared" si="140"/>
        <v>0</v>
      </c>
      <c r="Z69" s="168">
        <f t="shared" si="141"/>
        <v>0</v>
      </c>
      <c r="AA69" s="6"/>
      <c r="AB69" s="6"/>
      <c r="AC69" s="137">
        <f t="shared" si="142"/>
        <v>0</v>
      </c>
      <c r="AD69" s="159">
        <f t="shared" si="143"/>
        <v>0</v>
      </c>
      <c r="AE69" s="168">
        <f t="shared" si="144"/>
        <v>0</v>
      </c>
      <c r="AF69" s="6"/>
      <c r="AG69" s="6"/>
      <c r="AH69" s="137">
        <f t="shared" si="145"/>
        <v>0</v>
      </c>
      <c r="AI69" s="159">
        <f t="shared" si="146"/>
        <v>0</v>
      </c>
      <c r="AJ69" s="168">
        <f t="shared" si="147"/>
        <v>0</v>
      </c>
      <c r="AK69" s="6"/>
      <c r="AL69" s="6"/>
      <c r="AM69" s="137">
        <f t="shared" si="148"/>
        <v>0</v>
      </c>
      <c r="AN69" s="159">
        <f t="shared" si="149"/>
        <v>0</v>
      </c>
      <c r="AO69" s="168">
        <f t="shared" si="150"/>
        <v>0</v>
      </c>
      <c r="AP69" s="6"/>
      <c r="AQ69" s="6"/>
      <c r="AR69" s="137">
        <f t="shared" si="151"/>
        <v>0</v>
      </c>
      <c r="AS69" s="159">
        <f t="shared" si="152"/>
        <v>0</v>
      </c>
      <c r="AT69" s="163">
        <f t="shared" si="153"/>
        <v>0</v>
      </c>
      <c r="AU69" s="164">
        <f t="shared" si="154"/>
        <v>0</v>
      </c>
    </row>
    <row r="70" spans="2:47" outlineLevel="1" x14ac:dyDescent="0.35">
      <c r="B70" s="230" t="s">
        <v>98</v>
      </c>
      <c r="C70" s="63" t="s">
        <v>106</v>
      </c>
      <c r="D70" s="69"/>
      <c r="E70" s="70">
        <f>D70</f>
        <v>0</v>
      </c>
      <c r="F70" s="69"/>
      <c r="G70" s="137">
        <f t="shared" si="132"/>
        <v>0</v>
      </c>
      <c r="H70" s="166">
        <f t="shared" si="133"/>
        <v>0</v>
      </c>
      <c r="I70" s="69"/>
      <c r="J70" s="137">
        <f t="shared" si="134"/>
        <v>0</v>
      </c>
      <c r="K70" s="166">
        <f t="shared" si="135"/>
        <v>0</v>
      </c>
      <c r="L70" s="69"/>
      <c r="M70" s="137">
        <f t="shared" si="136"/>
        <v>0</v>
      </c>
      <c r="N70" s="166">
        <f t="shared" si="137"/>
        <v>0</v>
      </c>
      <c r="O70" s="69"/>
      <c r="P70" s="137">
        <f t="shared" si="94"/>
        <v>0</v>
      </c>
      <c r="Q70" s="166">
        <f t="shared" si="95"/>
        <v>0</v>
      </c>
      <c r="R70" s="163">
        <f t="shared" si="96"/>
        <v>0</v>
      </c>
      <c r="S70" s="164">
        <f t="shared" si="97"/>
        <v>0</v>
      </c>
      <c r="U70" s="168">
        <f t="shared" si="138"/>
        <v>0</v>
      </c>
      <c r="V70" s="6"/>
      <c r="W70" s="6"/>
      <c r="X70" s="137">
        <f t="shared" si="139"/>
        <v>0</v>
      </c>
      <c r="Y70" s="166">
        <f t="shared" si="140"/>
        <v>0</v>
      </c>
      <c r="Z70" s="168">
        <f t="shared" si="141"/>
        <v>0</v>
      </c>
      <c r="AA70" s="6"/>
      <c r="AB70" s="6"/>
      <c r="AC70" s="137">
        <f t="shared" si="142"/>
        <v>0</v>
      </c>
      <c r="AD70" s="159">
        <f t="shared" si="143"/>
        <v>0</v>
      </c>
      <c r="AE70" s="168">
        <f t="shared" si="144"/>
        <v>0</v>
      </c>
      <c r="AF70" s="6"/>
      <c r="AG70" s="6"/>
      <c r="AH70" s="137">
        <f t="shared" si="145"/>
        <v>0</v>
      </c>
      <c r="AI70" s="159">
        <f t="shared" si="146"/>
        <v>0</v>
      </c>
      <c r="AJ70" s="168">
        <f t="shared" si="147"/>
        <v>0</v>
      </c>
      <c r="AK70" s="6"/>
      <c r="AL70" s="6"/>
      <c r="AM70" s="137">
        <f t="shared" si="148"/>
        <v>0</v>
      </c>
      <c r="AN70" s="159">
        <f t="shared" si="149"/>
        <v>0</v>
      </c>
      <c r="AO70" s="168">
        <f t="shared" si="150"/>
        <v>0</v>
      </c>
      <c r="AP70" s="6"/>
      <c r="AQ70" s="6"/>
      <c r="AR70" s="137">
        <f t="shared" si="151"/>
        <v>0</v>
      </c>
      <c r="AS70" s="159">
        <f t="shared" si="152"/>
        <v>0</v>
      </c>
      <c r="AT70" s="163">
        <f t="shared" si="153"/>
        <v>0</v>
      </c>
      <c r="AU70" s="164">
        <f t="shared" si="154"/>
        <v>0</v>
      </c>
    </row>
    <row r="71" spans="2:47" outlineLevel="1" x14ac:dyDescent="0.35">
      <c r="B71" s="230" t="s">
        <v>99</v>
      </c>
      <c r="C71" s="63" t="s">
        <v>106</v>
      </c>
      <c r="D71" s="69"/>
      <c r="E71" s="70">
        <f t="shared" si="108"/>
        <v>0</v>
      </c>
      <c r="F71" s="69"/>
      <c r="G71" s="137">
        <f t="shared" si="132"/>
        <v>0</v>
      </c>
      <c r="H71" s="166">
        <f t="shared" si="133"/>
        <v>0</v>
      </c>
      <c r="I71" s="69"/>
      <c r="J71" s="137">
        <f t="shared" si="134"/>
        <v>0</v>
      </c>
      <c r="K71" s="166">
        <f t="shared" si="135"/>
        <v>0</v>
      </c>
      <c r="L71" s="69"/>
      <c r="M71" s="137">
        <f t="shared" si="136"/>
        <v>0</v>
      </c>
      <c r="N71" s="166">
        <f t="shared" si="137"/>
        <v>0</v>
      </c>
      <c r="O71" s="69"/>
      <c r="P71" s="137">
        <f t="shared" si="94"/>
        <v>0</v>
      </c>
      <c r="Q71" s="166">
        <f t="shared" si="95"/>
        <v>0</v>
      </c>
      <c r="R71" s="163">
        <f t="shared" si="96"/>
        <v>0</v>
      </c>
      <c r="S71" s="164">
        <f t="shared" si="97"/>
        <v>0</v>
      </c>
      <c r="U71" s="168">
        <f t="shared" si="138"/>
        <v>0</v>
      </c>
      <c r="V71" s="6"/>
      <c r="W71" s="6"/>
      <c r="X71" s="137">
        <f t="shared" si="139"/>
        <v>0</v>
      </c>
      <c r="Y71" s="166">
        <f t="shared" si="140"/>
        <v>0</v>
      </c>
      <c r="Z71" s="168">
        <f t="shared" si="141"/>
        <v>0</v>
      </c>
      <c r="AA71" s="6"/>
      <c r="AB71" s="6"/>
      <c r="AC71" s="137">
        <f t="shared" si="142"/>
        <v>0</v>
      </c>
      <c r="AD71" s="159">
        <f t="shared" si="143"/>
        <v>0</v>
      </c>
      <c r="AE71" s="168">
        <f t="shared" si="144"/>
        <v>0</v>
      </c>
      <c r="AF71" s="6"/>
      <c r="AG71" s="6"/>
      <c r="AH71" s="137">
        <f t="shared" si="145"/>
        <v>0</v>
      </c>
      <c r="AI71" s="159">
        <f t="shared" si="146"/>
        <v>0</v>
      </c>
      <c r="AJ71" s="168">
        <f t="shared" si="147"/>
        <v>0</v>
      </c>
      <c r="AK71" s="6"/>
      <c r="AL71" s="6"/>
      <c r="AM71" s="137">
        <f t="shared" si="148"/>
        <v>0</v>
      </c>
      <c r="AN71" s="159">
        <f t="shared" si="149"/>
        <v>0</v>
      </c>
      <c r="AO71" s="168">
        <f t="shared" si="150"/>
        <v>0</v>
      </c>
      <c r="AP71" s="6"/>
      <c r="AQ71" s="6"/>
      <c r="AR71" s="137">
        <f t="shared" si="151"/>
        <v>0</v>
      </c>
      <c r="AS71" s="159">
        <f t="shared" si="152"/>
        <v>0</v>
      </c>
      <c r="AT71" s="163">
        <f t="shared" si="153"/>
        <v>0</v>
      </c>
      <c r="AU71" s="164">
        <f t="shared" si="154"/>
        <v>0</v>
      </c>
    </row>
    <row r="72" spans="2:47" ht="15" customHeight="1" outlineLevel="1" x14ac:dyDescent="0.35">
      <c r="B72" s="50" t="s">
        <v>138</v>
      </c>
      <c r="C72" s="47" t="s">
        <v>106</v>
      </c>
      <c r="D72" s="157">
        <f>SUM(D47:D71)</f>
        <v>3</v>
      </c>
      <c r="E72" s="157">
        <f>SUM(E47:E71)</f>
        <v>3</v>
      </c>
      <c r="F72" s="157">
        <f t="shared" ref="F72" si="155">SUM(F47:F71)</f>
        <v>1</v>
      </c>
      <c r="G72" s="157">
        <f t="shared" ref="G72" si="156">SUM(G47:G71)</f>
        <v>4</v>
      </c>
      <c r="H72" s="160">
        <f>IFERROR((G72-E72)/E72,0)</f>
        <v>0.33333333333333331</v>
      </c>
      <c r="I72" s="157">
        <f t="shared" ref="I72" si="157">SUM(I47:I71)</f>
        <v>5</v>
      </c>
      <c r="J72" s="157">
        <f t="shared" ref="J72" si="158">SUM(J47:J71)</f>
        <v>9</v>
      </c>
      <c r="K72" s="160">
        <f t="shared" ref="K72" si="159">IFERROR((J72-G72)/G72,0)</f>
        <v>1.25</v>
      </c>
      <c r="L72" s="157">
        <f t="shared" ref="L72" si="160">SUM(L47:L71)</f>
        <v>30</v>
      </c>
      <c r="M72" s="157">
        <f t="shared" ref="M72" si="161">SUM(M47:M71)</f>
        <v>39</v>
      </c>
      <c r="N72" s="160">
        <f t="shared" ref="N72" si="162">IFERROR((M72-J72)/J72,0)</f>
        <v>3.3333333333333335</v>
      </c>
      <c r="O72" s="157">
        <f t="shared" ref="O72" si="163">SUM(O47:O71)</f>
        <v>0</v>
      </c>
      <c r="P72" s="157">
        <f t="shared" ref="P72" si="164">SUM(P47:P71)</f>
        <v>39</v>
      </c>
      <c r="Q72" s="160">
        <f t="shared" si="95"/>
        <v>0</v>
      </c>
      <c r="R72" s="157">
        <f>SUM(R47:R71)</f>
        <v>39</v>
      </c>
      <c r="S72" s="164">
        <f t="shared" si="97"/>
        <v>0.89882892211594179</v>
      </c>
      <c r="U72" s="157">
        <f t="shared" ref="U72" si="165">SUM(U47:U71)</f>
        <v>65</v>
      </c>
      <c r="V72" s="157">
        <f t="shared" ref="V72" si="166">SUM(V47:V71)</f>
        <v>65</v>
      </c>
      <c r="W72" s="157">
        <f t="shared" ref="W72" si="167">SUM(W47:W71)</f>
        <v>0</v>
      </c>
      <c r="X72" s="157">
        <f t="shared" ref="X72" si="168">SUM(X47:X71)</f>
        <v>104</v>
      </c>
      <c r="Y72" s="165">
        <f>IFERROR((X72-P72)/P72,0)</f>
        <v>1.6666666666666667</v>
      </c>
      <c r="Z72" s="157">
        <f t="shared" ref="Z72" si="169">SUM(Z47:Z71)</f>
        <v>131</v>
      </c>
      <c r="AA72" s="157">
        <f t="shared" ref="AA72" si="170">SUM(AA47:AA71)</f>
        <v>131</v>
      </c>
      <c r="AB72" s="157">
        <f t="shared" ref="AB72" si="171">SUM(AB47:AB71)</f>
        <v>0</v>
      </c>
      <c r="AC72" s="157">
        <f t="shared" ref="AC72" si="172">SUM(AC47:AC71)</f>
        <v>235</v>
      </c>
      <c r="AD72" s="165">
        <f>IFERROR((AC72-X72)/X72,0)</f>
        <v>1.2596153846153846</v>
      </c>
      <c r="AE72" s="157">
        <f t="shared" ref="AE72" si="173">SUM(AE47:AE71)</f>
        <v>85</v>
      </c>
      <c r="AF72" s="157">
        <f t="shared" ref="AF72" si="174">SUM(AF47:AF71)</f>
        <v>85</v>
      </c>
      <c r="AG72" s="157">
        <f t="shared" ref="AG72" si="175">SUM(AG47:AG71)</f>
        <v>0</v>
      </c>
      <c r="AH72" s="157">
        <f t="shared" ref="AH72" si="176">SUM(AH47:AH71)</f>
        <v>320</v>
      </c>
      <c r="AI72" s="165">
        <f t="shared" ref="AI72" si="177">IFERROR((AH72-AC72)/AC72,0)</f>
        <v>0.36170212765957449</v>
      </c>
      <c r="AJ72" s="157">
        <f t="shared" ref="AJ72" si="178">SUM(AJ47:AJ71)</f>
        <v>63</v>
      </c>
      <c r="AK72" s="157">
        <f t="shared" ref="AK72" si="179">SUM(AK47:AK71)</f>
        <v>63</v>
      </c>
      <c r="AL72" s="157">
        <f t="shared" ref="AL72" si="180">SUM(AL47:AL71)</f>
        <v>0</v>
      </c>
      <c r="AM72" s="157">
        <f t="shared" ref="AM72" si="181">SUM(AM47:AM71)</f>
        <v>383</v>
      </c>
      <c r="AN72" s="165">
        <f>IFERROR((AM72-AH72)/AH72,0)</f>
        <v>0.19687499999999999</v>
      </c>
      <c r="AO72" s="157">
        <f t="shared" ref="AO72" si="182">SUM(AO47:AO71)</f>
        <v>55</v>
      </c>
      <c r="AP72" s="157">
        <f t="shared" ref="AP72" si="183">SUM(AP47:AP71)</f>
        <v>55</v>
      </c>
      <c r="AQ72" s="157">
        <f t="shared" ref="AQ72" si="184">SUM(AQ47:AQ71)</f>
        <v>0</v>
      </c>
      <c r="AR72" s="157">
        <f t="shared" ref="AR72" si="185">SUM(AR47:AR71)</f>
        <v>438</v>
      </c>
      <c r="AS72" s="165">
        <f t="shared" ref="AS72" si="186">IFERROR((AR72-AM72)/AM72,0)</f>
        <v>0.14360313315926893</v>
      </c>
      <c r="AT72" s="157">
        <f>SUM(AT47:AT71)</f>
        <v>399</v>
      </c>
      <c r="AU72" s="164">
        <f t="shared" ref="AU72" si="187">IFERROR((AR72/X72)^(1/4)-1,0)</f>
        <v>0.43255133198156948</v>
      </c>
    </row>
    <row r="73" spans="2:47" ht="15" customHeight="1" x14ac:dyDescent="0.35"/>
    <row r="74" spans="2:47" ht="15.5" x14ac:dyDescent="0.35">
      <c r="B74" s="296" t="s">
        <v>108</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row>
    <row r="75" spans="2:47"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2:47" outlineLevel="1" x14ac:dyDescent="0.35">
      <c r="B76" s="310"/>
      <c r="C76" s="313" t="s">
        <v>105</v>
      </c>
      <c r="D76" s="307" t="s">
        <v>130</v>
      </c>
      <c r="E76" s="308"/>
      <c r="F76" s="308"/>
      <c r="G76" s="308"/>
      <c r="H76" s="308"/>
      <c r="I76" s="308"/>
      <c r="J76" s="308"/>
      <c r="K76" s="308"/>
      <c r="L76" s="308"/>
      <c r="M76" s="308"/>
      <c r="N76" s="308"/>
      <c r="O76" s="308"/>
      <c r="P76" s="308"/>
      <c r="Q76" s="309"/>
      <c r="R76" s="318" t="str">
        <f xml:space="preserve"> D77&amp;" - "&amp;O77</f>
        <v>2019 - 2023</v>
      </c>
      <c r="S76" s="319"/>
      <c r="U76" s="307" t="s">
        <v>131</v>
      </c>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9"/>
    </row>
    <row r="77" spans="2:47" outlineLevel="1" x14ac:dyDescent="0.35">
      <c r="B77" s="311"/>
      <c r="C77" s="314"/>
      <c r="D77" s="307">
        <f>$C$3-5</f>
        <v>2019</v>
      </c>
      <c r="E77" s="309"/>
      <c r="F77" s="307">
        <f>$C$3-4</f>
        <v>2020</v>
      </c>
      <c r="G77" s="308"/>
      <c r="H77" s="309"/>
      <c r="I77" s="307">
        <f>$C$3-3</f>
        <v>2021</v>
      </c>
      <c r="J77" s="308"/>
      <c r="K77" s="309"/>
      <c r="L77" s="307">
        <f>$C$3-2</f>
        <v>2022</v>
      </c>
      <c r="M77" s="308"/>
      <c r="N77" s="309"/>
      <c r="O77" s="307">
        <f>$C$3-1</f>
        <v>2023</v>
      </c>
      <c r="P77" s="308"/>
      <c r="Q77" s="309"/>
      <c r="R77" s="320"/>
      <c r="S77" s="321"/>
      <c r="U77" s="307">
        <f>$C$3</f>
        <v>2024</v>
      </c>
      <c r="V77" s="308"/>
      <c r="W77" s="308"/>
      <c r="X77" s="308"/>
      <c r="Y77" s="309"/>
      <c r="Z77" s="307">
        <f>$C$3+1</f>
        <v>2025</v>
      </c>
      <c r="AA77" s="308"/>
      <c r="AB77" s="308"/>
      <c r="AC77" s="308"/>
      <c r="AD77" s="309"/>
      <c r="AE77" s="307">
        <f>$C$3+2</f>
        <v>2026</v>
      </c>
      <c r="AF77" s="308"/>
      <c r="AG77" s="308"/>
      <c r="AH77" s="308"/>
      <c r="AI77" s="309"/>
      <c r="AJ77" s="307">
        <f>$C$3+3</f>
        <v>2027</v>
      </c>
      <c r="AK77" s="308"/>
      <c r="AL77" s="308"/>
      <c r="AM77" s="308"/>
      <c r="AN77" s="309"/>
      <c r="AO77" s="307">
        <f>$C$3+4</f>
        <v>2028</v>
      </c>
      <c r="AP77" s="308"/>
      <c r="AQ77" s="308"/>
      <c r="AR77" s="308"/>
      <c r="AS77" s="309"/>
      <c r="AT77" s="316" t="str">
        <f>U77&amp;" - "&amp;AO77</f>
        <v>2024 - 2028</v>
      </c>
      <c r="AU77" s="317"/>
    </row>
    <row r="78" spans="2:47" ht="43.5" outlineLevel="1" x14ac:dyDescent="0.35">
      <c r="B78" s="312"/>
      <c r="C78" s="315"/>
      <c r="D78" s="65" t="s">
        <v>132</v>
      </c>
      <c r="E78" s="66" t="s">
        <v>133</v>
      </c>
      <c r="F78" s="65" t="s">
        <v>132</v>
      </c>
      <c r="G78" s="9" t="s">
        <v>133</v>
      </c>
      <c r="H78" s="66" t="s">
        <v>134</v>
      </c>
      <c r="I78" s="65" t="s">
        <v>132</v>
      </c>
      <c r="J78" s="9" t="s">
        <v>133</v>
      </c>
      <c r="K78" s="66" t="s">
        <v>134</v>
      </c>
      <c r="L78" s="65" t="s">
        <v>132</v>
      </c>
      <c r="M78" s="9" t="s">
        <v>133</v>
      </c>
      <c r="N78" s="66" t="s">
        <v>134</v>
      </c>
      <c r="O78" s="65" t="s">
        <v>132</v>
      </c>
      <c r="P78" s="9" t="s">
        <v>133</v>
      </c>
      <c r="Q78" s="66" t="s">
        <v>134</v>
      </c>
      <c r="R78" s="65" t="s">
        <v>126</v>
      </c>
      <c r="S78" s="119" t="s">
        <v>135</v>
      </c>
      <c r="U78" s="65" t="s">
        <v>132</v>
      </c>
      <c r="V78" s="104" t="s">
        <v>136</v>
      </c>
      <c r="W78" s="104" t="s">
        <v>137</v>
      </c>
      <c r="X78" s="9" t="s">
        <v>133</v>
      </c>
      <c r="Y78" s="66" t="s">
        <v>134</v>
      </c>
      <c r="Z78" s="65" t="s">
        <v>132</v>
      </c>
      <c r="AA78" s="104" t="s">
        <v>136</v>
      </c>
      <c r="AB78" s="104" t="s">
        <v>137</v>
      </c>
      <c r="AC78" s="9" t="s">
        <v>133</v>
      </c>
      <c r="AD78" s="66" t="s">
        <v>134</v>
      </c>
      <c r="AE78" s="65" t="s">
        <v>132</v>
      </c>
      <c r="AF78" s="104" t="s">
        <v>136</v>
      </c>
      <c r="AG78" s="104" t="s">
        <v>137</v>
      </c>
      <c r="AH78" s="9" t="s">
        <v>133</v>
      </c>
      <c r="AI78" s="66" t="s">
        <v>134</v>
      </c>
      <c r="AJ78" s="65" t="s">
        <v>132</v>
      </c>
      <c r="AK78" s="104" t="s">
        <v>136</v>
      </c>
      <c r="AL78" s="104" t="s">
        <v>137</v>
      </c>
      <c r="AM78" s="9" t="s">
        <v>133</v>
      </c>
      <c r="AN78" s="66" t="s">
        <v>134</v>
      </c>
      <c r="AO78" s="65" t="s">
        <v>132</v>
      </c>
      <c r="AP78" s="104" t="s">
        <v>136</v>
      </c>
      <c r="AQ78" s="104" t="s">
        <v>137</v>
      </c>
      <c r="AR78" s="9" t="s">
        <v>133</v>
      </c>
      <c r="AS78" s="66" t="s">
        <v>134</v>
      </c>
      <c r="AT78" s="65" t="s">
        <v>126</v>
      </c>
      <c r="AU78" s="119" t="s">
        <v>135</v>
      </c>
    </row>
    <row r="79" spans="2:47" outlineLevel="1" x14ac:dyDescent="0.35">
      <c r="B79" s="229" t="s">
        <v>75</v>
      </c>
      <c r="C79" s="63" t="s">
        <v>106</v>
      </c>
      <c r="D79" s="69">
        <v>0</v>
      </c>
      <c r="E79" s="70">
        <f>D79</f>
        <v>0</v>
      </c>
      <c r="F79" s="69">
        <v>0</v>
      </c>
      <c r="G79" s="137">
        <f t="shared" ref="G79" si="188">E79+F79</f>
        <v>0</v>
      </c>
      <c r="H79" s="166">
        <f t="shared" ref="H79" si="189">IFERROR((G79-E79)/E79,0)</f>
        <v>0</v>
      </c>
      <c r="I79" s="69">
        <v>0</v>
      </c>
      <c r="J79" s="137">
        <f t="shared" ref="J79" si="190">G79+I79</f>
        <v>0</v>
      </c>
      <c r="K79" s="166">
        <f t="shared" ref="K79" si="191">IFERROR((J79-G79)/G79,0)</f>
        <v>0</v>
      </c>
      <c r="L79" s="69"/>
      <c r="M79" s="137">
        <f t="shared" ref="M79" si="192">J79+L79</f>
        <v>0</v>
      </c>
      <c r="N79" s="166">
        <f t="shared" ref="N79" si="193">IFERROR((M79-J79)/J79,0)</f>
        <v>0</v>
      </c>
      <c r="O79" s="69"/>
      <c r="P79" s="137">
        <f t="shared" ref="P79:P103" si="194">M79+O79</f>
        <v>0</v>
      </c>
      <c r="Q79" s="166">
        <f t="shared" ref="Q79:Q104" si="195">IFERROR((P79-M79)/M79,0)</f>
        <v>0</v>
      </c>
      <c r="R79" s="163">
        <f t="shared" ref="R79:R103" si="196">D79+F79+I79+L79+O79</f>
        <v>0</v>
      </c>
      <c r="S79" s="164">
        <f t="shared" ref="S79:S104" si="197">IFERROR((P79/E79)^(1/4)-1,0)</f>
        <v>0</v>
      </c>
      <c r="U79" s="168">
        <f>V79+W79</f>
        <v>0</v>
      </c>
      <c r="V79" s="6"/>
      <c r="W79" s="6"/>
      <c r="X79" s="137">
        <f t="shared" ref="X79" si="198">P79+U79</f>
        <v>0</v>
      </c>
      <c r="Y79" s="166">
        <f t="shared" ref="Y79" si="199">IFERROR((X79-P79)/P79,0)</f>
        <v>0</v>
      </c>
      <c r="Z79" s="168">
        <f>AA79+AB79</f>
        <v>0</v>
      </c>
      <c r="AA79" s="6"/>
      <c r="AB79" s="6"/>
      <c r="AC79" s="137">
        <f t="shared" ref="AC79" si="200">X79+Z79</f>
        <v>0</v>
      </c>
      <c r="AD79" s="159">
        <f t="shared" ref="AD79" si="201">IFERROR((AC79-X79)/X79,0)</f>
        <v>0</v>
      </c>
      <c r="AE79" s="168">
        <f>AF79+AG79</f>
        <v>0</v>
      </c>
      <c r="AF79" s="6"/>
      <c r="AG79" s="6"/>
      <c r="AH79" s="137">
        <f t="shared" ref="AH79" si="202">AC79+AE79</f>
        <v>0</v>
      </c>
      <c r="AI79" s="159">
        <f t="shared" ref="AI79" si="203">IFERROR((AH79-AC79)/AC79,0)</f>
        <v>0</v>
      </c>
      <c r="AJ79" s="168">
        <f>AK79+AL79</f>
        <v>0</v>
      </c>
      <c r="AK79" s="6"/>
      <c r="AL79" s="6"/>
      <c r="AM79" s="137">
        <f t="shared" ref="AM79" si="204">AH79+AJ79</f>
        <v>0</v>
      </c>
      <c r="AN79" s="159">
        <f t="shared" ref="AN79" si="205">IFERROR((AM79-AH79)/AH79,0)</f>
        <v>0</v>
      </c>
      <c r="AO79" s="168">
        <f>AP79+AQ79</f>
        <v>0</v>
      </c>
      <c r="AP79" s="6"/>
      <c r="AQ79" s="6"/>
      <c r="AR79" s="137">
        <f t="shared" ref="AR79" si="206">AM79+AO79</f>
        <v>0</v>
      </c>
      <c r="AS79" s="159">
        <f t="shared" ref="AS79" si="207">IFERROR((AR79-AM79)/AM79,0)</f>
        <v>0</v>
      </c>
      <c r="AT79" s="163">
        <f t="shared" ref="AT79" si="208">U79+Z79+AE79+AJ79+AO79</f>
        <v>0</v>
      </c>
      <c r="AU79" s="164">
        <f t="shared" ref="AU79" si="209">IFERROR((AR79/X79)^(1/4)-1,0)</f>
        <v>0</v>
      </c>
    </row>
    <row r="80" spans="2:47" outlineLevel="1" x14ac:dyDescent="0.35">
      <c r="B80" s="230" t="s">
        <v>76</v>
      </c>
      <c r="C80" s="63" t="s">
        <v>106</v>
      </c>
      <c r="D80" s="69">
        <v>0</v>
      </c>
      <c r="E80" s="70">
        <f t="shared" ref="E80:E103" si="210">D80</f>
        <v>0</v>
      </c>
      <c r="F80" s="69">
        <v>0</v>
      </c>
      <c r="G80" s="137">
        <f t="shared" ref="G80:G99" si="211">E80+F80</f>
        <v>0</v>
      </c>
      <c r="H80" s="166">
        <f t="shared" ref="H80:H99" si="212">IFERROR((G80-E80)/E80,0)</f>
        <v>0</v>
      </c>
      <c r="I80" s="69">
        <v>0</v>
      </c>
      <c r="J80" s="137">
        <f t="shared" ref="J80:J99" si="213">G80+I80</f>
        <v>0</v>
      </c>
      <c r="K80" s="166">
        <f t="shared" ref="K80:K99" si="214">IFERROR((J80-G80)/G80,0)</f>
        <v>0</v>
      </c>
      <c r="L80" s="69"/>
      <c r="M80" s="137">
        <f t="shared" ref="M80:M99" si="215">J80+L80</f>
        <v>0</v>
      </c>
      <c r="N80" s="166">
        <f t="shared" ref="N80:N99" si="216">IFERROR((M80-J80)/J80,0)</f>
        <v>0</v>
      </c>
      <c r="O80" s="69"/>
      <c r="P80" s="137">
        <f t="shared" si="194"/>
        <v>0</v>
      </c>
      <c r="Q80" s="166">
        <f t="shared" si="195"/>
        <v>0</v>
      </c>
      <c r="R80" s="163">
        <f t="shared" si="196"/>
        <v>0</v>
      </c>
      <c r="S80" s="164">
        <f t="shared" si="197"/>
        <v>0</v>
      </c>
      <c r="U80" s="168">
        <f t="shared" ref="U80:U99" si="217">V80+W80</f>
        <v>0</v>
      </c>
      <c r="V80" s="6"/>
      <c r="W80" s="6"/>
      <c r="X80" s="137">
        <f t="shared" ref="X80:X99" si="218">P80+U80</f>
        <v>0</v>
      </c>
      <c r="Y80" s="166">
        <f t="shared" ref="Y80:Y99" si="219">IFERROR((X80-P80)/P80,0)</f>
        <v>0</v>
      </c>
      <c r="Z80" s="168">
        <f t="shared" ref="Z80:Z99" si="220">AA80+AB80</f>
        <v>0</v>
      </c>
      <c r="AA80" s="6"/>
      <c r="AB80" s="6"/>
      <c r="AC80" s="137">
        <f t="shared" ref="AC80:AC99" si="221">X80+Z80</f>
        <v>0</v>
      </c>
      <c r="AD80" s="159">
        <f t="shared" ref="AD80:AD99" si="222">IFERROR((AC80-X80)/X80,0)</f>
        <v>0</v>
      </c>
      <c r="AE80" s="168">
        <f t="shared" ref="AE80:AE99" si="223">AF80+AG80</f>
        <v>0</v>
      </c>
      <c r="AF80" s="6"/>
      <c r="AG80" s="6"/>
      <c r="AH80" s="137">
        <f t="shared" ref="AH80:AH99" si="224">AC80+AE80</f>
        <v>0</v>
      </c>
      <c r="AI80" s="159">
        <f t="shared" ref="AI80:AI99" si="225">IFERROR((AH80-AC80)/AC80,0)</f>
        <v>0</v>
      </c>
      <c r="AJ80" s="168">
        <f t="shared" ref="AJ80:AJ99" si="226">AK80+AL80</f>
        <v>0</v>
      </c>
      <c r="AK80" s="6"/>
      <c r="AL80" s="6"/>
      <c r="AM80" s="137">
        <f t="shared" ref="AM80:AM99" si="227">AH80+AJ80</f>
        <v>0</v>
      </c>
      <c r="AN80" s="159">
        <f t="shared" ref="AN80:AN99" si="228">IFERROR((AM80-AH80)/AH80,0)</f>
        <v>0</v>
      </c>
      <c r="AO80" s="168">
        <f t="shared" ref="AO80:AO99" si="229">AP80+AQ80</f>
        <v>0</v>
      </c>
      <c r="AP80" s="6"/>
      <c r="AQ80" s="6"/>
      <c r="AR80" s="137">
        <f t="shared" ref="AR80:AR99" si="230">AM80+AO80</f>
        <v>0</v>
      </c>
      <c r="AS80" s="159">
        <f t="shared" ref="AS80:AS99" si="231">IFERROR((AR80-AM80)/AM80,0)</f>
        <v>0</v>
      </c>
      <c r="AT80" s="163">
        <f t="shared" ref="AT80:AT99" si="232">U80+Z80+AE80+AJ80+AO80</f>
        <v>0</v>
      </c>
      <c r="AU80" s="164">
        <f t="shared" ref="AU80:AU99" si="233">IFERROR((AR80/X80)^(1/4)-1,0)</f>
        <v>0</v>
      </c>
    </row>
    <row r="81" spans="2:47" outlineLevel="1" x14ac:dyDescent="0.35">
      <c r="B81" s="229" t="s">
        <v>77</v>
      </c>
      <c r="C81" s="63" t="s">
        <v>106</v>
      </c>
      <c r="D81" s="69">
        <v>0</v>
      </c>
      <c r="E81" s="70">
        <f t="shared" si="210"/>
        <v>0</v>
      </c>
      <c r="F81" s="69">
        <v>0</v>
      </c>
      <c r="G81" s="137">
        <f t="shared" si="211"/>
        <v>0</v>
      </c>
      <c r="H81" s="166">
        <f t="shared" si="212"/>
        <v>0</v>
      </c>
      <c r="I81" s="69">
        <v>0</v>
      </c>
      <c r="J81" s="137">
        <f t="shared" si="213"/>
        <v>0</v>
      </c>
      <c r="K81" s="166">
        <f t="shared" si="214"/>
        <v>0</v>
      </c>
      <c r="L81" s="69"/>
      <c r="M81" s="137">
        <f t="shared" si="215"/>
        <v>0</v>
      </c>
      <c r="N81" s="166">
        <f t="shared" si="216"/>
        <v>0</v>
      </c>
      <c r="O81" s="69"/>
      <c r="P81" s="137">
        <f t="shared" si="194"/>
        <v>0</v>
      </c>
      <c r="Q81" s="166">
        <f t="shared" si="195"/>
        <v>0</v>
      </c>
      <c r="R81" s="163">
        <f t="shared" si="196"/>
        <v>0</v>
      </c>
      <c r="S81" s="164">
        <f t="shared" si="197"/>
        <v>0</v>
      </c>
      <c r="U81" s="168">
        <f t="shared" si="217"/>
        <v>0</v>
      </c>
      <c r="V81" s="6"/>
      <c r="W81" s="6"/>
      <c r="X81" s="137">
        <f t="shared" si="218"/>
        <v>0</v>
      </c>
      <c r="Y81" s="166">
        <f t="shared" si="219"/>
        <v>0</v>
      </c>
      <c r="Z81" s="168">
        <f t="shared" si="220"/>
        <v>0</v>
      </c>
      <c r="AA81" s="6"/>
      <c r="AB81" s="6"/>
      <c r="AC81" s="137">
        <f t="shared" si="221"/>
        <v>0</v>
      </c>
      <c r="AD81" s="159">
        <f t="shared" si="222"/>
        <v>0</v>
      </c>
      <c r="AE81" s="168">
        <f t="shared" si="223"/>
        <v>0</v>
      </c>
      <c r="AF81" s="6"/>
      <c r="AG81" s="6"/>
      <c r="AH81" s="137">
        <f t="shared" si="224"/>
        <v>0</v>
      </c>
      <c r="AI81" s="159">
        <f t="shared" si="225"/>
        <v>0</v>
      </c>
      <c r="AJ81" s="168">
        <f t="shared" si="226"/>
        <v>0</v>
      </c>
      <c r="AK81" s="6"/>
      <c r="AL81" s="6"/>
      <c r="AM81" s="137">
        <f t="shared" si="227"/>
        <v>0</v>
      </c>
      <c r="AN81" s="159">
        <f t="shared" si="228"/>
        <v>0</v>
      </c>
      <c r="AO81" s="168">
        <f t="shared" si="229"/>
        <v>0</v>
      </c>
      <c r="AP81" s="6"/>
      <c r="AQ81" s="6"/>
      <c r="AR81" s="137">
        <f t="shared" si="230"/>
        <v>0</v>
      </c>
      <c r="AS81" s="159">
        <f t="shared" si="231"/>
        <v>0</v>
      </c>
      <c r="AT81" s="163">
        <f t="shared" si="232"/>
        <v>0</v>
      </c>
      <c r="AU81" s="164">
        <f t="shared" si="233"/>
        <v>0</v>
      </c>
    </row>
    <row r="82" spans="2:47" outlineLevel="1" x14ac:dyDescent="0.35">
      <c r="B82" s="230" t="s">
        <v>78</v>
      </c>
      <c r="C82" s="63" t="s">
        <v>106</v>
      </c>
      <c r="D82" s="69">
        <v>0</v>
      </c>
      <c r="E82" s="70">
        <f t="shared" si="210"/>
        <v>0</v>
      </c>
      <c r="F82" s="69">
        <v>0</v>
      </c>
      <c r="G82" s="137">
        <f t="shared" si="211"/>
        <v>0</v>
      </c>
      <c r="H82" s="166">
        <f t="shared" si="212"/>
        <v>0</v>
      </c>
      <c r="I82" s="69">
        <v>0</v>
      </c>
      <c r="J82" s="137">
        <f t="shared" si="213"/>
        <v>0</v>
      </c>
      <c r="K82" s="166">
        <f t="shared" si="214"/>
        <v>0</v>
      </c>
      <c r="L82" s="69">
        <v>34</v>
      </c>
      <c r="M82" s="137">
        <f t="shared" si="215"/>
        <v>34</v>
      </c>
      <c r="N82" s="166">
        <f t="shared" si="216"/>
        <v>0</v>
      </c>
      <c r="O82" s="69">
        <v>29</v>
      </c>
      <c r="P82" s="137">
        <f t="shared" si="194"/>
        <v>63</v>
      </c>
      <c r="Q82" s="166">
        <f t="shared" si="195"/>
        <v>0.8529411764705882</v>
      </c>
      <c r="R82" s="163">
        <f t="shared" si="196"/>
        <v>63</v>
      </c>
      <c r="S82" s="164">
        <f t="shared" si="197"/>
        <v>0</v>
      </c>
      <c r="U82" s="168">
        <f t="shared" si="217"/>
        <v>172</v>
      </c>
      <c r="V82" s="6">
        <v>172</v>
      </c>
      <c r="W82" s="6"/>
      <c r="X82" s="137">
        <f t="shared" si="218"/>
        <v>235</v>
      </c>
      <c r="Y82" s="166">
        <f t="shared" si="219"/>
        <v>2.7301587301587302</v>
      </c>
      <c r="Z82" s="168">
        <f t="shared" si="220"/>
        <v>600</v>
      </c>
      <c r="AA82" s="6">
        <v>600</v>
      </c>
      <c r="AB82" s="6"/>
      <c r="AC82" s="137">
        <f t="shared" si="221"/>
        <v>835</v>
      </c>
      <c r="AD82" s="159">
        <f t="shared" si="222"/>
        <v>2.5531914893617023</v>
      </c>
      <c r="AE82" s="168">
        <f t="shared" si="223"/>
        <v>296</v>
      </c>
      <c r="AF82" s="6">
        <v>296</v>
      </c>
      <c r="AG82" s="6"/>
      <c r="AH82" s="137">
        <f t="shared" si="224"/>
        <v>1131</v>
      </c>
      <c r="AI82" s="159">
        <f t="shared" si="225"/>
        <v>0.35449101796407184</v>
      </c>
      <c r="AJ82" s="168">
        <f t="shared" si="226"/>
        <v>261</v>
      </c>
      <c r="AK82" s="6">
        <v>261</v>
      </c>
      <c r="AL82" s="6"/>
      <c r="AM82" s="137">
        <f t="shared" si="227"/>
        <v>1392</v>
      </c>
      <c r="AN82" s="159">
        <f t="shared" si="228"/>
        <v>0.23076923076923078</v>
      </c>
      <c r="AO82" s="168">
        <f t="shared" si="229"/>
        <v>352</v>
      </c>
      <c r="AP82" s="6">
        <v>352</v>
      </c>
      <c r="AQ82" s="6"/>
      <c r="AR82" s="137">
        <f t="shared" si="230"/>
        <v>1744</v>
      </c>
      <c r="AS82" s="159">
        <f t="shared" si="231"/>
        <v>0.25287356321839083</v>
      </c>
      <c r="AT82" s="163">
        <f t="shared" si="232"/>
        <v>1681</v>
      </c>
      <c r="AU82" s="164">
        <f t="shared" si="233"/>
        <v>0.65051568027025186</v>
      </c>
    </row>
    <row r="83" spans="2:47" outlineLevel="1" x14ac:dyDescent="0.35">
      <c r="B83" s="229" t="s">
        <v>79</v>
      </c>
      <c r="C83" s="63" t="s">
        <v>106</v>
      </c>
      <c r="D83" s="69">
        <v>0</v>
      </c>
      <c r="E83" s="70">
        <f t="shared" si="210"/>
        <v>0</v>
      </c>
      <c r="F83" s="69">
        <v>0</v>
      </c>
      <c r="G83" s="137">
        <f t="shared" si="211"/>
        <v>0</v>
      </c>
      <c r="H83" s="166">
        <f t="shared" si="212"/>
        <v>0</v>
      </c>
      <c r="I83" s="69">
        <v>0</v>
      </c>
      <c r="J83" s="137">
        <f t="shared" si="213"/>
        <v>0</v>
      </c>
      <c r="K83" s="166">
        <f t="shared" si="214"/>
        <v>0</v>
      </c>
      <c r="L83" s="69"/>
      <c r="M83" s="137">
        <f t="shared" si="215"/>
        <v>0</v>
      </c>
      <c r="N83" s="166">
        <f t="shared" si="216"/>
        <v>0</v>
      </c>
      <c r="O83" s="69"/>
      <c r="P83" s="137">
        <f t="shared" si="194"/>
        <v>0</v>
      </c>
      <c r="Q83" s="166">
        <f t="shared" si="195"/>
        <v>0</v>
      </c>
      <c r="R83" s="163">
        <f t="shared" si="196"/>
        <v>0</v>
      </c>
      <c r="S83" s="164">
        <f t="shared" si="197"/>
        <v>0</v>
      </c>
      <c r="U83" s="168">
        <f t="shared" si="217"/>
        <v>0</v>
      </c>
      <c r="V83" s="6"/>
      <c r="W83" s="6"/>
      <c r="X83" s="137">
        <f t="shared" si="218"/>
        <v>0</v>
      </c>
      <c r="Y83" s="166">
        <f t="shared" si="219"/>
        <v>0</v>
      </c>
      <c r="Z83" s="168">
        <f t="shared" si="220"/>
        <v>0</v>
      </c>
      <c r="AA83" s="6"/>
      <c r="AB83" s="6"/>
      <c r="AC83" s="137">
        <f t="shared" si="221"/>
        <v>0</v>
      </c>
      <c r="AD83" s="159">
        <f t="shared" si="222"/>
        <v>0</v>
      </c>
      <c r="AE83" s="168">
        <f t="shared" si="223"/>
        <v>0</v>
      </c>
      <c r="AF83" s="6"/>
      <c r="AG83" s="6"/>
      <c r="AH83" s="137">
        <f t="shared" si="224"/>
        <v>0</v>
      </c>
      <c r="AI83" s="159">
        <f t="shared" si="225"/>
        <v>0</v>
      </c>
      <c r="AJ83" s="168">
        <f t="shared" si="226"/>
        <v>0</v>
      </c>
      <c r="AK83" s="6"/>
      <c r="AL83" s="6"/>
      <c r="AM83" s="137">
        <f t="shared" si="227"/>
        <v>0</v>
      </c>
      <c r="AN83" s="159">
        <f t="shared" si="228"/>
        <v>0</v>
      </c>
      <c r="AO83" s="168">
        <f t="shared" si="229"/>
        <v>0</v>
      </c>
      <c r="AP83" s="6"/>
      <c r="AQ83" s="6"/>
      <c r="AR83" s="137">
        <f t="shared" si="230"/>
        <v>0</v>
      </c>
      <c r="AS83" s="159">
        <f t="shared" si="231"/>
        <v>0</v>
      </c>
      <c r="AT83" s="163">
        <f t="shared" si="232"/>
        <v>0</v>
      </c>
      <c r="AU83" s="164">
        <f t="shared" si="233"/>
        <v>0</v>
      </c>
    </row>
    <row r="84" spans="2:47" outlineLevel="1" x14ac:dyDescent="0.35">
      <c r="B84" s="230" t="s">
        <v>80</v>
      </c>
      <c r="C84" s="63" t="s">
        <v>106</v>
      </c>
      <c r="D84" s="69">
        <v>82</v>
      </c>
      <c r="E84" s="70">
        <f>1+D84</f>
        <v>83</v>
      </c>
      <c r="F84" s="69">
        <v>53</v>
      </c>
      <c r="G84" s="137">
        <f t="shared" si="211"/>
        <v>136</v>
      </c>
      <c r="H84" s="166">
        <f t="shared" si="212"/>
        <v>0.63855421686746983</v>
      </c>
      <c r="I84" s="69">
        <v>183</v>
      </c>
      <c r="J84" s="137">
        <f t="shared" si="213"/>
        <v>319</v>
      </c>
      <c r="K84" s="166">
        <f t="shared" si="214"/>
        <v>1.3455882352941178</v>
      </c>
      <c r="L84" s="69">
        <v>170</v>
      </c>
      <c r="M84" s="137">
        <f t="shared" si="215"/>
        <v>489</v>
      </c>
      <c r="N84" s="166">
        <f t="shared" si="216"/>
        <v>0.5329153605015674</v>
      </c>
      <c r="O84" s="69">
        <v>177</v>
      </c>
      <c r="P84" s="137">
        <f t="shared" si="194"/>
        <v>666</v>
      </c>
      <c r="Q84" s="166">
        <f t="shared" si="195"/>
        <v>0.3619631901840491</v>
      </c>
      <c r="R84" s="163">
        <f t="shared" si="196"/>
        <v>665</v>
      </c>
      <c r="S84" s="164">
        <f t="shared" si="197"/>
        <v>0.68305781284620393</v>
      </c>
      <c r="U84" s="168">
        <f t="shared" si="217"/>
        <v>551</v>
      </c>
      <c r="V84" s="6">
        <v>551</v>
      </c>
      <c r="W84" s="6"/>
      <c r="X84" s="137">
        <f t="shared" si="218"/>
        <v>1217</v>
      </c>
      <c r="Y84" s="166">
        <f t="shared" si="219"/>
        <v>0.82732732732732728</v>
      </c>
      <c r="Z84" s="168">
        <f t="shared" si="220"/>
        <v>808</v>
      </c>
      <c r="AA84" s="6">
        <v>808</v>
      </c>
      <c r="AB84" s="6"/>
      <c r="AC84" s="137">
        <f t="shared" si="221"/>
        <v>2025</v>
      </c>
      <c r="AD84" s="159">
        <f t="shared" si="222"/>
        <v>0.66392769104354976</v>
      </c>
      <c r="AE84" s="168">
        <f t="shared" si="223"/>
        <v>832</v>
      </c>
      <c r="AF84" s="6">
        <v>832</v>
      </c>
      <c r="AG84" s="6"/>
      <c r="AH84" s="137">
        <f t="shared" si="224"/>
        <v>2857</v>
      </c>
      <c r="AI84" s="159">
        <f t="shared" si="225"/>
        <v>0.41086419753086417</v>
      </c>
      <c r="AJ84" s="168">
        <f t="shared" si="226"/>
        <v>673</v>
      </c>
      <c r="AK84" s="6">
        <v>673</v>
      </c>
      <c r="AL84" s="6"/>
      <c r="AM84" s="137">
        <f t="shared" si="227"/>
        <v>3530</v>
      </c>
      <c r="AN84" s="159">
        <f t="shared" si="228"/>
        <v>0.23556177808890444</v>
      </c>
      <c r="AO84" s="168">
        <f t="shared" si="229"/>
        <v>817</v>
      </c>
      <c r="AP84" s="6">
        <v>817</v>
      </c>
      <c r="AQ84" s="6"/>
      <c r="AR84" s="137">
        <f t="shared" si="230"/>
        <v>4347</v>
      </c>
      <c r="AS84" s="159">
        <f t="shared" si="231"/>
        <v>0.23144475920679886</v>
      </c>
      <c r="AT84" s="163">
        <f t="shared" si="232"/>
        <v>3681</v>
      </c>
      <c r="AU84" s="164">
        <f t="shared" si="233"/>
        <v>0.37475328303687405</v>
      </c>
    </row>
    <row r="85" spans="2:47" outlineLevel="1" x14ac:dyDescent="0.35">
      <c r="B85" s="229" t="s">
        <v>81</v>
      </c>
      <c r="C85" s="63" t="s">
        <v>106</v>
      </c>
      <c r="D85" s="69">
        <v>0</v>
      </c>
      <c r="E85" s="70">
        <f t="shared" si="210"/>
        <v>0</v>
      </c>
      <c r="F85" s="69">
        <v>0</v>
      </c>
      <c r="G85" s="137">
        <f t="shared" si="211"/>
        <v>0</v>
      </c>
      <c r="H85" s="166">
        <f t="shared" si="212"/>
        <v>0</v>
      </c>
      <c r="I85" s="69">
        <v>0</v>
      </c>
      <c r="J85" s="137">
        <f t="shared" si="213"/>
        <v>0</v>
      </c>
      <c r="K85" s="166">
        <f t="shared" si="214"/>
        <v>0</v>
      </c>
      <c r="L85" s="69"/>
      <c r="M85" s="137">
        <f t="shared" si="215"/>
        <v>0</v>
      </c>
      <c r="N85" s="166">
        <f t="shared" si="216"/>
        <v>0</v>
      </c>
      <c r="O85" s="69"/>
      <c r="P85" s="137">
        <f t="shared" si="194"/>
        <v>0</v>
      </c>
      <c r="Q85" s="166">
        <f t="shared" si="195"/>
        <v>0</v>
      </c>
      <c r="R85" s="163">
        <f t="shared" si="196"/>
        <v>0</v>
      </c>
      <c r="S85" s="164">
        <f t="shared" si="197"/>
        <v>0</v>
      </c>
      <c r="U85" s="168">
        <f t="shared" si="217"/>
        <v>0</v>
      </c>
      <c r="V85" s="6"/>
      <c r="W85" s="6"/>
      <c r="X85" s="137">
        <f t="shared" si="218"/>
        <v>0</v>
      </c>
      <c r="Y85" s="166">
        <f t="shared" si="219"/>
        <v>0</v>
      </c>
      <c r="Z85" s="168">
        <f t="shared" si="220"/>
        <v>0</v>
      </c>
      <c r="AA85" s="6"/>
      <c r="AB85" s="6"/>
      <c r="AC85" s="137">
        <f t="shared" si="221"/>
        <v>0</v>
      </c>
      <c r="AD85" s="159">
        <f t="shared" si="222"/>
        <v>0</v>
      </c>
      <c r="AE85" s="168">
        <f t="shared" si="223"/>
        <v>0</v>
      </c>
      <c r="AF85" s="6"/>
      <c r="AG85" s="6"/>
      <c r="AH85" s="137">
        <f t="shared" si="224"/>
        <v>0</v>
      </c>
      <c r="AI85" s="159">
        <f t="shared" si="225"/>
        <v>0</v>
      </c>
      <c r="AJ85" s="168">
        <f t="shared" si="226"/>
        <v>0</v>
      </c>
      <c r="AK85" s="6"/>
      <c r="AL85" s="6"/>
      <c r="AM85" s="137">
        <f t="shared" si="227"/>
        <v>0</v>
      </c>
      <c r="AN85" s="159">
        <f t="shared" si="228"/>
        <v>0</v>
      </c>
      <c r="AO85" s="168">
        <f t="shared" si="229"/>
        <v>0</v>
      </c>
      <c r="AP85" s="6"/>
      <c r="AQ85" s="6"/>
      <c r="AR85" s="137">
        <f t="shared" si="230"/>
        <v>0</v>
      </c>
      <c r="AS85" s="159">
        <f t="shared" si="231"/>
        <v>0</v>
      </c>
      <c r="AT85" s="163">
        <f t="shared" si="232"/>
        <v>0</v>
      </c>
      <c r="AU85" s="164">
        <f t="shared" si="233"/>
        <v>0</v>
      </c>
    </row>
    <row r="86" spans="2:47" outlineLevel="1" x14ac:dyDescent="0.35">
      <c r="B86" s="230" t="s">
        <v>82</v>
      </c>
      <c r="C86" s="63" t="s">
        <v>106</v>
      </c>
      <c r="D86" s="69">
        <v>0</v>
      </c>
      <c r="E86" s="70">
        <f t="shared" si="210"/>
        <v>0</v>
      </c>
      <c r="F86" s="69">
        <v>0</v>
      </c>
      <c r="G86" s="137">
        <f t="shared" si="211"/>
        <v>0</v>
      </c>
      <c r="H86" s="166">
        <f t="shared" si="212"/>
        <v>0</v>
      </c>
      <c r="I86" s="69">
        <v>0</v>
      </c>
      <c r="J86" s="137">
        <f t="shared" si="213"/>
        <v>0</v>
      </c>
      <c r="K86" s="166">
        <f t="shared" si="214"/>
        <v>0</v>
      </c>
      <c r="L86" s="69"/>
      <c r="M86" s="137">
        <f t="shared" si="215"/>
        <v>0</v>
      </c>
      <c r="N86" s="166">
        <f t="shared" si="216"/>
        <v>0</v>
      </c>
      <c r="O86" s="69"/>
      <c r="P86" s="137">
        <f t="shared" si="194"/>
        <v>0</v>
      </c>
      <c r="Q86" s="166">
        <f t="shared" si="195"/>
        <v>0</v>
      </c>
      <c r="R86" s="163">
        <f t="shared" si="196"/>
        <v>0</v>
      </c>
      <c r="S86" s="164">
        <f t="shared" si="197"/>
        <v>0</v>
      </c>
      <c r="U86" s="168">
        <f t="shared" si="217"/>
        <v>0</v>
      </c>
      <c r="V86" s="6"/>
      <c r="W86" s="6"/>
      <c r="X86" s="137">
        <f t="shared" si="218"/>
        <v>0</v>
      </c>
      <c r="Y86" s="166">
        <f t="shared" si="219"/>
        <v>0</v>
      </c>
      <c r="Z86" s="168">
        <f t="shared" si="220"/>
        <v>0</v>
      </c>
      <c r="AA86" s="6"/>
      <c r="AB86" s="6"/>
      <c r="AC86" s="137">
        <f t="shared" si="221"/>
        <v>0</v>
      </c>
      <c r="AD86" s="159">
        <f t="shared" si="222"/>
        <v>0</v>
      </c>
      <c r="AE86" s="168">
        <f t="shared" si="223"/>
        <v>0</v>
      </c>
      <c r="AF86" s="6"/>
      <c r="AG86" s="6"/>
      <c r="AH86" s="137">
        <f t="shared" si="224"/>
        <v>0</v>
      </c>
      <c r="AI86" s="159">
        <f t="shared" si="225"/>
        <v>0</v>
      </c>
      <c r="AJ86" s="168">
        <f t="shared" si="226"/>
        <v>0</v>
      </c>
      <c r="AK86" s="6"/>
      <c r="AL86" s="6"/>
      <c r="AM86" s="137">
        <f t="shared" si="227"/>
        <v>0</v>
      </c>
      <c r="AN86" s="159">
        <f t="shared" si="228"/>
        <v>0</v>
      </c>
      <c r="AO86" s="168">
        <f t="shared" si="229"/>
        <v>0</v>
      </c>
      <c r="AP86" s="6"/>
      <c r="AQ86" s="6"/>
      <c r="AR86" s="137">
        <f t="shared" si="230"/>
        <v>0</v>
      </c>
      <c r="AS86" s="159">
        <f t="shared" si="231"/>
        <v>0</v>
      </c>
      <c r="AT86" s="163">
        <f t="shared" si="232"/>
        <v>0</v>
      </c>
      <c r="AU86" s="164">
        <f t="shared" si="233"/>
        <v>0</v>
      </c>
    </row>
    <row r="87" spans="2:47" outlineLevel="1" x14ac:dyDescent="0.35">
      <c r="B87" s="230" t="s">
        <v>83</v>
      </c>
      <c r="C87" s="63" t="s">
        <v>106</v>
      </c>
      <c r="D87" s="69">
        <v>0</v>
      </c>
      <c r="E87" s="70">
        <f t="shared" si="210"/>
        <v>0</v>
      </c>
      <c r="F87" s="69">
        <v>0</v>
      </c>
      <c r="G87" s="137">
        <f t="shared" si="211"/>
        <v>0</v>
      </c>
      <c r="H87" s="166">
        <f t="shared" si="212"/>
        <v>0</v>
      </c>
      <c r="I87" s="69">
        <v>0</v>
      </c>
      <c r="J87" s="137">
        <f t="shared" si="213"/>
        <v>0</v>
      </c>
      <c r="K87" s="166">
        <f t="shared" si="214"/>
        <v>0</v>
      </c>
      <c r="L87" s="69"/>
      <c r="M87" s="137">
        <f t="shared" si="215"/>
        <v>0</v>
      </c>
      <c r="N87" s="166">
        <f t="shared" si="216"/>
        <v>0</v>
      </c>
      <c r="O87" s="69"/>
      <c r="P87" s="137">
        <f t="shared" si="194"/>
        <v>0</v>
      </c>
      <c r="Q87" s="166">
        <f t="shared" si="195"/>
        <v>0</v>
      </c>
      <c r="R87" s="163">
        <f t="shared" si="196"/>
        <v>0</v>
      </c>
      <c r="S87" s="164">
        <f t="shared" si="197"/>
        <v>0</v>
      </c>
      <c r="U87" s="168">
        <f t="shared" si="217"/>
        <v>0</v>
      </c>
      <c r="V87" s="6"/>
      <c r="W87" s="6"/>
      <c r="X87" s="137">
        <f t="shared" si="218"/>
        <v>0</v>
      </c>
      <c r="Y87" s="166">
        <f t="shared" si="219"/>
        <v>0</v>
      </c>
      <c r="Z87" s="168">
        <f t="shared" si="220"/>
        <v>0</v>
      </c>
      <c r="AA87" s="6"/>
      <c r="AB87" s="6"/>
      <c r="AC87" s="137">
        <f t="shared" si="221"/>
        <v>0</v>
      </c>
      <c r="AD87" s="159">
        <f t="shared" si="222"/>
        <v>0</v>
      </c>
      <c r="AE87" s="168">
        <f t="shared" si="223"/>
        <v>0</v>
      </c>
      <c r="AF87" s="6"/>
      <c r="AG87" s="6"/>
      <c r="AH87" s="137">
        <f t="shared" si="224"/>
        <v>0</v>
      </c>
      <c r="AI87" s="159">
        <f t="shared" si="225"/>
        <v>0</v>
      </c>
      <c r="AJ87" s="168">
        <f t="shared" si="226"/>
        <v>0</v>
      </c>
      <c r="AK87" s="6"/>
      <c r="AL87" s="6"/>
      <c r="AM87" s="137">
        <f t="shared" si="227"/>
        <v>0</v>
      </c>
      <c r="AN87" s="159">
        <f t="shared" si="228"/>
        <v>0</v>
      </c>
      <c r="AO87" s="168">
        <f t="shared" si="229"/>
        <v>0</v>
      </c>
      <c r="AP87" s="6"/>
      <c r="AQ87" s="6"/>
      <c r="AR87" s="137">
        <f t="shared" si="230"/>
        <v>0</v>
      </c>
      <c r="AS87" s="159">
        <f t="shared" si="231"/>
        <v>0</v>
      </c>
      <c r="AT87" s="163">
        <f t="shared" si="232"/>
        <v>0</v>
      </c>
      <c r="AU87" s="164">
        <f t="shared" si="233"/>
        <v>0</v>
      </c>
    </row>
    <row r="88" spans="2:47" outlineLevel="1" x14ac:dyDescent="0.35">
      <c r="B88" s="230" t="s">
        <v>84</v>
      </c>
      <c r="C88" s="63" t="s">
        <v>106</v>
      </c>
      <c r="D88" s="69">
        <v>0</v>
      </c>
      <c r="E88" s="70">
        <f t="shared" si="210"/>
        <v>0</v>
      </c>
      <c r="F88" s="69">
        <v>0</v>
      </c>
      <c r="G88" s="137">
        <f t="shared" si="211"/>
        <v>0</v>
      </c>
      <c r="H88" s="166">
        <f t="shared" si="212"/>
        <v>0</v>
      </c>
      <c r="I88" s="69">
        <v>0</v>
      </c>
      <c r="J88" s="137">
        <f t="shared" si="213"/>
        <v>0</v>
      </c>
      <c r="K88" s="166">
        <f t="shared" si="214"/>
        <v>0</v>
      </c>
      <c r="L88" s="69"/>
      <c r="M88" s="137">
        <f t="shared" si="215"/>
        <v>0</v>
      </c>
      <c r="N88" s="166">
        <f t="shared" si="216"/>
        <v>0</v>
      </c>
      <c r="O88" s="69"/>
      <c r="P88" s="137">
        <f t="shared" si="194"/>
        <v>0</v>
      </c>
      <c r="Q88" s="166">
        <f t="shared" si="195"/>
        <v>0</v>
      </c>
      <c r="R88" s="163">
        <f t="shared" si="196"/>
        <v>0</v>
      </c>
      <c r="S88" s="164">
        <f t="shared" si="197"/>
        <v>0</v>
      </c>
      <c r="U88" s="168">
        <f t="shared" si="217"/>
        <v>0</v>
      </c>
      <c r="V88" s="6"/>
      <c r="W88" s="6"/>
      <c r="X88" s="137">
        <f t="shared" si="218"/>
        <v>0</v>
      </c>
      <c r="Y88" s="166">
        <f t="shared" si="219"/>
        <v>0</v>
      </c>
      <c r="Z88" s="168">
        <f t="shared" si="220"/>
        <v>0</v>
      </c>
      <c r="AA88" s="6"/>
      <c r="AB88" s="6"/>
      <c r="AC88" s="137">
        <f t="shared" si="221"/>
        <v>0</v>
      </c>
      <c r="AD88" s="159">
        <f t="shared" si="222"/>
        <v>0</v>
      </c>
      <c r="AE88" s="168">
        <f t="shared" si="223"/>
        <v>0</v>
      </c>
      <c r="AF88" s="6"/>
      <c r="AG88" s="6"/>
      <c r="AH88" s="137">
        <f t="shared" si="224"/>
        <v>0</v>
      </c>
      <c r="AI88" s="159">
        <f t="shared" si="225"/>
        <v>0</v>
      </c>
      <c r="AJ88" s="168">
        <f t="shared" si="226"/>
        <v>0</v>
      </c>
      <c r="AK88" s="6"/>
      <c r="AL88" s="6"/>
      <c r="AM88" s="137">
        <f t="shared" si="227"/>
        <v>0</v>
      </c>
      <c r="AN88" s="159">
        <f t="shared" si="228"/>
        <v>0</v>
      </c>
      <c r="AO88" s="168">
        <f t="shared" si="229"/>
        <v>0</v>
      </c>
      <c r="AP88" s="6"/>
      <c r="AQ88" s="6"/>
      <c r="AR88" s="137">
        <f t="shared" si="230"/>
        <v>0</v>
      </c>
      <c r="AS88" s="159">
        <f t="shared" si="231"/>
        <v>0</v>
      </c>
      <c r="AT88" s="163">
        <f t="shared" si="232"/>
        <v>0</v>
      </c>
      <c r="AU88" s="164">
        <f t="shared" si="233"/>
        <v>0</v>
      </c>
    </row>
    <row r="89" spans="2:47" outlineLevel="1" x14ac:dyDescent="0.35">
      <c r="B89" s="229" t="s">
        <v>85</v>
      </c>
      <c r="C89" s="63" t="s">
        <v>106</v>
      </c>
      <c r="D89" s="69">
        <v>0</v>
      </c>
      <c r="E89" s="70">
        <f t="shared" si="210"/>
        <v>0</v>
      </c>
      <c r="F89" s="69">
        <v>0</v>
      </c>
      <c r="G89" s="137">
        <f t="shared" si="211"/>
        <v>0</v>
      </c>
      <c r="H89" s="166">
        <f t="shared" si="212"/>
        <v>0</v>
      </c>
      <c r="I89" s="69">
        <v>0</v>
      </c>
      <c r="J89" s="137">
        <f t="shared" si="213"/>
        <v>0</v>
      </c>
      <c r="K89" s="166">
        <f t="shared" si="214"/>
        <v>0</v>
      </c>
      <c r="L89" s="69"/>
      <c r="M89" s="137">
        <f t="shared" si="215"/>
        <v>0</v>
      </c>
      <c r="N89" s="166">
        <f t="shared" si="216"/>
        <v>0</v>
      </c>
      <c r="O89" s="69"/>
      <c r="P89" s="137">
        <f t="shared" si="194"/>
        <v>0</v>
      </c>
      <c r="Q89" s="166">
        <f t="shared" si="195"/>
        <v>0</v>
      </c>
      <c r="R89" s="163">
        <f t="shared" si="196"/>
        <v>0</v>
      </c>
      <c r="S89" s="164">
        <f t="shared" si="197"/>
        <v>0</v>
      </c>
      <c r="U89" s="168">
        <f t="shared" si="217"/>
        <v>0</v>
      </c>
      <c r="V89" s="6"/>
      <c r="W89" s="6"/>
      <c r="X89" s="137">
        <f t="shared" si="218"/>
        <v>0</v>
      </c>
      <c r="Y89" s="166">
        <f t="shared" si="219"/>
        <v>0</v>
      </c>
      <c r="Z89" s="168">
        <f t="shared" si="220"/>
        <v>0</v>
      </c>
      <c r="AA89" s="6"/>
      <c r="AB89" s="6"/>
      <c r="AC89" s="137">
        <f t="shared" si="221"/>
        <v>0</v>
      </c>
      <c r="AD89" s="159">
        <f t="shared" si="222"/>
        <v>0</v>
      </c>
      <c r="AE89" s="168">
        <f t="shared" si="223"/>
        <v>0</v>
      </c>
      <c r="AF89" s="6"/>
      <c r="AG89" s="6"/>
      <c r="AH89" s="137">
        <f t="shared" si="224"/>
        <v>0</v>
      </c>
      <c r="AI89" s="159">
        <f t="shared" si="225"/>
        <v>0</v>
      </c>
      <c r="AJ89" s="168">
        <f t="shared" si="226"/>
        <v>0</v>
      </c>
      <c r="AK89" s="6"/>
      <c r="AL89" s="6"/>
      <c r="AM89" s="137">
        <f t="shared" si="227"/>
        <v>0</v>
      </c>
      <c r="AN89" s="159">
        <f t="shared" si="228"/>
        <v>0</v>
      </c>
      <c r="AO89" s="168">
        <f t="shared" si="229"/>
        <v>0</v>
      </c>
      <c r="AP89" s="6"/>
      <c r="AQ89" s="6"/>
      <c r="AR89" s="137">
        <f t="shared" si="230"/>
        <v>0</v>
      </c>
      <c r="AS89" s="159">
        <f t="shared" si="231"/>
        <v>0</v>
      </c>
      <c r="AT89" s="163">
        <f t="shared" si="232"/>
        <v>0</v>
      </c>
      <c r="AU89" s="164">
        <f t="shared" si="233"/>
        <v>0</v>
      </c>
    </row>
    <row r="90" spans="2:47" outlineLevel="1" x14ac:dyDescent="0.35">
      <c r="B90" s="230" t="s">
        <v>86</v>
      </c>
      <c r="C90" s="63" t="s">
        <v>106</v>
      </c>
      <c r="D90" s="69">
        <v>0</v>
      </c>
      <c r="E90" s="70">
        <f t="shared" si="210"/>
        <v>0</v>
      </c>
      <c r="F90" s="69">
        <v>0</v>
      </c>
      <c r="G90" s="137">
        <f t="shared" si="211"/>
        <v>0</v>
      </c>
      <c r="H90" s="166">
        <f t="shared" si="212"/>
        <v>0</v>
      </c>
      <c r="I90" s="69">
        <v>0</v>
      </c>
      <c r="J90" s="137">
        <f t="shared" si="213"/>
        <v>0</v>
      </c>
      <c r="K90" s="166">
        <f t="shared" si="214"/>
        <v>0</v>
      </c>
      <c r="L90" s="69"/>
      <c r="M90" s="137">
        <f t="shared" si="215"/>
        <v>0</v>
      </c>
      <c r="N90" s="166">
        <f t="shared" si="216"/>
        <v>0</v>
      </c>
      <c r="O90" s="69"/>
      <c r="P90" s="137">
        <f t="shared" si="194"/>
        <v>0</v>
      </c>
      <c r="Q90" s="166">
        <f t="shared" si="195"/>
        <v>0</v>
      </c>
      <c r="R90" s="163">
        <f t="shared" si="196"/>
        <v>0</v>
      </c>
      <c r="S90" s="164">
        <f t="shared" si="197"/>
        <v>0</v>
      </c>
      <c r="U90" s="168">
        <f t="shared" si="217"/>
        <v>0</v>
      </c>
      <c r="V90" s="6"/>
      <c r="W90" s="6"/>
      <c r="X90" s="137">
        <f t="shared" si="218"/>
        <v>0</v>
      </c>
      <c r="Y90" s="166">
        <f t="shared" si="219"/>
        <v>0</v>
      </c>
      <c r="Z90" s="168">
        <f t="shared" si="220"/>
        <v>0</v>
      </c>
      <c r="AA90" s="6"/>
      <c r="AB90" s="6"/>
      <c r="AC90" s="137">
        <f t="shared" si="221"/>
        <v>0</v>
      </c>
      <c r="AD90" s="159">
        <f t="shared" si="222"/>
        <v>0</v>
      </c>
      <c r="AE90" s="168">
        <f t="shared" si="223"/>
        <v>0</v>
      </c>
      <c r="AF90" s="6"/>
      <c r="AG90" s="6"/>
      <c r="AH90" s="137">
        <f t="shared" si="224"/>
        <v>0</v>
      </c>
      <c r="AI90" s="159">
        <f t="shared" si="225"/>
        <v>0</v>
      </c>
      <c r="AJ90" s="168">
        <f t="shared" si="226"/>
        <v>0</v>
      </c>
      <c r="AK90" s="6"/>
      <c r="AL90" s="6"/>
      <c r="AM90" s="137">
        <f t="shared" si="227"/>
        <v>0</v>
      </c>
      <c r="AN90" s="159">
        <f t="shared" si="228"/>
        <v>0</v>
      </c>
      <c r="AO90" s="168">
        <f t="shared" si="229"/>
        <v>0</v>
      </c>
      <c r="AP90" s="6"/>
      <c r="AQ90" s="6"/>
      <c r="AR90" s="137">
        <f t="shared" si="230"/>
        <v>0</v>
      </c>
      <c r="AS90" s="159">
        <f t="shared" si="231"/>
        <v>0</v>
      </c>
      <c r="AT90" s="163">
        <f t="shared" si="232"/>
        <v>0</v>
      </c>
      <c r="AU90" s="164">
        <f t="shared" si="233"/>
        <v>0</v>
      </c>
    </row>
    <row r="91" spans="2:47" outlineLevel="1" x14ac:dyDescent="0.35">
      <c r="B91" s="230" t="s">
        <v>87</v>
      </c>
      <c r="C91" s="63" t="s">
        <v>106</v>
      </c>
      <c r="D91" s="69">
        <v>0</v>
      </c>
      <c r="E91" s="70">
        <f t="shared" si="210"/>
        <v>0</v>
      </c>
      <c r="F91" s="69">
        <v>0</v>
      </c>
      <c r="G91" s="137">
        <f t="shared" si="211"/>
        <v>0</v>
      </c>
      <c r="H91" s="166">
        <f t="shared" si="212"/>
        <v>0</v>
      </c>
      <c r="I91" s="69">
        <v>0</v>
      </c>
      <c r="J91" s="137">
        <f t="shared" si="213"/>
        <v>0</v>
      </c>
      <c r="K91" s="166">
        <f t="shared" si="214"/>
        <v>0</v>
      </c>
      <c r="L91" s="69"/>
      <c r="M91" s="137">
        <f t="shared" si="215"/>
        <v>0</v>
      </c>
      <c r="N91" s="166">
        <f t="shared" si="216"/>
        <v>0</v>
      </c>
      <c r="O91" s="69"/>
      <c r="P91" s="137">
        <f t="shared" si="194"/>
        <v>0</v>
      </c>
      <c r="Q91" s="166">
        <f t="shared" si="195"/>
        <v>0</v>
      </c>
      <c r="R91" s="163">
        <f t="shared" si="196"/>
        <v>0</v>
      </c>
      <c r="S91" s="164">
        <f t="shared" si="197"/>
        <v>0</v>
      </c>
      <c r="U91" s="168">
        <f t="shared" si="217"/>
        <v>0</v>
      </c>
      <c r="V91" s="6"/>
      <c r="W91" s="6"/>
      <c r="X91" s="137">
        <f t="shared" si="218"/>
        <v>0</v>
      </c>
      <c r="Y91" s="166">
        <f t="shared" si="219"/>
        <v>0</v>
      </c>
      <c r="Z91" s="168">
        <f t="shared" si="220"/>
        <v>0</v>
      </c>
      <c r="AA91" s="6"/>
      <c r="AB91" s="6"/>
      <c r="AC91" s="137">
        <f t="shared" si="221"/>
        <v>0</v>
      </c>
      <c r="AD91" s="159">
        <f t="shared" si="222"/>
        <v>0</v>
      </c>
      <c r="AE91" s="168">
        <f t="shared" si="223"/>
        <v>0</v>
      </c>
      <c r="AF91" s="6"/>
      <c r="AG91" s="6"/>
      <c r="AH91" s="137">
        <f t="shared" si="224"/>
        <v>0</v>
      </c>
      <c r="AI91" s="159">
        <f t="shared" si="225"/>
        <v>0</v>
      </c>
      <c r="AJ91" s="168">
        <f t="shared" si="226"/>
        <v>0</v>
      </c>
      <c r="AK91" s="6"/>
      <c r="AL91" s="6"/>
      <c r="AM91" s="137">
        <f t="shared" si="227"/>
        <v>0</v>
      </c>
      <c r="AN91" s="159">
        <f t="shared" si="228"/>
        <v>0</v>
      </c>
      <c r="AO91" s="168">
        <f t="shared" si="229"/>
        <v>0</v>
      </c>
      <c r="AP91" s="6"/>
      <c r="AQ91" s="6"/>
      <c r="AR91" s="137">
        <f t="shared" si="230"/>
        <v>0</v>
      </c>
      <c r="AS91" s="159">
        <f t="shared" si="231"/>
        <v>0</v>
      </c>
      <c r="AT91" s="163">
        <f t="shared" si="232"/>
        <v>0</v>
      </c>
      <c r="AU91" s="164">
        <f t="shared" si="233"/>
        <v>0</v>
      </c>
    </row>
    <row r="92" spans="2:47" outlineLevel="1" x14ac:dyDescent="0.35">
      <c r="B92" s="230" t="s">
        <v>88</v>
      </c>
      <c r="C92" s="63" t="s">
        <v>106</v>
      </c>
      <c r="D92" s="69">
        <v>0</v>
      </c>
      <c r="E92" s="70">
        <f t="shared" si="210"/>
        <v>0</v>
      </c>
      <c r="F92" s="69">
        <v>0</v>
      </c>
      <c r="G92" s="137">
        <f t="shared" si="211"/>
        <v>0</v>
      </c>
      <c r="H92" s="166">
        <f t="shared" si="212"/>
        <v>0</v>
      </c>
      <c r="I92" s="69">
        <v>0</v>
      </c>
      <c r="J92" s="137">
        <f t="shared" si="213"/>
        <v>0</v>
      </c>
      <c r="K92" s="166">
        <f t="shared" si="214"/>
        <v>0</v>
      </c>
      <c r="L92" s="69"/>
      <c r="M92" s="137">
        <f t="shared" si="215"/>
        <v>0</v>
      </c>
      <c r="N92" s="166">
        <f t="shared" si="216"/>
        <v>0</v>
      </c>
      <c r="O92" s="69"/>
      <c r="P92" s="137">
        <f t="shared" si="194"/>
        <v>0</v>
      </c>
      <c r="Q92" s="166">
        <f t="shared" si="195"/>
        <v>0</v>
      </c>
      <c r="R92" s="163">
        <f t="shared" si="196"/>
        <v>0</v>
      </c>
      <c r="S92" s="164">
        <f t="shared" si="197"/>
        <v>0</v>
      </c>
      <c r="U92" s="168">
        <f t="shared" si="217"/>
        <v>0</v>
      </c>
      <c r="V92" s="6"/>
      <c r="W92" s="6"/>
      <c r="X92" s="137">
        <f t="shared" si="218"/>
        <v>0</v>
      </c>
      <c r="Y92" s="166">
        <f t="shared" si="219"/>
        <v>0</v>
      </c>
      <c r="Z92" s="168">
        <f t="shared" si="220"/>
        <v>0</v>
      </c>
      <c r="AA92" s="6"/>
      <c r="AB92" s="6"/>
      <c r="AC92" s="137">
        <f t="shared" si="221"/>
        <v>0</v>
      </c>
      <c r="AD92" s="159">
        <f t="shared" si="222"/>
        <v>0</v>
      </c>
      <c r="AE92" s="168">
        <f t="shared" si="223"/>
        <v>0</v>
      </c>
      <c r="AF92" s="6"/>
      <c r="AG92" s="6"/>
      <c r="AH92" s="137">
        <f t="shared" si="224"/>
        <v>0</v>
      </c>
      <c r="AI92" s="159">
        <f t="shared" si="225"/>
        <v>0</v>
      </c>
      <c r="AJ92" s="168">
        <f t="shared" si="226"/>
        <v>0</v>
      </c>
      <c r="AK92" s="6"/>
      <c r="AL92" s="6"/>
      <c r="AM92" s="137">
        <f t="shared" si="227"/>
        <v>0</v>
      </c>
      <c r="AN92" s="159">
        <f t="shared" si="228"/>
        <v>0</v>
      </c>
      <c r="AO92" s="168">
        <f t="shared" si="229"/>
        <v>0</v>
      </c>
      <c r="AP92" s="6"/>
      <c r="AQ92" s="6"/>
      <c r="AR92" s="137">
        <f t="shared" si="230"/>
        <v>0</v>
      </c>
      <c r="AS92" s="159">
        <f t="shared" si="231"/>
        <v>0</v>
      </c>
      <c r="AT92" s="163">
        <f t="shared" si="232"/>
        <v>0</v>
      </c>
      <c r="AU92" s="164">
        <f t="shared" si="233"/>
        <v>0</v>
      </c>
    </row>
    <row r="93" spans="2:47" outlineLevel="1" x14ac:dyDescent="0.35">
      <c r="B93" s="230" t="s">
        <v>89</v>
      </c>
      <c r="C93" s="63" t="s">
        <v>106</v>
      </c>
      <c r="D93" s="69">
        <v>4</v>
      </c>
      <c r="E93" s="70">
        <f t="shared" si="210"/>
        <v>4</v>
      </c>
      <c r="F93" s="69">
        <v>8</v>
      </c>
      <c r="G93" s="137">
        <f t="shared" si="211"/>
        <v>12</v>
      </c>
      <c r="H93" s="166">
        <f t="shared" si="212"/>
        <v>2</v>
      </c>
      <c r="I93" s="69">
        <v>38</v>
      </c>
      <c r="J93" s="137">
        <f t="shared" si="213"/>
        <v>50</v>
      </c>
      <c r="K93" s="166">
        <f t="shared" si="214"/>
        <v>3.1666666666666665</v>
      </c>
      <c r="L93" s="69">
        <v>33</v>
      </c>
      <c r="M93" s="137">
        <f t="shared" si="215"/>
        <v>83</v>
      </c>
      <c r="N93" s="166">
        <f t="shared" si="216"/>
        <v>0.66</v>
      </c>
      <c r="O93" s="69">
        <v>48</v>
      </c>
      <c r="P93" s="137">
        <f t="shared" si="194"/>
        <v>131</v>
      </c>
      <c r="Q93" s="166">
        <f t="shared" si="195"/>
        <v>0.57831325301204817</v>
      </c>
      <c r="R93" s="163">
        <f t="shared" si="196"/>
        <v>131</v>
      </c>
      <c r="S93" s="164">
        <f t="shared" si="197"/>
        <v>1.3922294144019296</v>
      </c>
      <c r="U93" s="168">
        <f t="shared" si="217"/>
        <v>268</v>
      </c>
      <c r="V93" s="6">
        <v>268</v>
      </c>
      <c r="W93" s="6"/>
      <c r="X93" s="137">
        <f t="shared" si="218"/>
        <v>399</v>
      </c>
      <c r="Y93" s="166">
        <f t="shared" si="219"/>
        <v>2.0458015267175571</v>
      </c>
      <c r="Z93" s="168">
        <f t="shared" si="220"/>
        <v>1588</v>
      </c>
      <c r="AA93" s="6">
        <v>1588</v>
      </c>
      <c r="AB93" s="6"/>
      <c r="AC93" s="137">
        <f t="shared" si="221"/>
        <v>1987</v>
      </c>
      <c r="AD93" s="159">
        <f t="shared" si="222"/>
        <v>3.9799498746867168</v>
      </c>
      <c r="AE93" s="168">
        <f t="shared" si="223"/>
        <v>1593</v>
      </c>
      <c r="AF93" s="6">
        <v>1593</v>
      </c>
      <c r="AG93" s="6"/>
      <c r="AH93" s="137">
        <f t="shared" si="224"/>
        <v>3580</v>
      </c>
      <c r="AI93" s="159">
        <f t="shared" si="225"/>
        <v>0.80171112229491692</v>
      </c>
      <c r="AJ93" s="168">
        <f t="shared" si="226"/>
        <v>1287</v>
      </c>
      <c r="AK93" s="6">
        <v>1287</v>
      </c>
      <c r="AL93" s="6"/>
      <c r="AM93" s="137">
        <f t="shared" si="227"/>
        <v>4867</v>
      </c>
      <c r="AN93" s="159">
        <f t="shared" si="228"/>
        <v>0.35949720670391061</v>
      </c>
      <c r="AO93" s="168">
        <f t="shared" si="229"/>
        <v>1494</v>
      </c>
      <c r="AP93" s="6">
        <v>1494</v>
      </c>
      <c r="AQ93" s="6"/>
      <c r="AR93" s="137">
        <f t="shared" si="230"/>
        <v>6361</v>
      </c>
      <c r="AS93" s="159">
        <f t="shared" si="231"/>
        <v>0.30696527635093485</v>
      </c>
      <c r="AT93" s="163">
        <f t="shared" si="232"/>
        <v>6230</v>
      </c>
      <c r="AU93" s="164">
        <f t="shared" si="233"/>
        <v>0.99819618270321953</v>
      </c>
    </row>
    <row r="94" spans="2:47" outlineLevel="1" x14ac:dyDescent="0.35">
      <c r="B94" s="229" t="s">
        <v>90</v>
      </c>
      <c r="C94" s="63" t="s">
        <v>106</v>
      </c>
      <c r="D94" s="69"/>
      <c r="E94" s="70">
        <f t="shared" si="210"/>
        <v>0</v>
      </c>
      <c r="F94" s="69"/>
      <c r="G94" s="137">
        <f t="shared" si="211"/>
        <v>0</v>
      </c>
      <c r="H94" s="166">
        <f t="shared" si="212"/>
        <v>0</v>
      </c>
      <c r="I94" s="69"/>
      <c r="J94" s="137">
        <f t="shared" si="213"/>
        <v>0</v>
      </c>
      <c r="K94" s="166">
        <f t="shared" si="214"/>
        <v>0</v>
      </c>
      <c r="L94" s="69"/>
      <c r="M94" s="137">
        <f t="shared" si="215"/>
        <v>0</v>
      </c>
      <c r="N94" s="166">
        <f t="shared" si="216"/>
        <v>0</v>
      </c>
      <c r="O94" s="69"/>
      <c r="P94" s="137">
        <f t="shared" si="194"/>
        <v>0</v>
      </c>
      <c r="Q94" s="166">
        <f t="shared" si="195"/>
        <v>0</v>
      </c>
      <c r="R94" s="163">
        <f t="shared" si="196"/>
        <v>0</v>
      </c>
      <c r="S94" s="164">
        <f t="shared" si="197"/>
        <v>0</v>
      </c>
      <c r="U94" s="168">
        <f t="shared" si="217"/>
        <v>0</v>
      </c>
      <c r="V94" s="6"/>
      <c r="W94" s="6"/>
      <c r="X94" s="137">
        <f t="shared" si="218"/>
        <v>0</v>
      </c>
      <c r="Y94" s="166">
        <f t="shared" si="219"/>
        <v>0</v>
      </c>
      <c r="Z94" s="168">
        <f t="shared" si="220"/>
        <v>0</v>
      </c>
      <c r="AA94" s="6"/>
      <c r="AB94" s="6"/>
      <c r="AC94" s="137">
        <f t="shared" si="221"/>
        <v>0</v>
      </c>
      <c r="AD94" s="159">
        <f t="shared" si="222"/>
        <v>0</v>
      </c>
      <c r="AE94" s="168">
        <f t="shared" si="223"/>
        <v>0</v>
      </c>
      <c r="AF94" s="6"/>
      <c r="AG94" s="6"/>
      <c r="AH94" s="137">
        <f t="shared" si="224"/>
        <v>0</v>
      </c>
      <c r="AI94" s="159">
        <f t="shared" si="225"/>
        <v>0</v>
      </c>
      <c r="AJ94" s="168">
        <f t="shared" si="226"/>
        <v>0</v>
      </c>
      <c r="AK94" s="6"/>
      <c r="AL94" s="6"/>
      <c r="AM94" s="137">
        <f t="shared" si="227"/>
        <v>0</v>
      </c>
      <c r="AN94" s="159">
        <f t="shared" si="228"/>
        <v>0</v>
      </c>
      <c r="AO94" s="168">
        <f t="shared" si="229"/>
        <v>0</v>
      </c>
      <c r="AP94" s="6"/>
      <c r="AQ94" s="6"/>
      <c r="AR94" s="137">
        <f t="shared" si="230"/>
        <v>0</v>
      </c>
      <c r="AS94" s="159">
        <f t="shared" si="231"/>
        <v>0</v>
      </c>
      <c r="AT94" s="163">
        <f t="shared" si="232"/>
        <v>0</v>
      </c>
      <c r="AU94" s="164">
        <f t="shared" si="233"/>
        <v>0</v>
      </c>
    </row>
    <row r="95" spans="2:47" outlineLevel="1" x14ac:dyDescent="0.35">
      <c r="B95" s="230" t="s">
        <v>91</v>
      </c>
      <c r="C95" s="63" t="s">
        <v>106</v>
      </c>
      <c r="D95" s="69"/>
      <c r="E95" s="70">
        <f t="shared" si="210"/>
        <v>0</v>
      </c>
      <c r="F95" s="69"/>
      <c r="G95" s="137">
        <f t="shared" si="211"/>
        <v>0</v>
      </c>
      <c r="H95" s="166">
        <f t="shared" si="212"/>
        <v>0</v>
      </c>
      <c r="I95" s="69"/>
      <c r="J95" s="137">
        <f t="shared" si="213"/>
        <v>0</v>
      </c>
      <c r="K95" s="166">
        <f t="shared" si="214"/>
        <v>0</v>
      </c>
      <c r="L95" s="69"/>
      <c r="M95" s="137">
        <f t="shared" si="215"/>
        <v>0</v>
      </c>
      <c r="N95" s="166">
        <f t="shared" si="216"/>
        <v>0</v>
      </c>
      <c r="O95" s="69"/>
      <c r="P95" s="137">
        <f t="shared" si="194"/>
        <v>0</v>
      </c>
      <c r="Q95" s="166">
        <f t="shared" si="195"/>
        <v>0</v>
      </c>
      <c r="R95" s="163">
        <f t="shared" si="196"/>
        <v>0</v>
      </c>
      <c r="S95" s="164">
        <f t="shared" si="197"/>
        <v>0</v>
      </c>
      <c r="U95" s="168">
        <f t="shared" si="217"/>
        <v>191</v>
      </c>
      <c r="V95" s="6">
        <v>191</v>
      </c>
      <c r="W95" s="6"/>
      <c r="X95" s="137">
        <f t="shared" si="218"/>
        <v>191</v>
      </c>
      <c r="Y95" s="166">
        <f t="shared" si="219"/>
        <v>0</v>
      </c>
      <c r="Z95" s="168">
        <f t="shared" si="220"/>
        <v>335</v>
      </c>
      <c r="AA95" s="6">
        <v>335</v>
      </c>
      <c r="AB95" s="6"/>
      <c r="AC95" s="137">
        <f t="shared" si="221"/>
        <v>526</v>
      </c>
      <c r="AD95" s="159">
        <f t="shared" si="222"/>
        <v>1.7539267015706805</v>
      </c>
      <c r="AE95" s="168">
        <f t="shared" si="223"/>
        <v>202</v>
      </c>
      <c r="AF95" s="6">
        <v>202</v>
      </c>
      <c r="AG95" s="6"/>
      <c r="AH95" s="137">
        <f t="shared" si="224"/>
        <v>728</v>
      </c>
      <c r="AI95" s="159">
        <f t="shared" si="225"/>
        <v>0.38403041825095058</v>
      </c>
      <c r="AJ95" s="168">
        <f t="shared" si="226"/>
        <v>88</v>
      </c>
      <c r="AK95" s="6">
        <v>88</v>
      </c>
      <c r="AL95" s="6"/>
      <c r="AM95" s="137">
        <f t="shared" si="227"/>
        <v>816</v>
      </c>
      <c r="AN95" s="159">
        <f t="shared" si="228"/>
        <v>0.12087912087912088</v>
      </c>
      <c r="AO95" s="168">
        <f t="shared" si="229"/>
        <v>72</v>
      </c>
      <c r="AP95" s="6">
        <v>72</v>
      </c>
      <c r="AQ95" s="6"/>
      <c r="AR95" s="137">
        <f t="shared" si="230"/>
        <v>888</v>
      </c>
      <c r="AS95" s="159">
        <f t="shared" si="231"/>
        <v>8.8235294117647065E-2</v>
      </c>
      <c r="AT95" s="163">
        <f t="shared" si="232"/>
        <v>888</v>
      </c>
      <c r="AU95" s="164">
        <f t="shared" si="233"/>
        <v>0.46840177103220371</v>
      </c>
    </row>
    <row r="96" spans="2:47" outlineLevel="1" x14ac:dyDescent="0.35">
      <c r="B96" s="229" t="s">
        <v>92</v>
      </c>
      <c r="C96" s="63" t="s">
        <v>106</v>
      </c>
      <c r="D96" s="69"/>
      <c r="E96" s="70">
        <f t="shared" si="210"/>
        <v>0</v>
      </c>
      <c r="F96" s="69"/>
      <c r="G96" s="137">
        <f t="shared" si="211"/>
        <v>0</v>
      </c>
      <c r="H96" s="166">
        <f t="shared" si="212"/>
        <v>0</v>
      </c>
      <c r="I96" s="69"/>
      <c r="J96" s="137">
        <f t="shared" si="213"/>
        <v>0</v>
      </c>
      <c r="K96" s="166">
        <f t="shared" si="214"/>
        <v>0</v>
      </c>
      <c r="L96" s="69"/>
      <c r="M96" s="137">
        <f t="shared" si="215"/>
        <v>0</v>
      </c>
      <c r="N96" s="166">
        <f t="shared" si="216"/>
        <v>0</v>
      </c>
      <c r="O96" s="69"/>
      <c r="P96" s="137">
        <f t="shared" si="194"/>
        <v>0</v>
      </c>
      <c r="Q96" s="166">
        <f t="shared" si="195"/>
        <v>0</v>
      </c>
      <c r="R96" s="163">
        <f t="shared" si="196"/>
        <v>0</v>
      </c>
      <c r="S96" s="164">
        <f t="shared" si="197"/>
        <v>0</v>
      </c>
      <c r="U96" s="168">
        <f t="shared" si="217"/>
        <v>0</v>
      </c>
      <c r="V96" s="6"/>
      <c r="W96" s="6"/>
      <c r="X96" s="137">
        <f t="shared" si="218"/>
        <v>0</v>
      </c>
      <c r="Y96" s="166">
        <f t="shared" si="219"/>
        <v>0</v>
      </c>
      <c r="Z96" s="168">
        <f t="shared" si="220"/>
        <v>0</v>
      </c>
      <c r="AA96" s="6"/>
      <c r="AB96" s="6"/>
      <c r="AC96" s="137">
        <f t="shared" si="221"/>
        <v>0</v>
      </c>
      <c r="AD96" s="159">
        <f t="shared" si="222"/>
        <v>0</v>
      </c>
      <c r="AE96" s="168">
        <f t="shared" si="223"/>
        <v>0</v>
      </c>
      <c r="AF96" s="6"/>
      <c r="AG96" s="6"/>
      <c r="AH96" s="137">
        <f t="shared" si="224"/>
        <v>0</v>
      </c>
      <c r="AI96" s="159">
        <f t="shared" si="225"/>
        <v>0</v>
      </c>
      <c r="AJ96" s="168">
        <f t="shared" si="226"/>
        <v>0</v>
      </c>
      <c r="AK96" s="6"/>
      <c r="AL96" s="6"/>
      <c r="AM96" s="137">
        <f t="shared" si="227"/>
        <v>0</v>
      </c>
      <c r="AN96" s="159">
        <f t="shared" si="228"/>
        <v>0</v>
      </c>
      <c r="AO96" s="168">
        <f t="shared" si="229"/>
        <v>0</v>
      </c>
      <c r="AP96" s="6"/>
      <c r="AQ96" s="6"/>
      <c r="AR96" s="137">
        <f t="shared" si="230"/>
        <v>0</v>
      </c>
      <c r="AS96" s="159">
        <f t="shared" si="231"/>
        <v>0</v>
      </c>
      <c r="AT96" s="163">
        <f t="shared" si="232"/>
        <v>0</v>
      </c>
      <c r="AU96" s="164">
        <f t="shared" si="233"/>
        <v>0</v>
      </c>
    </row>
    <row r="97" spans="2:47" outlineLevel="1" x14ac:dyDescent="0.35">
      <c r="B97" s="230" t="s">
        <v>93</v>
      </c>
      <c r="C97" s="63" t="s">
        <v>106</v>
      </c>
      <c r="D97" s="69"/>
      <c r="E97" s="70">
        <f t="shared" si="210"/>
        <v>0</v>
      </c>
      <c r="F97" s="69"/>
      <c r="G97" s="137">
        <f t="shared" si="211"/>
        <v>0</v>
      </c>
      <c r="H97" s="166">
        <f t="shared" si="212"/>
        <v>0</v>
      </c>
      <c r="I97" s="69"/>
      <c r="J97" s="137">
        <f t="shared" si="213"/>
        <v>0</v>
      </c>
      <c r="K97" s="166">
        <f t="shared" si="214"/>
        <v>0</v>
      </c>
      <c r="L97" s="69"/>
      <c r="M97" s="137">
        <f t="shared" si="215"/>
        <v>0</v>
      </c>
      <c r="N97" s="166">
        <f t="shared" si="216"/>
        <v>0</v>
      </c>
      <c r="O97" s="69"/>
      <c r="P97" s="137">
        <f t="shared" si="194"/>
        <v>0</v>
      </c>
      <c r="Q97" s="166">
        <f t="shared" si="195"/>
        <v>0</v>
      </c>
      <c r="R97" s="163">
        <f t="shared" si="196"/>
        <v>0</v>
      </c>
      <c r="S97" s="164">
        <f t="shared" si="197"/>
        <v>0</v>
      </c>
      <c r="U97" s="168">
        <f t="shared" si="217"/>
        <v>122</v>
      </c>
      <c r="V97" s="6">
        <v>122</v>
      </c>
      <c r="W97" s="6"/>
      <c r="X97" s="137">
        <f t="shared" si="218"/>
        <v>122</v>
      </c>
      <c r="Y97" s="166">
        <f t="shared" si="219"/>
        <v>0</v>
      </c>
      <c r="Z97" s="168">
        <f t="shared" si="220"/>
        <v>46</v>
      </c>
      <c r="AA97" s="6">
        <v>46</v>
      </c>
      <c r="AB97" s="6"/>
      <c r="AC97" s="137">
        <f t="shared" si="221"/>
        <v>168</v>
      </c>
      <c r="AD97" s="159">
        <f t="shared" si="222"/>
        <v>0.37704918032786883</v>
      </c>
      <c r="AE97" s="168">
        <f t="shared" si="223"/>
        <v>25</v>
      </c>
      <c r="AF97" s="6">
        <v>25</v>
      </c>
      <c r="AG97" s="6"/>
      <c r="AH97" s="137">
        <f t="shared" si="224"/>
        <v>193</v>
      </c>
      <c r="AI97" s="159">
        <f t="shared" si="225"/>
        <v>0.14880952380952381</v>
      </c>
      <c r="AJ97" s="168">
        <f t="shared" si="226"/>
        <v>15</v>
      </c>
      <c r="AK97" s="6">
        <v>15</v>
      </c>
      <c r="AL97" s="6"/>
      <c r="AM97" s="137">
        <f t="shared" si="227"/>
        <v>208</v>
      </c>
      <c r="AN97" s="159">
        <f t="shared" si="228"/>
        <v>7.7720207253886009E-2</v>
      </c>
      <c r="AO97" s="168">
        <f t="shared" si="229"/>
        <v>17</v>
      </c>
      <c r="AP97" s="6">
        <v>17</v>
      </c>
      <c r="AQ97" s="6"/>
      <c r="AR97" s="137">
        <f t="shared" si="230"/>
        <v>225</v>
      </c>
      <c r="AS97" s="159">
        <f t="shared" si="231"/>
        <v>8.1730769230769232E-2</v>
      </c>
      <c r="AT97" s="163">
        <f t="shared" si="232"/>
        <v>225</v>
      </c>
      <c r="AU97" s="164">
        <f t="shared" si="233"/>
        <v>0.16534809848292875</v>
      </c>
    </row>
    <row r="98" spans="2:47" outlineLevel="1" x14ac:dyDescent="0.35">
      <c r="B98" s="229" t="s">
        <v>94</v>
      </c>
      <c r="C98" s="63" t="s">
        <v>106</v>
      </c>
      <c r="D98" s="69"/>
      <c r="E98" s="70">
        <f t="shared" si="210"/>
        <v>0</v>
      </c>
      <c r="F98" s="69"/>
      <c r="G98" s="137">
        <f t="shared" si="211"/>
        <v>0</v>
      </c>
      <c r="H98" s="166">
        <f t="shared" si="212"/>
        <v>0</v>
      </c>
      <c r="I98" s="69"/>
      <c r="J98" s="137">
        <f t="shared" si="213"/>
        <v>0</v>
      </c>
      <c r="K98" s="166">
        <f t="shared" si="214"/>
        <v>0</v>
      </c>
      <c r="L98" s="69"/>
      <c r="M98" s="137">
        <f t="shared" si="215"/>
        <v>0</v>
      </c>
      <c r="N98" s="166">
        <f t="shared" si="216"/>
        <v>0</v>
      </c>
      <c r="O98" s="69"/>
      <c r="P98" s="137">
        <f t="shared" si="194"/>
        <v>0</v>
      </c>
      <c r="Q98" s="166">
        <f t="shared" si="195"/>
        <v>0</v>
      </c>
      <c r="R98" s="163">
        <f t="shared" si="196"/>
        <v>0</v>
      </c>
      <c r="S98" s="164">
        <f t="shared" si="197"/>
        <v>0</v>
      </c>
      <c r="U98" s="168">
        <f t="shared" si="217"/>
        <v>0</v>
      </c>
      <c r="V98" s="6"/>
      <c r="W98" s="6"/>
      <c r="X98" s="137">
        <f t="shared" si="218"/>
        <v>0</v>
      </c>
      <c r="Y98" s="166">
        <f t="shared" si="219"/>
        <v>0</v>
      </c>
      <c r="Z98" s="168">
        <f t="shared" si="220"/>
        <v>0</v>
      </c>
      <c r="AA98" s="6"/>
      <c r="AB98" s="6"/>
      <c r="AC98" s="137">
        <f t="shared" si="221"/>
        <v>0</v>
      </c>
      <c r="AD98" s="159">
        <f t="shared" si="222"/>
        <v>0</v>
      </c>
      <c r="AE98" s="168">
        <f t="shared" si="223"/>
        <v>0</v>
      </c>
      <c r="AF98" s="6"/>
      <c r="AG98" s="6"/>
      <c r="AH98" s="137">
        <f t="shared" si="224"/>
        <v>0</v>
      </c>
      <c r="AI98" s="159">
        <f t="shared" si="225"/>
        <v>0</v>
      </c>
      <c r="AJ98" s="168">
        <f t="shared" si="226"/>
        <v>0</v>
      </c>
      <c r="AK98" s="6"/>
      <c r="AL98" s="6"/>
      <c r="AM98" s="137">
        <f t="shared" si="227"/>
        <v>0</v>
      </c>
      <c r="AN98" s="159">
        <f t="shared" si="228"/>
        <v>0</v>
      </c>
      <c r="AO98" s="168">
        <f t="shared" si="229"/>
        <v>0</v>
      </c>
      <c r="AP98" s="6"/>
      <c r="AQ98" s="6"/>
      <c r="AR98" s="137">
        <f t="shared" si="230"/>
        <v>0</v>
      </c>
      <c r="AS98" s="159">
        <f t="shared" si="231"/>
        <v>0</v>
      </c>
      <c r="AT98" s="163">
        <f t="shared" si="232"/>
        <v>0</v>
      </c>
      <c r="AU98" s="164">
        <f t="shared" si="233"/>
        <v>0</v>
      </c>
    </row>
    <row r="99" spans="2:47" outlineLevel="1" x14ac:dyDescent="0.35">
      <c r="B99" s="230" t="s">
        <v>95</v>
      </c>
      <c r="C99" s="63" t="s">
        <v>106</v>
      </c>
      <c r="D99" s="69"/>
      <c r="E99" s="70">
        <f t="shared" si="210"/>
        <v>0</v>
      </c>
      <c r="F99" s="69"/>
      <c r="G99" s="137">
        <f t="shared" si="211"/>
        <v>0</v>
      </c>
      <c r="H99" s="166">
        <f t="shared" si="212"/>
        <v>0</v>
      </c>
      <c r="I99" s="69"/>
      <c r="J99" s="137">
        <f t="shared" si="213"/>
        <v>0</v>
      </c>
      <c r="K99" s="166">
        <f t="shared" si="214"/>
        <v>0</v>
      </c>
      <c r="L99" s="69"/>
      <c r="M99" s="137">
        <f t="shared" si="215"/>
        <v>0</v>
      </c>
      <c r="N99" s="166">
        <f t="shared" si="216"/>
        <v>0</v>
      </c>
      <c r="O99" s="69"/>
      <c r="P99" s="137">
        <f t="shared" si="194"/>
        <v>0</v>
      </c>
      <c r="Q99" s="166">
        <f t="shared" si="195"/>
        <v>0</v>
      </c>
      <c r="R99" s="163">
        <f t="shared" si="196"/>
        <v>0</v>
      </c>
      <c r="S99" s="164">
        <f t="shared" si="197"/>
        <v>0</v>
      </c>
      <c r="U99" s="168">
        <f t="shared" si="217"/>
        <v>122</v>
      </c>
      <c r="V99" s="6">
        <v>122</v>
      </c>
      <c r="W99" s="6"/>
      <c r="X99" s="137">
        <f t="shared" si="218"/>
        <v>122</v>
      </c>
      <c r="Y99" s="166">
        <f t="shared" si="219"/>
        <v>0</v>
      </c>
      <c r="Z99" s="168">
        <f t="shared" si="220"/>
        <v>115</v>
      </c>
      <c r="AA99" s="6">
        <v>115</v>
      </c>
      <c r="AB99" s="6"/>
      <c r="AC99" s="137">
        <f t="shared" si="221"/>
        <v>237</v>
      </c>
      <c r="AD99" s="159">
        <f t="shared" si="222"/>
        <v>0.94262295081967218</v>
      </c>
      <c r="AE99" s="168">
        <f t="shared" si="223"/>
        <v>71</v>
      </c>
      <c r="AF99" s="6">
        <v>71</v>
      </c>
      <c r="AG99" s="6"/>
      <c r="AH99" s="137">
        <f t="shared" si="224"/>
        <v>308</v>
      </c>
      <c r="AI99" s="159">
        <f t="shared" si="225"/>
        <v>0.29957805907172996</v>
      </c>
      <c r="AJ99" s="168">
        <f t="shared" si="226"/>
        <v>71</v>
      </c>
      <c r="AK99" s="6">
        <v>71</v>
      </c>
      <c r="AL99" s="6"/>
      <c r="AM99" s="137">
        <f t="shared" si="227"/>
        <v>379</v>
      </c>
      <c r="AN99" s="159">
        <f t="shared" si="228"/>
        <v>0.23051948051948051</v>
      </c>
      <c r="AO99" s="168">
        <f t="shared" si="229"/>
        <v>48</v>
      </c>
      <c r="AP99" s="6">
        <v>48</v>
      </c>
      <c r="AQ99" s="6"/>
      <c r="AR99" s="137">
        <f t="shared" si="230"/>
        <v>427</v>
      </c>
      <c r="AS99" s="159">
        <f t="shared" si="231"/>
        <v>0.12664907651715041</v>
      </c>
      <c r="AT99" s="163">
        <f t="shared" si="232"/>
        <v>427</v>
      </c>
      <c r="AU99" s="164">
        <f t="shared" si="233"/>
        <v>0.36778239986738059</v>
      </c>
    </row>
    <row r="100" spans="2:47" outlineLevel="1" x14ac:dyDescent="0.35">
      <c r="B100" s="229" t="s">
        <v>96</v>
      </c>
      <c r="C100" s="63" t="s">
        <v>106</v>
      </c>
      <c r="D100" s="69"/>
      <c r="E100" s="70">
        <f t="shared" si="210"/>
        <v>0</v>
      </c>
      <c r="F100" s="69"/>
      <c r="G100" s="137">
        <f t="shared" ref="G100:G103" si="234">E100+F100</f>
        <v>0</v>
      </c>
      <c r="H100" s="166">
        <f t="shared" ref="H100:H103" si="235">IFERROR((G100-E100)/E100,0)</f>
        <v>0</v>
      </c>
      <c r="I100" s="69"/>
      <c r="J100" s="137">
        <f t="shared" ref="J100:J103" si="236">G100+I100</f>
        <v>0</v>
      </c>
      <c r="K100" s="166">
        <f t="shared" ref="K100:K104" si="237">IFERROR((J100-G100)/G100,0)</f>
        <v>0</v>
      </c>
      <c r="L100" s="69"/>
      <c r="M100" s="137">
        <f t="shared" ref="M100:M103" si="238">J100+L100</f>
        <v>0</v>
      </c>
      <c r="N100" s="166">
        <f t="shared" ref="N100:N104" si="239">IFERROR((M100-J100)/J100,0)</f>
        <v>0</v>
      </c>
      <c r="O100" s="69"/>
      <c r="P100" s="137">
        <f t="shared" si="194"/>
        <v>0</v>
      </c>
      <c r="Q100" s="166">
        <f t="shared" si="195"/>
        <v>0</v>
      </c>
      <c r="R100" s="163">
        <f t="shared" si="196"/>
        <v>0</v>
      </c>
      <c r="S100" s="164">
        <f t="shared" si="197"/>
        <v>0</v>
      </c>
      <c r="U100" s="168">
        <f t="shared" ref="U100:U103" si="240">V100+W100</f>
        <v>0</v>
      </c>
      <c r="V100" s="6"/>
      <c r="W100" s="6"/>
      <c r="X100" s="137">
        <f t="shared" ref="X100:X103" si="241">P100+U100</f>
        <v>0</v>
      </c>
      <c r="Y100" s="166">
        <f t="shared" ref="Y100:Y103" si="242">IFERROR((X100-P100)/P100,0)</f>
        <v>0</v>
      </c>
      <c r="Z100" s="168">
        <f t="shared" ref="Z100:Z103" si="243">AA100+AB100</f>
        <v>0</v>
      </c>
      <c r="AA100" s="6"/>
      <c r="AB100" s="6"/>
      <c r="AC100" s="137">
        <f t="shared" ref="AC100:AC103" si="244">X100+Z100</f>
        <v>0</v>
      </c>
      <c r="AD100" s="159">
        <f t="shared" ref="AD100:AD103" si="245">IFERROR((AC100-X100)/X100,0)</f>
        <v>0</v>
      </c>
      <c r="AE100" s="168">
        <f t="shared" ref="AE100:AE103" si="246">AF100+AG100</f>
        <v>0</v>
      </c>
      <c r="AF100" s="6"/>
      <c r="AG100" s="6"/>
      <c r="AH100" s="137">
        <f t="shared" ref="AH100:AH103" si="247">AC100+AE100</f>
        <v>0</v>
      </c>
      <c r="AI100" s="159">
        <f t="shared" ref="AI100:AI104" si="248">IFERROR((AH100-AC100)/AC100,0)</f>
        <v>0</v>
      </c>
      <c r="AJ100" s="168">
        <f t="shared" ref="AJ100:AJ103" si="249">AK100+AL100</f>
        <v>0</v>
      </c>
      <c r="AK100" s="6"/>
      <c r="AL100" s="6"/>
      <c r="AM100" s="137">
        <f t="shared" ref="AM100:AM103" si="250">AH100+AJ100</f>
        <v>0</v>
      </c>
      <c r="AN100" s="159">
        <f t="shared" ref="AN100:AN103" si="251">IFERROR((AM100-AH100)/AH100,0)</f>
        <v>0</v>
      </c>
      <c r="AO100" s="168">
        <f t="shared" ref="AO100:AO103" si="252">AP100+AQ100</f>
        <v>0</v>
      </c>
      <c r="AP100" s="6"/>
      <c r="AQ100" s="6"/>
      <c r="AR100" s="137">
        <f t="shared" ref="AR100:AR103" si="253">AM100+AO100</f>
        <v>0</v>
      </c>
      <c r="AS100" s="159">
        <f t="shared" ref="AS100:AS104" si="254">IFERROR((AR100-AM100)/AM100,0)</f>
        <v>0</v>
      </c>
      <c r="AT100" s="163">
        <f t="shared" ref="AT100:AT103" si="255">U100+Z100+AE100+AJ100+AO100</f>
        <v>0</v>
      </c>
      <c r="AU100" s="164">
        <f t="shared" ref="AU100:AU104" si="256">IFERROR((AR100/X100)^(1/4)-1,0)</f>
        <v>0</v>
      </c>
    </row>
    <row r="101" spans="2:47" outlineLevel="1" x14ac:dyDescent="0.35">
      <c r="B101" s="230" t="s">
        <v>97</v>
      </c>
      <c r="C101" s="63" t="s">
        <v>106</v>
      </c>
      <c r="D101" s="69"/>
      <c r="E101" s="70">
        <f t="shared" si="210"/>
        <v>0</v>
      </c>
      <c r="F101" s="69"/>
      <c r="G101" s="137">
        <f t="shared" si="234"/>
        <v>0</v>
      </c>
      <c r="H101" s="166">
        <f t="shared" si="235"/>
        <v>0</v>
      </c>
      <c r="I101" s="69"/>
      <c r="J101" s="137">
        <f t="shared" si="236"/>
        <v>0</v>
      </c>
      <c r="K101" s="166">
        <f t="shared" si="237"/>
        <v>0</v>
      </c>
      <c r="L101" s="69"/>
      <c r="M101" s="137">
        <f t="shared" si="238"/>
        <v>0</v>
      </c>
      <c r="N101" s="166">
        <f t="shared" si="239"/>
        <v>0</v>
      </c>
      <c r="O101" s="69"/>
      <c r="P101" s="137">
        <f t="shared" si="194"/>
        <v>0</v>
      </c>
      <c r="Q101" s="166">
        <f t="shared" si="195"/>
        <v>0</v>
      </c>
      <c r="R101" s="163">
        <f t="shared" si="196"/>
        <v>0</v>
      </c>
      <c r="S101" s="164">
        <f t="shared" si="197"/>
        <v>0</v>
      </c>
      <c r="U101" s="168">
        <f t="shared" si="240"/>
        <v>0</v>
      </c>
      <c r="V101" s="6"/>
      <c r="W101" s="6"/>
      <c r="X101" s="137">
        <f t="shared" si="241"/>
        <v>0</v>
      </c>
      <c r="Y101" s="166">
        <f t="shared" si="242"/>
        <v>0</v>
      </c>
      <c r="Z101" s="168">
        <f t="shared" si="243"/>
        <v>35</v>
      </c>
      <c r="AA101" s="6">
        <v>35</v>
      </c>
      <c r="AB101" s="6"/>
      <c r="AC101" s="137">
        <f t="shared" si="244"/>
        <v>35</v>
      </c>
      <c r="AD101" s="159">
        <f t="shared" si="245"/>
        <v>0</v>
      </c>
      <c r="AE101" s="168">
        <f t="shared" si="246"/>
        <v>60</v>
      </c>
      <c r="AF101" s="6">
        <v>60</v>
      </c>
      <c r="AG101" s="6"/>
      <c r="AH101" s="137">
        <f t="shared" si="247"/>
        <v>95</v>
      </c>
      <c r="AI101" s="159">
        <f t="shared" si="248"/>
        <v>1.7142857142857142</v>
      </c>
      <c r="AJ101" s="168">
        <f t="shared" si="249"/>
        <v>0</v>
      </c>
      <c r="AK101" s="6"/>
      <c r="AL101" s="6"/>
      <c r="AM101" s="137">
        <f t="shared" si="250"/>
        <v>95</v>
      </c>
      <c r="AN101" s="159">
        <f t="shared" si="251"/>
        <v>0</v>
      </c>
      <c r="AO101" s="168">
        <f t="shared" si="252"/>
        <v>0</v>
      </c>
      <c r="AP101" s="6"/>
      <c r="AQ101" s="6"/>
      <c r="AR101" s="137">
        <f t="shared" si="253"/>
        <v>95</v>
      </c>
      <c r="AS101" s="159">
        <f t="shared" si="254"/>
        <v>0</v>
      </c>
      <c r="AT101" s="163">
        <f t="shared" si="255"/>
        <v>95</v>
      </c>
      <c r="AU101" s="164">
        <f t="shared" si="256"/>
        <v>0</v>
      </c>
    </row>
    <row r="102" spans="2:47" outlineLevel="1" x14ac:dyDescent="0.35">
      <c r="B102" s="230" t="s">
        <v>98</v>
      </c>
      <c r="C102" s="63" t="s">
        <v>106</v>
      </c>
      <c r="D102" s="69"/>
      <c r="E102" s="70">
        <f t="shared" si="210"/>
        <v>0</v>
      </c>
      <c r="F102" s="69"/>
      <c r="G102" s="137">
        <f t="shared" si="234"/>
        <v>0</v>
      </c>
      <c r="H102" s="166">
        <f t="shared" si="235"/>
        <v>0</v>
      </c>
      <c r="I102" s="69"/>
      <c r="J102" s="137">
        <f t="shared" si="236"/>
        <v>0</v>
      </c>
      <c r="K102" s="166">
        <f t="shared" si="237"/>
        <v>0</v>
      </c>
      <c r="L102" s="69"/>
      <c r="M102" s="137">
        <f t="shared" si="238"/>
        <v>0</v>
      </c>
      <c r="N102" s="166">
        <f t="shared" si="239"/>
        <v>0</v>
      </c>
      <c r="O102" s="69"/>
      <c r="P102" s="137">
        <f t="shared" si="194"/>
        <v>0</v>
      </c>
      <c r="Q102" s="166">
        <f t="shared" si="195"/>
        <v>0</v>
      </c>
      <c r="R102" s="163">
        <f t="shared" si="196"/>
        <v>0</v>
      </c>
      <c r="S102" s="164">
        <f t="shared" si="197"/>
        <v>0</v>
      </c>
      <c r="U102" s="168">
        <f t="shared" si="240"/>
        <v>0</v>
      </c>
      <c r="V102" s="6"/>
      <c r="W102" s="6"/>
      <c r="X102" s="137">
        <f t="shared" si="241"/>
        <v>0</v>
      </c>
      <c r="Y102" s="166">
        <f t="shared" si="242"/>
        <v>0</v>
      </c>
      <c r="Z102" s="168">
        <f t="shared" si="243"/>
        <v>0</v>
      </c>
      <c r="AA102" s="6"/>
      <c r="AB102" s="6"/>
      <c r="AC102" s="137">
        <f t="shared" si="244"/>
        <v>0</v>
      </c>
      <c r="AD102" s="159">
        <f t="shared" si="245"/>
        <v>0</v>
      </c>
      <c r="AE102" s="168">
        <f t="shared" si="246"/>
        <v>0</v>
      </c>
      <c r="AF102" s="6"/>
      <c r="AG102" s="6"/>
      <c r="AH102" s="137">
        <f t="shared" si="247"/>
        <v>0</v>
      </c>
      <c r="AI102" s="159">
        <f t="shared" si="248"/>
        <v>0</v>
      </c>
      <c r="AJ102" s="168">
        <f t="shared" si="249"/>
        <v>0</v>
      </c>
      <c r="AK102" s="6"/>
      <c r="AL102" s="6"/>
      <c r="AM102" s="137">
        <f t="shared" si="250"/>
        <v>0</v>
      </c>
      <c r="AN102" s="159">
        <f t="shared" si="251"/>
        <v>0</v>
      </c>
      <c r="AO102" s="168">
        <f t="shared" si="252"/>
        <v>0</v>
      </c>
      <c r="AP102" s="6"/>
      <c r="AQ102" s="6"/>
      <c r="AR102" s="137">
        <f t="shared" si="253"/>
        <v>0</v>
      </c>
      <c r="AS102" s="159">
        <f t="shared" si="254"/>
        <v>0</v>
      </c>
      <c r="AT102" s="163">
        <f t="shared" si="255"/>
        <v>0</v>
      </c>
      <c r="AU102" s="164">
        <f t="shared" si="256"/>
        <v>0</v>
      </c>
    </row>
    <row r="103" spans="2:47" outlineLevel="1" x14ac:dyDescent="0.35">
      <c r="B103" s="230" t="s">
        <v>99</v>
      </c>
      <c r="C103" s="63" t="s">
        <v>106</v>
      </c>
      <c r="D103" s="69"/>
      <c r="E103" s="70">
        <f t="shared" si="210"/>
        <v>0</v>
      </c>
      <c r="F103" s="69"/>
      <c r="G103" s="137">
        <f t="shared" si="234"/>
        <v>0</v>
      </c>
      <c r="H103" s="166">
        <f t="shared" si="235"/>
        <v>0</v>
      </c>
      <c r="I103" s="69"/>
      <c r="J103" s="137">
        <f t="shared" si="236"/>
        <v>0</v>
      </c>
      <c r="K103" s="166">
        <f t="shared" si="237"/>
        <v>0</v>
      </c>
      <c r="L103" s="69"/>
      <c r="M103" s="137">
        <f t="shared" si="238"/>
        <v>0</v>
      </c>
      <c r="N103" s="166">
        <f t="shared" si="239"/>
        <v>0</v>
      </c>
      <c r="O103" s="69"/>
      <c r="P103" s="137">
        <f t="shared" si="194"/>
        <v>0</v>
      </c>
      <c r="Q103" s="166">
        <f t="shared" si="195"/>
        <v>0</v>
      </c>
      <c r="R103" s="163">
        <f t="shared" si="196"/>
        <v>0</v>
      </c>
      <c r="S103" s="164">
        <f t="shared" si="197"/>
        <v>0</v>
      </c>
      <c r="U103" s="168">
        <f t="shared" si="240"/>
        <v>0</v>
      </c>
      <c r="V103" s="6"/>
      <c r="W103" s="6"/>
      <c r="X103" s="137">
        <f t="shared" si="241"/>
        <v>0</v>
      </c>
      <c r="Y103" s="166">
        <f t="shared" si="242"/>
        <v>0</v>
      </c>
      <c r="Z103" s="168">
        <f t="shared" si="243"/>
        <v>0</v>
      </c>
      <c r="AA103" s="6"/>
      <c r="AB103" s="6"/>
      <c r="AC103" s="137">
        <f t="shared" si="244"/>
        <v>0</v>
      </c>
      <c r="AD103" s="159">
        <f t="shared" si="245"/>
        <v>0</v>
      </c>
      <c r="AE103" s="168">
        <f t="shared" si="246"/>
        <v>0</v>
      </c>
      <c r="AF103" s="6"/>
      <c r="AG103" s="6"/>
      <c r="AH103" s="137">
        <f t="shared" si="247"/>
        <v>0</v>
      </c>
      <c r="AI103" s="159">
        <f t="shared" si="248"/>
        <v>0</v>
      </c>
      <c r="AJ103" s="168">
        <f t="shared" si="249"/>
        <v>0</v>
      </c>
      <c r="AK103" s="6"/>
      <c r="AL103" s="6"/>
      <c r="AM103" s="137">
        <f t="shared" si="250"/>
        <v>0</v>
      </c>
      <c r="AN103" s="159">
        <f t="shared" si="251"/>
        <v>0</v>
      </c>
      <c r="AO103" s="168">
        <f t="shared" si="252"/>
        <v>0</v>
      </c>
      <c r="AP103" s="6"/>
      <c r="AQ103" s="6"/>
      <c r="AR103" s="137">
        <f t="shared" si="253"/>
        <v>0</v>
      </c>
      <c r="AS103" s="159">
        <f t="shared" si="254"/>
        <v>0</v>
      </c>
      <c r="AT103" s="163">
        <f t="shared" si="255"/>
        <v>0</v>
      </c>
      <c r="AU103" s="164">
        <f t="shared" si="256"/>
        <v>0</v>
      </c>
    </row>
    <row r="104" spans="2:47" ht="15" customHeight="1" outlineLevel="1" x14ac:dyDescent="0.35">
      <c r="B104" s="50" t="s">
        <v>138</v>
      </c>
      <c r="C104" s="47" t="s">
        <v>106</v>
      </c>
      <c r="D104" s="157">
        <f>SUM(D79:D103)</f>
        <v>86</v>
      </c>
      <c r="E104" s="157">
        <f>SUM(E79:E103)</f>
        <v>87</v>
      </c>
      <c r="F104" s="157">
        <f t="shared" ref="F104" si="257">SUM(F79:F103)</f>
        <v>61</v>
      </c>
      <c r="G104" s="157">
        <f t="shared" ref="G104" si="258">SUM(G79:G103)</f>
        <v>148</v>
      </c>
      <c r="H104" s="160">
        <f>IFERROR((G104-E104)/E104,0)</f>
        <v>0.70114942528735635</v>
      </c>
      <c r="I104" s="157">
        <f t="shared" ref="I104" si="259">SUM(I79:I103)</f>
        <v>221</v>
      </c>
      <c r="J104" s="157">
        <f t="shared" ref="J104" si="260">SUM(J79:J103)</f>
        <v>369</v>
      </c>
      <c r="K104" s="160">
        <f t="shared" si="237"/>
        <v>1.4932432432432432</v>
      </c>
      <c r="L104" s="157">
        <f t="shared" ref="L104" si="261">SUM(L79:L103)</f>
        <v>237</v>
      </c>
      <c r="M104" s="157">
        <f t="shared" ref="M104" si="262">SUM(M79:M103)</f>
        <v>606</v>
      </c>
      <c r="N104" s="160">
        <f t="shared" si="239"/>
        <v>0.64227642276422769</v>
      </c>
      <c r="O104" s="157">
        <f t="shared" ref="O104" si="263">SUM(O79:O103)</f>
        <v>254</v>
      </c>
      <c r="P104" s="157">
        <f t="shared" ref="P104" si="264">SUM(P79:P103)</f>
        <v>860</v>
      </c>
      <c r="Q104" s="160">
        <f t="shared" si="195"/>
        <v>0.41914191419141916</v>
      </c>
      <c r="R104" s="157">
        <f>SUM(R79:R103)</f>
        <v>859</v>
      </c>
      <c r="S104" s="164">
        <f t="shared" si="197"/>
        <v>0.77314723701932953</v>
      </c>
      <c r="U104" s="157">
        <f t="shared" ref="U104" si="265">SUM(U79:U103)</f>
        <v>1426</v>
      </c>
      <c r="V104" s="157">
        <f t="shared" ref="V104" si="266">SUM(V79:V103)</f>
        <v>1426</v>
      </c>
      <c r="W104" s="157">
        <f t="shared" ref="W104" si="267">SUM(W79:W103)</f>
        <v>0</v>
      </c>
      <c r="X104" s="157">
        <f t="shared" ref="X104" si="268">SUM(X79:X103)</f>
        <v>2286</v>
      </c>
      <c r="Y104" s="165">
        <f>IFERROR((X104-P104)/P104,0)</f>
        <v>1.6581395348837209</v>
      </c>
      <c r="Z104" s="157">
        <f t="shared" ref="Z104" si="269">SUM(Z79:Z103)</f>
        <v>3527</v>
      </c>
      <c r="AA104" s="157">
        <f t="shared" ref="AA104" si="270">SUM(AA79:AA103)</f>
        <v>3527</v>
      </c>
      <c r="AB104" s="157">
        <f t="shared" ref="AB104" si="271">SUM(AB79:AB103)</f>
        <v>0</v>
      </c>
      <c r="AC104" s="157">
        <f t="shared" ref="AC104" si="272">SUM(AC79:AC103)</f>
        <v>5813</v>
      </c>
      <c r="AD104" s="165">
        <f>IFERROR((AC104-X104)/X104,0)</f>
        <v>1.5428696412948382</v>
      </c>
      <c r="AE104" s="157">
        <f t="shared" ref="AE104" si="273">SUM(AE79:AE103)</f>
        <v>3079</v>
      </c>
      <c r="AF104" s="157">
        <f t="shared" ref="AF104" si="274">SUM(AF79:AF103)</f>
        <v>3079</v>
      </c>
      <c r="AG104" s="157">
        <f t="shared" ref="AG104" si="275">SUM(AG79:AG103)</f>
        <v>0</v>
      </c>
      <c r="AH104" s="157">
        <f t="shared" ref="AH104" si="276">SUM(AH79:AH103)</f>
        <v>8892</v>
      </c>
      <c r="AI104" s="165">
        <f t="shared" si="248"/>
        <v>0.52967486667813524</v>
      </c>
      <c r="AJ104" s="157">
        <f t="shared" ref="AJ104" si="277">SUM(AJ79:AJ103)</f>
        <v>2395</v>
      </c>
      <c r="AK104" s="157">
        <f t="shared" ref="AK104" si="278">SUM(AK79:AK103)</f>
        <v>2395</v>
      </c>
      <c r="AL104" s="157">
        <f t="shared" ref="AL104" si="279">SUM(AL79:AL103)</f>
        <v>0</v>
      </c>
      <c r="AM104" s="157">
        <f t="shared" ref="AM104" si="280">SUM(AM79:AM103)</f>
        <v>11287</v>
      </c>
      <c r="AN104" s="165">
        <f>IFERROR((AM104-AH104)/AH104,0)</f>
        <v>0.26934322986954568</v>
      </c>
      <c r="AO104" s="157">
        <f t="shared" ref="AO104" si="281">SUM(AO79:AO103)</f>
        <v>2800</v>
      </c>
      <c r="AP104" s="157">
        <f t="shared" ref="AP104" si="282">SUM(AP79:AP103)</f>
        <v>2800</v>
      </c>
      <c r="AQ104" s="157">
        <f t="shared" ref="AQ104" si="283">SUM(AQ79:AQ103)</f>
        <v>0</v>
      </c>
      <c r="AR104" s="157">
        <f t="shared" ref="AR104" si="284">SUM(AR79:AR103)</f>
        <v>14087</v>
      </c>
      <c r="AS104" s="165">
        <f t="shared" si="254"/>
        <v>0.24807300434127758</v>
      </c>
      <c r="AT104" s="157">
        <f>SUM(AT79:AT103)</f>
        <v>13227</v>
      </c>
      <c r="AU104" s="164">
        <f t="shared" si="256"/>
        <v>0.57556226973467406</v>
      </c>
    </row>
    <row r="105" spans="2:47" ht="15" customHeight="1" x14ac:dyDescent="0.35"/>
    <row r="106" spans="2:47" ht="15.5" x14ac:dyDescent="0.35">
      <c r="B106" s="296" t="s">
        <v>109</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row>
    <row r="107" spans="2:47" ht="5.5" customHeight="1" outlineLevel="1" x14ac:dyDescent="0.3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row>
    <row r="108" spans="2:47" outlineLevel="1" x14ac:dyDescent="0.35">
      <c r="B108" s="310"/>
      <c r="C108" s="313" t="s">
        <v>105</v>
      </c>
      <c r="D108" s="307" t="s">
        <v>130</v>
      </c>
      <c r="E108" s="308"/>
      <c r="F108" s="308"/>
      <c r="G108" s="308"/>
      <c r="H108" s="308"/>
      <c r="I108" s="308"/>
      <c r="J108" s="308"/>
      <c r="K108" s="308"/>
      <c r="L108" s="308"/>
      <c r="M108" s="308"/>
      <c r="N108" s="308"/>
      <c r="O108" s="308"/>
      <c r="P108" s="308"/>
      <c r="Q108" s="309"/>
      <c r="R108" s="318" t="str">
        <f xml:space="preserve"> D109&amp;" - "&amp;O109</f>
        <v>2019 - 2023</v>
      </c>
      <c r="S108" s="319"/>
      <c r="U108" s="307" t="s">
        <v>131</v>
      </c>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308"/>
      <c r="AR108" s="308"/>
      <c r="AS108" s="308"/>
      <c r="AT108" s="308"/>
      <c r="AU108" s="309"/>
    </row>
    <row r="109" spans="2:47" outlineLevel="1" x14ac:dyDescent="0.35">
      <c r="B109" s="311"/>
      <c r="C109" s="314"/>
      <c r="D109" s="307">
        <f>$C$3-5</f>
        <v>2019</v>
      </c>
      <c r="E109" s="309"/>
      <c r="F109" s="307">
        <f>$C$3-4</f>
        <v>2020</v>
      </c>
      <c r="G109" s="308"/>
      <c r="H109" s="309"/>
      <c r="I109" s="307">
        <f>$C$3-3</f>
        <v>2021</v>
      </c>
      <c r="J109" s="308"/>
      <c r="K109" s="309"/>
      <c r="L109" s="307">
        <f>$C$3-2</f>
        <v>2022</v>
      </c>
      <c r="M109" s="308"/>
      <c r="N109" s="309"/>
      <c r="O109" s="307">
        <f>$C$3-1</f>
        <v>2023</v>
      </c>
      <c r="P109" s="308"/>
      <c r="Q109" s="309"/>
      <c r="R109" s="320"/>
      <c r="S109" s="321"/>
      <c r="U109" s="307">
        <f>$C$3</f>
        <v>2024</v>
      </c>
      <c r="V109" s="308"/>
      <c r="W109" s="308"/>
      <c r="X109" s="308"/>
      <c r="Y109" s="309"/>
      <c r="Z109" s="307">
        <f>$C$3+1</f>
        <v>2025</v>
      </c>
      <c r="AA109" s="308"/>
      <c r="AB109" s="308"/>
      <c r="AC109" s="308"/>
      <c r="AD109" s="309"/>
      <c r="AE109" s="307">
        <f>$C$3+2</f>
        <v>2026</v>
      </c>
      <c r="AF109" s="308"/>
      <c r="AG109" s="308"/>
      <c r="AH109" s="308"/>
      <c r="AI109" s="309"/>
      <c r="AJ109" s="307">
        <f>$C$3+3</f>
        <v>2027</v>
      </c>
      <c r="AK109" s="308"/>
      <c r="AL109" s="308"/>
      <c r="AM109" s="308"/>
      <c r="AN109" s="309"/>
      <c r="AO109" s="307">
        <f>$C$3+4</f>
        <v>2028</v>
      </c>
      <c r="AP109" s="308"/>
      <c r="AQ109" s="308"/>
      <c r="AR109" s="308"/>
      <c r="AS109" s="309"/>
      <c r="AT109" s="316" t="str">
        <f>U109&amp;" - "&amp;AO109</f>
        <v>2024 - 2028</v>
      </c>
      <c r="AU109" s="317"/>
    </row>
    <row r="110" spans="2:47" ht="43.5" outlineLevel="1" x14ac:dyDescent="0.35">
      <c r="B110" s="312"/>
      <c r="C110" s="315"/>
      <c r="D110" s="65" t="s">
        <v>132</v>
      </c>
      <c r="E110" s="66" t="s">
        <v>133</v>
      </c>
      <c r="F110" s="65" t="s">
        <v>132</v>
      </c>
      <c r="G110" s="9" t="s">
        <v>133</v>
      </c>
      <c r="H110" s="66" t="s">
        <v>134</v>
      </c>
      <c r="I110" s="65" t="s">
        <v>132</v>
      </c>
      <c r="J110" s="9" t="s">
        <v>133</v>
      </c>
      <c r="K110" s="66" t="s">
        <v>134</v>
      </c>
      <c r="L110" s="65" t="s">
        <v>132</v>
      </c>
      <c r="M110" s="9" t="s">
        <v>133</v>
      </c>
      <c r="N110" s="66" t="s">
        <v>134</v>
      </c>
      <c r="O110" s="65" t="s">
        <v>132</v>
      </c>
      <c r="P110" s="9" t="s">
        <v>133</v>
      </c>
      <c r="Q110" s="66" t="s">
        <v>134</v>
      </c>
      <c r="R110" s="65" t="s">
        <v>126</v>
      </c>
      <c r="S110" s="119" t="s">
        <v>135</v>
      </c>
      <c r="U110" s="65" t="s">
        <v>132</v>
      </c>
      <c r="V110" s="104" t="s">
        <v>136</v>
      </c>
      <c r="W110" s="104" t="s">
        <v>137</v>
      </c>
      <c r="X110" s="9" t="s">
        <v>133</v>
      </c>
      <c r="Y110" s="66" t="s">
        <v>134</v>
      </c>
      <c r="Z110" s="65" t="s">
        <v>132</v>
      </c>
      <c r="AA110" s="104" t="s">
        <v>136</v>
      </c>
      <c r="AB110" s="104" t="s">
        <v>137</v>
      </c>
      <c r="AC110" s="9" t="s">
        <v>133</v>
      </c>
      <c r="AD110" s="66" t="s">
        <v>134</v>
      </c>
      <c r="AE110" s="65" t="s">
        <v>132</v>
      </c>
      <c r="AF110" s="104" t="s">
        <v>136</v>
      </c>
      <c r="AG110" s="104" t="s">
        <v>137</v>
      </c>
      <c r="AH110" s="9" t="s">
        <v>133</v>
      </c>
      <c r="AI110" s="66" t="s">
        <v>134</v>
      </c>
      <c r="AJ110" s="65" t="s">
        <v>132</v>
      </c>
      <c r="AK110" s="104" t="s">
        <v>136</v>
      </c>
      <c r="AL110" s="104" t="s">
        <v>137</v>
      </c>
      <c r="AM110" s="9" t="s">
        <v>133</v>
      </c>
      <c r="AN110" s="66" t="s">
        <v>134</v>
      </c>
      <c r="AO110" s="65" t="s">
        <v>132</v>
      </c>
      <c r="AP110" s="104" t="s">
        <v>136</v>
      </c>
      <c r="AQ110" s="104" t="s">
        <v>137</v>
      </c>
      <c r="AR110" s="9" t="s">
        <v>133</v>
      </c>
      <c r="AS110" s="66" t="s">
        <v>134</v>
      </c>
      <c r="AT110" s="65" t="s">
        <v>126</v>
      </c>
      <c r="AU110" s="119" t="s">
        <v>135</v>
      </c>
    </row>
    <row r="111" spans="2:47" outlineLevel="1" x14ac:dyDescent="0.35">
      <c r="B111" s="229" t="s">
        <v>75</v>
      </c>
      <c r="C111" s="63" t="s">
        <v>106</v>
      </c>
      <c r="D111" s="69"/>
      <c r="E111" s="70">
        <f>D111</f>
        <v>0</v>
      </c>
      <c r="F111" s="69">
        <v>0</v>
      </c>
      <c r="G111" s="137">
        <f t="shared" ref="G111" si="285">E111+F111</f>
        <v>0</v>
      </c>
      <c r="H111" s="166">
        <f t="shared" ref="H111" si="286">IFERROR((G111-E111)/E111,0)</f>
        <v>0</v>
      </c>
      <c r="I111" s="69">
        <v>0</v>
      </c>
      <c r="J111" s="137">
        <f t="shared" ref="J111" si="287">G111+I111</f>
        <v>0</v>
      </c>
      <c r="K111" s="166">
        <f t="shared" ref="K111" si="288">IFERROR((J111-G111)/G111,0)</f>
        <v>0</v>
      </c>
      <c r="L111" s="69"/>
      <c r="M111" s="137">
        <f t="shared" ref="M111" si="289">J111+L111</f>
        <v>0</v>
      </c>
      <c r="N111" s="166">
        <f t="shared" ref="N111" si="290">IFERROR((M111-J111)/J111,0)</f>
        <v>0</v>
      </c>
      <c r="O111" s="69"/>
      <c r="P111" s="137">
        <f t="shared" ref="P111:P135" si="291">M111+O111</f>
        <v>0</v>
      </c>
      <c r="Q111" s="166">
        <f t="shared" ref="Q111:Q136" si="292">IFERROR((P111-M111)/M111,0)</f>
        <v>0</v>
      </c>
      <c r="R111" s="163">
        <f t="shared" ref="R111:R135" si="293">D111+F111+I111+L111+O111</f>
        <v>0</v>
      </c>
      <c r="S111" s="164">
        <f t="shared" ref="S111:S136" si="294">IFERROR((P111/E111)^(1/4)-1,0)</f>
        <v>0</v>
      </c>
      <c r="U111" s="168">
        <f>V111+W111</f>
        <v>0</v>
      </c>
      <c r="V111" s="6"/>
      <c r="W111" s="6"/>
      <c r="X111" s="137">
        <f t="shared" ref="X111" si="295">P111+U111</f>
        <v>0</v>
      </c>
      <c r="Y111" s="166">
        <f t="shared" ref="Y111" si="296">IFERROR((X111-P111)/P111,0)</f>
        <v>0</v>
      </c>
      <c r="Z111" s="168">
        <f>AA111+AB111</f>
        <v>0</v>
      </c>
      <c r="AA111" s="6"/>
      <c r="AB111" s="6"/>
      <c r="AC111" s="137">
        <f t="shared" ref="AC111" si="297">X111+Z111</f>
        <v>0</v>
      </c>
      <c r="AD111" s="159">
        <f t="shared" ref="AD111" si="298">IFERROR((AC111-X111)/X111,0)</f>
        <v>0</v>
      </c>
      <c r="AE111" s="168">
        <f>AF111+AG111</f>
        <v>0</v>
      </c>
      <c r="AF111" s="6"/>
      <c r="AG111" s="6"/>
      <c r="AH111" s="137">
        <f t="shared" ref="AH111" si="299">AC111+AE111</f>
        <v>0</v>
      </c>
      <c r="AI111" s="159">
        <f t="shared" ref="AI111" si="300">IFERROR((AH111-AC111)/AC111,0)</f>
        <v>0</v>
      </c>
      <c r="AJ111" s="168">
        <f>AK111+AL111</f>
        <v>0</v>
      </c>
      <c r="AK111" s="6"/>
      <c r="AL111" s="6"/>
      <c r="AM111" s="137">
        <f t="shared" ref="AM111" si="301">AH111+AJ111</f>
        <v>0</v>
      </c>
      <c r="AN111" s="159">
        <f t="shared" ref="AN111" si="302">IFERROR((AM111-AH111)/AH111,0)</f>
        <v>0</v>
      </c>
      <c r="AO111" s="168">
        <f>AP111+AQ111</f>
        <v>0</v>
      </c>
      <c r="AP111" s="6"/>
      <c r="AQ111" s="6"/>
      <c r="AR111" s="137">
        <f t="shared" ref="AR111" si="303">AM111+AO111</f>
        <v>0</v>
      </c>
      <c r="AS111" s="159">
        <f t="shared" ref="AS111" si="304">IFERROR((AR111-AM111)/AM111,0)</f>
        <v>0</v>
      </c>
      <c r="AT111" s="163">
        <f t="shared" ref="AT111" si="305">U111+Z111+AE111+AJ111+AO111</f>
        <v>0</v>
      </c>
      <c r="AU111" s="164">
        <f>IFERROR((AR111/X111)^(1/4)-1,0)</f>
        <v>0</v>
      </c>
    </row>
    <row r="112" spans="2:47" outlineLevel="1" x14ac:dyDescent="0.35">
      <c r="B112" s="230" t="s">
        <v>76</v>
      </c>
      <c r="C112" s="63" t="s">
        <v>106</v>
      </c>
      <c r="D112" s="69"/>
      <c r="E112" s="70">
        <f t="shared" ref="E112:E135" si="306">D112</f>
        <v>0</v>
      </c>
      <c r="F112" s="69">
        <v>0</v>
      </c>
      <c r="G112" s="137">
        <f t="shared" ref="G112:G131" si="307">E112+F112</f>
        <v>0</v>
      </c>
      <c r="H112" s="166">
        <f t="shared" ref="H112:H131" si="308">IFERROR((G112-E112)/E112,0)</f>
        <v>0</v>
      </c>
      <c r="I112" s="69">
        <v>0</v>
      </c>
      <c r="J112" s="137">
        <f t="shared" ref="J112:J131" si="309">G112+I112</f>
        <v>0</v>
      </c>
      <c r="K112" s="166">
        <f t="shared" ref="K112:K131" si="310">IFERROR((J112-G112)/G112,0)</f>
        <v>0</v>
      </c>
      <c r="L112" s="69"/>
      <c r="M112" s="137">
        <f t="shared" ref="M112:M131" si="311">J112+L112</f>
        <v>0</v>
      </c>
      <c r="N112" s="166">
        <f t="shared" ref="N112:N131" si="312">IFERROR((M112-J112)/J112,0)</f>
        <v>0</v>
      </c>
      <c r="O112" s="69"/>
      <c r="P112" s="137">
        <f t="shared" si="291"/>
        <v>0</v>
      </c>
      <c r="Q112" s="166">
        <f t="shared" si="292"/>
        <v>0</v>
      </c>
      <c r="R112" s="163">
        <f t="shared" si="293"/>
        <v>0</v>
      </c>
      <c r="S112" s="164">
        <f t="shared" si="294"/>
        <v>0</v>
      </c>
      <c r="U112" s="168">
        <f t="shared" ref="U112:U131" si="313">V112+W112</f>
        <v>0</v>
      </c>
      <c r="V112" s="6"/>
      <c r="W112" s="6"/>
      <c r="X112" s="137">
        <f t="shared" ref="X112:X131" si="314">P112+U112</f>
        <v>0</v>
      </c>
      <c r="Y112" s="166">
        <f t="shared" ref="Y112:Y131" si="315">IFERROR((X112-P112)/P112,0)</f>
        <v>0</v>
      </c>
      <c r="Z112" s="168">
        <f t="shared" ref="Z112:Z131" si="316">AA112+AB112</f>
        <v>0</v>
      </c>
      <c r="AA112" s="6"/>
      <c r="AB112" s="6"/>
      <c r="AC112" s="137">
        <f t="shared" ref="AC112:AC131" si="317">X112+Z112</f>
        <v>0</v>
      </c>
      <c r="AD112" s="159">
        <f t="shared" ref="AD112:AD131" si="318">IFERROR((AC112-X112)/X112,0)</f>
        <v>0</v>
      </c>
      <c r="AE112" s="168">
        <f t="shared" ref="AE112:AE131" si="319">AF112+AG112</f>
        <v>0</v>
      </c>
      <c r="AF112" s="6"/>
      <c r="AG112" s="6"/>
      <c r="AH112" s="137">
        <f t="shared" ref="AH112:AH131" si="320">AC112+AE112</f>
        <v>0</v>
      </c>
      <c r="AI112" s="159">
        <f t="shared" ref="AI112:AI131" si="321">IFERROR((AH112-AC112)/AC112,0)</f>
        <v>0</v>
      </c>
      <c r="AJ112" s="168">
        <f t="shared" ref="AJ112:AJ131" si="322">AK112+AL112</f>
        <v>0</v>
      </c>
      <c r="AK112" s="6"/>
      <c r="AL112" s="6"/>
      <c r="AM112" s="137">
        <f t="shared" ref="AM112:AM131" si="323">AH112+AJ112</f>
        <v>0</v>
      </c>
      <c r="AN112" s="159">
        <f t="shared" ref="AN112:AN131" si="324">IFERROR((AM112-AH112)/AH112,0)</f>
        <v>0</v>
      </c>
      <c r="AO112" s="168">
        <f t="shared" ref="AO112:AO131" si="325">AP112+AQ112</f>
        <v>0</v>
      </c>
      <c r="AP112" s="6"/>
      <c r="AQ112" s="6"/>
      <c r="AR112" s="137">
        <f t="shared" ref="AR112:AR131" si="326">AM112+AO112</f>
        <v>0</v>
      </c>
      <c r="AS112" s="159">
        <f t="shared" ref="AS112:AS131" si="327">IFERROR((AR112-AM112)/AM112,0)</f>
        <v>0</v>
      </c>
      <c r="AT112" s="163">
        <f t="shared" ref="AT112:AT131" si="328">U112+Z112+AE112+AJ112+AO112</f>
        <v>0</v>
      </c>
      <c r="AU112" s="164">
        <f t="shared" ref="AU112:AU131" si="329">IFERROR((AR112/X112)^(1/4)-1,0)</f>
        <v>0</v>
      </c>
    </row>
    <row r="113" spans="2:47" outlineLevel="1" x14ac:dyDescent="0.35">
      <c r="B113" s="229" t="s">
        <v>77</v>
      </c>
      <c r="C113" s="63" t="s">
        <v>106</v>
      </c>
      <c r="D113" s="69"/>
      <c r="E113" s="70">
        <f t="shared" si="306"/>
        <v>0</v>
      </c>
      <c r="F113" s="69">
        <v>0</v>
      </c>
      <c r="G113" s="137">
        <f t="shared" si="307"/>
        <v>0</v>
      </c>
      <c r="H113" s="166">
        <f t="shared" si="308"/>
        <v>0</v>
      </c>
      <c r="I113" s="69">
        <v>0</v>
      </c>
      <c r="J113" s="137">
        <f t="shared" si="309"/>
        <v>0</v>
      </c>
      <c r="K113" s="166">
        <f t="shared" si="310"/>
        <v>0</v>
      </c>
      <c r="L113" s="69"/>
      <c r="M113" s="137">
        <f t="shared" si="311"/>
        <v>0</v>
      </c>
      <c r="N113" s="166">
        <f t="shared" si="312"/>
        <v>0</v>
      </c>
      <c r="O113" s="69"/>
      <c r="P113" s="137">
        <f t="shared" si="291"/>
        <v>0</v>
      </c>
      <c r="Q113" s="166">
        <f t="shared" si="292"/>
        <v>0</v>
      </c>
      <c r="R113" s="163">
        <f t="shared" si="293"/>
        <v>0</v>
      </c>
      <c r="S113" s="164">
        <f t="shared" si="294"/>
        <v>0</v>
      </c>
      <c r="U113" s="168">
        <f t="shared" si="313"/>
        <v>0</v>
      </c>
      <c r="V113" s="6"/>
      <c r="W113" s="6"/>
      <c r="X113" s="137">
        <f t="shared" si="314"/>
        <v>0</v>
      </c>
      <c r="Y113" s="166">
        <f t="shared" si="315"/>
        <v>0</v>
      </c>
      <c r="Z113" s="168">
        <f t="shared" si="316"/>
        <v>0</v>
      </c>
      <c r="AA113" s="6"/>
      <c r="AB113" s="6"/>
      <c r="AC113" s="137">
        <f t="shared" si="317"/>
        <v>0</v>
      </c>
      <c r="AD113" s="159">
        <f t="shared" si="318"/>
        <v>0</v>
      </c>
      <c r="AE113" s="168">
        <f t="shared" si="319"/>
        <v>0</v>
      </c>
      <c r="AF113" s="6"/>
      <c r="AG113" s="6"/>
      <c r="AH113" s="137">
        <f t="shared" si="320"/>
        <v>0</v>
      </c>
      <c r="AI113" s="159">
        <f t="shared" si="321"/>
        <v>0</v>
      </c>
      <c r="AJ113" s="168">
        <f t="shared" si="322"/>
        <v>0</v>
      </c>
      <c r="AK113" s="6"/>
      <c r="AL113" s="6"/>
      <c r="AM113" s="137">
        <f t="shared" si="323"/>
        <v>0</v>
      </c>
      <c r="AN113" s="159">
        <f t="shared" si="324"/>
        <v>0</v>
      </c>
      <c r="AO113" s="168">
        <f t="shared" si="325"/>
        <v>0</v>
      </c>
      <c r="AP113" s="6"/>
      <c r="AQ113" s="6"/>
      <c r="AR113" s="137">
        <f t="shared" si="326"/>
        <v>0</v>
      </c>
      <c r="AS113" s="159">
        <f t="shared" si="327"/>
        <v>0</v>
      </c>
      <c r="AT113" s="163">
        <f t="shared" si="328"/>
        <v>0</v>
      </c>
      <c r="AU113" s="164">
        <f t="shared" si="329"/>
        <v>0</v>
      </c>
    </row>
    <row r="114" spans="2:47" outlineLevel="1" x14ac:dyDescent="0.35">
      <c r="B114" s="230" t="s">
        <v>78</v>
      </c>
      <c r="C114" s="63" t="s">
        <v>106</v>
      </c>
      <c r="D114" s="69"/>
      <c r="E114" s="70">
        <f t="shared" si="306"/>
        <v>0</v>
      </c>
      <c r="F114" s="69">
        <v>0</v>
      </c>
      <c r="G114" s="137">
        <f t="shared" si="307"/>
        <v>0</v>
      </c>
      <c r="H114" s="166">
        <f t="shared" si="308"/>
        <v>0</v>
      </c>
      <c r="I114" s="69">
        <v>0</v>
      </c>
      <c r="J114" s="137">
        <f t="shared" si="309"/>
        <v>0</v>
      </c>
      <c r="K114" s="166">
        <f t="shared" si="310"/>
        <v>0</v>
      </c>
      <c r="L114" s="69">
        <v>3</v>
      </c>
      <c r="M114" s="137">
        <f t="shared" si="311"/>
        <v>3</v>
      </c>
      <c r="N114" s="166">
        <f t="shared" si="312"/>
        <v>0</v>
      </c>
      <c r="O114" s="69"/>
      <c r="P114" s="137">
        <f t="shared" si="291"/>
        <v>3</v>
      </c>
      <c r="Q114" s="166">
        <f t="shared" si="292"/>
        <v>0</v>
      </c>
      <c r="R114" s="163">
        <f t="shared" si="293"/>
        <v>3</v>
      </c>
      <c r="S114" s="164">
        <f t="shared" si="294"/>
        <v>0</v>
      </c>
      <c r="U114" s="168">
        <f t="shared" si="313"/>
        <v>8</v>
      </c>
      <c r="V114" s="6">
        <v>8</v>
      </c>
      <c r="W114" s="6"/>
      <c r="X114" s="137">
        <f t="shared" si="314"/>
        <v>11</v>
      </c>
      <c r="Y114" s="166">
        <f t="shared" si="315"/>
        <v>2.6666666666666665</v>
      </c>
      <c r="Z114" s="168">
        <f t="shared" si="316"/>
        <v>18</v>
      </c>
      <c r="AA114" s="6">
        <v>18</v>
      </c>
      <c r="AB114" s="6"/>
      <c r="AC114" s="137">
        <f t="shared" si="317"/>
        <v>29</v>
      </c>
      <c r="AD114" s="159">
        <f t="shared" si="318"/>
        <v>1.6363636363636365</v>
      </c>
      <c r="AE114" s="168">
        <f t="shared" si="319"/>
        <v>7</v>
      </c>
      <c r="AF114" s="6">
        <v>7</v>
      </c>
      <c r="AG114" s="6"/>
      <c r="AH114" s="137">
        <f t="shared" si="320"/>
        <v>36</v>
      </c>
      <c r="AI114" s="159">
        <f t="shared" si="321"/>
        <v>0.2413793103448276</v>
      </c>
      <c r="AJ114" s="168">
        <f t="shared" si="322"/>
        <v>6</v>
      </c>
      <c r="AK114" s="6">
        <v>6</v>
      </c>
      <c r="AL114" s="6"/>
      <c r="AM114" s="137">
        <f t="shared" si="323"/>
        <v>42</v>
      </c>
      <c r="AN114" s="159">
        <f t="shared" si="324"/>
        <v>0.16666666666666666</v>
      </c>
      <c r="AO114" s="168">
        <f t="shared" si="325"/>
        <v>8</v>
      </c>
      <c r="AP114" s="6">
        <v>8</v>
      </c>
      <c r="AQ114" s="6"/>
      <c r="AR114" s="137">
        <f t="shared" si="326"/>
        <v>50</v>
      </c>
      <c r="AS114" s="159">
        <f t="shared" si="327"/>
        <v>0.19047619047619047</v>
      </c>
      <c r="AT114" s="163">
        <f t="shared" si="328"/>
        <v>47</v>
      </c>
      <c r="AU114" s="164">
        <f t="shared" si="329"/>
        <v>0.46013943291594739</v>
      </c>
    </row>
    <row r="115" spans="2:47" outlineLevel="1" x14ac:dyDescent="0.35">
      <c r="B115" s="229" t="s">
        <v>79</v>
      </c>
      <c r="C115" s="63" t="s">
        <v>106</v>
      </c>
      <c r="D115" s="69"/>
      <c r="E115" s="70">
        <f t="shared" si="306"/>
        <v>0</v>
      </c>
      <c r="F115" s="69">
        <v>0</v>
      </c>
      <c r="G115" s="137">
        <f t="shared" si="307"/>
        <v>0</v>
      </c>
      <c r="H115" s="166">
        <f t="shared" si="308"/>
        <v>0</v>
      </c>
      <c r="I115" s="69">
        <v>0</v>
      </c>
      <c r="J115" s="137">
        <f t="shared" si="309"/>
        <v>0</v>
      </c>
      <c r="K115" s="166">
        <f t="shared" si="310"/>
        <v>0</v>
      </c>
      <c r="L115" s="69"/>
      <c r="M115" s="137">
        <f t="shared" si="311"/>
        <v>0</v>
      </c>
      <c r="N115" s="166">
        <f t="shared" si="312"/>
        <v>0</v>
      </c>
      <c r="O115" s="69"/>
      <c r="P115" s="137">
        <f t="shared" si="291"/>
        <v>0</v>
      </c>
      <c r="Q115" s="166">
        <f t="shared" si="292"/>
        <v>0</v>
      </c>
      <c r="R115" s="163">
        <f t="shared" si="293"/>
        <v>0</v>
      </c>
      <c r="S115" s="164">
        <f t="shared" si="294"/>
        <v>0</v>
      </c>
      <c r="U115" s="168">
        <f t="shared" si="313"/>
        <v>0</v>
      </c>
      <c r="V115" s="6"/>
      <c r="W115" s="6"/>
      <c r="X115" s="137">
        <f t="shared" si="314"/>
        <v>0</v>
      </c>
      <c r="Y115" s="166">
        <f t="shared" si="315"/>
        <v>0</v>
      </c>
      <c r="Z115" s="168">
        <f t="shared" si="316"/>
        <v>0</v>
      </c>
      <c r="AA115" s="6"/>
      <c r="AB115" s="6"/>
      <c r="AC115" s="137">
        <f t="shared" si="317"/>
        <v>0</v>
      </c>
      <c r="AD115" s="159">
        <f t="shared" si="318"/>
        <v>0</v>
      </c>
      <c r="AE115" s="168">
        <f t="shared" si="319"/>
        <v>0</v>
      </c>
      <c r="AF115" s="6"/>
      <c r="AG115" s="6"/>
      <c r="AH115" s="137">
        <f t="shared" si="320"/>
        <v>0</v>
      </c>
      <c r="AI115" s="159">
        <f t="shared" si="321"/>
        <v>0</v>
      </c>
      <c r="AJ115" s="168">
        <f t="shared" si="322"/>
        <v>0</v>
      </c>
      <c r="AK115" s="6"/>
      <c r="AL115" s="6"/>
      <c r="AM115" s="137">
        <f t="shared" si="323"/>
        <v>0</v>
      </c>
      <c r="AN115" s="159">
        <f t="shared" si="324"/>
        <v>0</v>
      </c>
      <c r="AO115" s="168">
        <f t="shared" si="325"/>
        <v>0</v>
      </c>
      <c r="AP115" s="6"/>
      <c r="AQ115" s="6"/>
      <c r="AR115" s="137">
        <f t="shared" si="326"/>
        <v>0</v>
      </c>
      <c r="AS115" s="159">
        <f t="shared" si="327"/>
        <v>0</v>
      </c>
      <c r="AT115" s="163">
        <f t="shared" si="328"/>
        <v>0</v>
      </c>
      <c r="AU115" s="164">
        <f t="shared" si="329"/>
        <v>0</v>
      </c>
    </row>
    <row r="116" spans="2:47" outlineLevel="1" x14ac:dyDescent="0.35">
      <c r="B116" s="230" t="s">
        <v>80</v>
      </c>
      <c r="C116" s="63" t="s">
        <v>106</v>
      </c>
      <c r="D116" s="69">
        <v>1</v>
      </c>
      <c r="E116" s="70">
        <f t="shared" si="306"/>
        <v>1</v>
      </c>
      <c r="F116" s="69">
        <v>1</v>
      </c>
      <c r="G116" s="137">
        <f t="shared" si="307"/>
        <v>2</v>
      </c>
      <c r="H116" s="166">
        <f t="shared" si="308"/>
        <v>1</v>
      </c>
      <c r="I116" s="69">
        <v>5</v>
      </c>
      <c r="J116" s="137">
        <f t="shared" si="309"/>
        <v>7</v>
      </c>
      <c r="K116" s="166">
        <f t="shared" si="310"/>
        <v>2.5</v>
      </c>
      <c r="L116" s="69">
        <v>13</v>
      </c>
      <c r="M116" s="137">
        <f t="shared" si="311"/>
        <v>20</v>
      </c>
      <c r="N116" s="166">
        <f t="shared" si="312"/>
        <v>1.8571428571428572</v>
      </c>
      <c r="O116" s="69">
        <v>8</v>
      </c>
      <c r="P116" s="137">
        <f t="shared" si="291"/>
        <v>28</v>
      </c>
      <c r="Q116" s="166">
        <f t="shared" si="292"/>
        <v>0.4</v>
      </c>
      <c r="R116" s="163">
        <f t="shared" si="293"/>
        <v>28</v>
      </c>
      <c r="S116" s="164">
        <f t="shared" si="294"/>
        <v>1.3003266337912058</v>
      </c>
      <c r="U116" s="168">
        <f t="shared" si="313"/>
        <v>25</v>
      </c>
      <c r="V116" s="6">
        <v>25</v>
      </c>
      <c r="W116" s="6"/>
      <c r="X116" s="137">
        <f t="shared" si="314"/>
        <v>53</v>
      </c>
      <c r="Y116" s="166">
        <f t="shared" si="315"/>
        <v>0.8928571428571429</v>
      </c>
      <c r="Z116" s="168">
        <f t="shared" si="316"/>
        <v>25</v>
      </c>
      <c r="AA116" s="6">
        <v>25</v>
      </c>
      <c r="AB116" s="6"/>
      <c r="AC116" s="137">
        <f t="shared" si="317"/>
        <v>78</v>
      </c>
      <c r="AD116" s="159">
        <f t="shared" si="318"/>
        <v>0.47169811320754718</v>
      </c>
      <c r="AE116" s="168">
        <f t="shared" si="319"/>
        <v>27</v>
      </c>
      <c r="AF116" s="6">
        <v>27</v>
      </c>
      <c r="AG116" s="6"/>
      <c r="AH116" s="137">
        <f t="shared" si="320"/>
        <v>105</v>
      </c>
      <c r="AI116" s="159">
        <f t="shared" si="321"/>
        <v>0.34615384615384615</v>
      </c>
      <c r="AJ116" s="168">
        <f t="shared" si="322"/>
        <v>19</v>
      </c>
      <c r="AK116" s="6">
        <v>19</v>
      </c>
      <c r="AL116" s="6"/>
      <c r="AM116" s="137">
        <f t="shared" si="323"/>
        <v>124</v>
      </c>
      <c r="AN116" s="159">
        <f t="shared" si="324"/>
        <v>0.18095238095238095</v>
      </c>
      <c r="AO116" s="168">
        <f t="shared" si="325"/>
        <v>19</v>
      </c>
      <c r="AP116" s="6">
        <v>19</v>
      </c>
      <c r="AQ116" s="6"/>
      <c r="AR116" s="137">
        <f t="shared" si="326"/>
        <v>143</v>
      </c>
      <c r="AS116" s="159">
        <f t="shared" si="327"/>
        <v>0.15322580645161291</v>
      </c>
      <c r="AT116" s="163">
        <f t="shared" si="328"/>
        <v>115</v>
      </c>
      <c r="AU116" s="164">
        <f t="shared" si="329"/>
        <v>0.28163701550707287</v>
      </c>
    </row>
    <row r="117" spans="2:47" outlineLevel="1" x14ac:dyDescent="0.35">
      <c r="B117" s="229" t="s">
        <v>81</v>
      </c>
      <c r="C117" s="63" t="s">
        <v>106</v>
      </c>
      <c r="D117" s="69"/>
      <c r="E117" s="70">
        <f t="shared" si="306"/>
        <v>0</v>
      </c>
      <c r="F117" s="69">
        <v>0</v>
      </c>
      <c r="G117" s="137">
        <f t="shared" si="307"/>
        <v>0</v>
      </c>
      <c r="H117" s="166">
        <f t="shared" si="308"/>
        <v>0</v>
      </c>
      <c r="I117" s="69">
        <v>0</v>
      </c>
      <c r="J117" s="137">
        <f t="shared" si="309"/>
        <v>0</v>
      </c>
      <c r="K117" s="166">
        <f t="shared" si="310"/>
        <v>0</v>
      </c>
      <c r="L117" s="69"/>
      <c r="M117" s="137">
        <f t="shared" si="311"/>
        <v>0</v>
      </c>
      <c r="N117" s="166">
        <f t="shared" si="312"/>
        <v>0</v>
      </c>
      <c r="O117" s="69"/>
      <c r="P117" s="137">
        <f t="shared" si="291"/>
        <v>0</v>
      </c>
      <c r="Q117" s="166">
        <f t="shared" si="292"/>
        <v>0</v>
      </c>
      <c r="R117" s="163">
        <f t="shared" si="293"/>
        <v>0</v>
      </c>
      <c r="S117" s="164">
        <f t="shared" si="294"/>
        <v>0</v>
      </c>
      <c r="U117" s="168">
        <f t="shared" si="313"/>
        <v>0</v>
      </c>
      <c r="V117" s="6"/>
      <c r="W117" s="6"/>
      <c r="X117" s="137">
        <f t="shared" si="314"/>
        <v>0</v>
      </c>
      <c r="Y117" s="166">
        <f t="shared" si="315"/>
        <v>0</v>
      </c>
      <c r="Z117" s="168">
        <f t="shared" si="316"/>
        <v>0</v>
      </c>
      <c r="AA117" s="6"/>
      <c r="AB117" s="6"/>
      <c r="AC117" s="137">
        <f t="shared" si="317"/>
        <v>0</v>
      </c>
      <c r="AD117" s="159">
        <f t="shared" si="318"/>
        <v>0</v>
      </c>
      <c r="AE117" s="168">
        <f t="shared" si="319"/>
        <v>0</v>
      </c>
      <c r="AF117" s="6"/>
      <c r="AG117" s="6"/>
      <c r="AH117" s="137">
        <f t="shared" si="320"/>
        <v>0</v>
      </c>
      <c r="AI117" s="159">
        <f t="shared" si="321"/>
        <v>0</v>
      </c>
      <c r="AJ117" s="168">
        <f t="shared" si="322"/>
        <v>0</v>
      </c>
      <c r="AK117" s="6"/>
      <c r="AL117" s="6"/>
      <c r="AM117" s="137">
        <f t="shared" si="323"/>
        <v>0</v>
      </c>
      <c r="AN117" s="159">
        <f t="shared" si="324"/>
        <v>0</v>
      </c>
      <c r="AO117" s="168">
        <f t="shared" si="325"/>
        <v>0</v>
      </c>
      <c r="AP117" s="6"/>
      <c r="AQ117" s="6"/>
      <c r="AR117" s="137">
        <f t="shared" si="326"/>
        <v>0</v>
      </c>
      <c r="AS117" s="159">
        <f t="shared" si="327"/>
        <v>0</v>
      </c>
      <c r="AT117" s="163">
        <f t="shared" si="328"/>
        <v>0</v>
      </c>
      <c r="AU117" s="164">
        <f t="shared" si="329"/>
        <v>0</v>
      </c>
    </row>
    <row r="118" spans="2:47" outlineLevel="1" x14ac:dyDescent="0.35">
      <c r="B118" s="230" t="s">
        <v>82</v>
      </c>
      <c r="C118" s="63" t="s">
        <v>106</v>
      </c>
      <c r="D118" s="69"/>
      <c r="E118" s="70">
        <f t="shared" si="306"/>
        <v>0</v>
      </c>
      <c r="F118" s="69">
        <v>0</v>
      </c>
      <c r="G118" s="137">
        <f t="shared" si="307"/>
        <v>0</v>
      </c>
      <c r="H118" s="166">
        <f t="shared" si="308"/>
        <v>0</v>
      </c>
      <c r="I118" s="69">
        <v>0</v>
      </c>
      <c r="J118" s="137">
        <f t="shared" si="309"/>
        <v>0</v>
      </c>
      <c r="K118" s="166">
        <f t="shared" si="310"/>
        <v>0</v>
      </c>
      <c r="L118" s="69"/>
      <c r="M118" s="137">
        <f t="shared" si="311"/>
        <v>0</v>
      </c>
      <c r="N118" s="166">
        <f t="shared" si="312"/>
        <v>0</v>
      </c>
      <c r="O118" s="69"/>
      <c r="P118" s="137">
        <f t="shared" si="291"/>
        <v>0</v>
      </c>
      <c r="Q118" s="166">
        <f t="shared" si="292"/>
        <v>0</v>
      </c>
      <c r="R118" s="163">
        <f t="shared" si="293"/>
        <v>0</v>
      </c>
      <c r="S118" s="164">
        <f t="shared" si="294"/>
        <v>0</v>
      </c>
      <c r="U118" s="168">
        <f t="shared" si="313"/>
        <v>0</v>
      </c>
      <c r="V118" s="6"/>
      <c r="W118" s="6"/>
      <c r="X118" s="137">
        <f t="shared" si="314"/>
        <v>0</v>
      </c>
      <c r="Y118" s="166">
        <f t="shared" si="315"/>
        <v>0</v>
      </c>
      <c r="Z118" s="168">
        <f t="shared" si="316"/>
        <v>0</v>
      </c>
      <c r="AA118" s="6"/>
      <c r="AB118" s="6"/>
      <c r="AC118" s="137">
        <f t="shared" si="317"/>
        <v>0</v>
      </c>
      <c r="AD118" s="159">
        <f t="shared" si="318"/>
        <v>0</v>
      </c>
      <c r="AE118" s="168">
        <f t="shared" si="319"/>
        <v>0</v>
      </c>
      <c r="AF118" s="6"/>
      <c r="AG118" s="6"/>
      <c r="AH118" s="137">
        <f t="shared" si="320"/>
        <v>0</v>
      </c>
      <c r="AI118" s="159">
        <f t="shared" si="321"/>
        <v>0</v>
      </c>
      <c r="AJ118" s="168">
        <f t="shared" si="322"/>
        <v>0</v>
      </c>
      <c r="AK118" s="6"/>
      <c r="AL118" s="6"/>
      <c r="AM118" s="137">
        <f t="shared" si="323"/>
        <v>0</v>
      </c>
      <c r="AN118" s="159">
        <f t="shared" si="324"/>
        <v>0</v>
      </c>
      <c r="AO118" s="168">
        <f t="shared" si="325"/>
        <v>0</v>
      </c>
      <c r="AP118" s="6"/>
      <c r="AQ118" s="6"/>
      <c r="AR118" s="137">
        <f t="shared" si="326"/>
        <v>0</v>
      </c>
      <c r="AS118" s="159">
        <f t="shared" si="327"/>
        <v>0</v>
      </c>
      <c r="AT118" s="163">
        <f t="shared" si="328"/>
        <v>0</v>
      </c>
      <c r="AU118" s="164">
        <f t="shared" si="329"/>
        <v>0</v>
      </c>
    </row>
    <row r="119" spans="2:47" outlineLevel="1" x14ac:dyDescent="0.35">
      <c r="B119" s="230" t="s">
        <v>83</v>
      </c>
      <c r="C119" s="63" t="s">
        <v>106</v>
      </c>
      <c r="D119" s="69"/>
      <c r="E119" s="70">
        <f t="shared" si="306"/>
        <v>0</v>
      </c>
      <c r="F119" s="69">
        <v>0</v>
      </c>
      <c r="G119" s="137">
        <f t="shared" si="307"/>
        <v>0</v>
      </c>
      <c r="H119" s="166">
        <f t="shared" si="308"/>
        <v>0</v>
      </c>
      <c r="I119" s="69">
        <v>0</v>
      </c>
      <c r="J119" s="137">
        <f t="shared" si="309"/>
        <v>0</v>
      </c>
      <c r="K119" s="166">
        <f t="shared" si="310"/>
        <v>0</v>
      </c>
      <c r="L119" s="69"/>
      <c r="M119" s="137">
        <f t="shared" si="311"/>
        <v>0</v>
      </c>
      <c r="N119" s="166">
        <f t="shared" si="312"/>
        <v>0</v>
      </c>
      <c r="O119" s="69"/>
      <c r="P119" s="137">
        <f t="shared" si="291"/>
        <v>0</v>
      </c>
      <c r="Q119" s="166">
        <f t="shared" si="292"/>
        <v>0</v>
      </c>
      <c r="R119" s="163">
        <f t="shared" si="293"/>
        <v>0</v>
      </c>
      <c r="S119" s="164">
        <f t="shared" si="294"/>
        <v>0</v>
      </c>
      <c r="U119" s="168">
        <f t="shared" si="313"/>
        <v>0</v>
      </c>
      <c r="V119" s="6"/>
      <c r="W119" s="6"/>
      <c r="X119" s="137">
        <f t="shared" si="314"/>
        <v>0</v>
      </c>
      <c r="Y119" s="166">
        <f t="shared" si="315"/>
        <v>0</v>
      </c>
      <c r="Z119" s="168">
        <f t="shared" si="316"/>
        <v>0</v>
      </c>
      <c r="AA119" s="6"/>
      <c r="AB119" s="6"/>
      <c r="AC119" s="137">
        <f t="shared" si="317"/>
        <v>0</v>
      </c>
      <c r="AD119" s="159">
        <f t="shared" si="318"/>
        <v>0</v>
      </c>
      <c r="AE119" s="168">
        <f t="shared" si="319"/>
        <v>0</v>
      </c>
      <c r="AF119" s="6"/>
      <c r="AG119" s="6"/>
      <c r="AH119" s="137">
        <f t="shared" si="320"/>
        <v>0</v>
      </c>
      <c r="AI119" s="159">
        <f t="shared" si="321"/>
        <v>0</v>
      </c>
      <c r="AJ119" s="168">
        <f t="shared" si="322"/>
        <v>0</v>
      </c>
      <c r="AK119" s="6"/>
      <c r="AL119" s="6"/>
      <c r="AM119" s="137">
        <f t="shared" si="323"/>
        <v>0</v>
      </c>
      <c r="AN119" s="159">
        <f t="shared" si="324"/>
        <v>0</v>
      </c>
      <c r="AO119" s="168">
        <f t="shared" si="325"/>
        <v>0</v>
      </c>
      <c r="AP119" s="6"/>
      <c r="AQ119" s="6"/>
      <c r="AR119" s="137">
        <f t="shared" si="326"/>
        <v>0</v>
      </c>
      <c r="AS119" s="159">
        <f t="shared" si="327"/>
        <v>0</v>
      </c>
      <c r="AT119" s="163">
        <f t="shared" si="328"/>
        <v>0</v>
      </c>
      <c r="AU119" s="164">
        <f t="shared" si="329"/>
        <v>0</v>
      </c>
    </row>
    <row r="120" spans="2:47" outlineLevel="1" x14ac:dyDescent="0.35">
      <c r="B120" s="230" t="s">
        <v>84</v>
      </c>
      <c r="C120" s="63" t="s">
        <v>106</v>
      </c>
      <c r="D120" s="69"/>
      <c r="E120" s="70">
        <f t="shared" si="306"/>
        <v>0</v>
      </c>
      <c r="F120" s="69">
        <v>0</v>
      </c>
      <c r="G120" s="137">
        <f t="shared" si="307"/>
        <v>0</v>
      </c>
      <c r="H120" s="166">
        <f t="shared" si="308"/>
        <v>0</v>
      </c>
      <c r="I120" s="69">
        <v>0</v>
      </c>
      <c r="J120" s="137">
        <f t="shared" si="309"/>
        <v>0</v>
      </c>
      <c r="K120" s="166">
        <f t="shared" si="310"/>
        <v>0</v>
      </c>
      <c r="L120" s="69"/>
      <c r="M120" s="137">
        <f t="shared" si="311"/>
        <v>0</v>
      </c>
      <c r="N120" s="166">
        <f t="shared" si="312"/>
        <v>0</v>
      </c>
      <c r="O120" s="69"/>
      <c r="P120" s="137">
        <f t="shared" si="291"/>
        <v>0</v>
      </c>
      <c r="Q120" s="166">
        <f t="shared" si="292"/>
        <v>0</v>
      </c>
      <c r="R120" s="163">
        <f t="shared" si="293"/>
        <v>0</v>
      </c>
      <c r="S120" s="164">
        <f t="shared" si="294"/>
        <v>0</v>
      </c>
      <c r="U120" s="168">
        <f t="shared" si="313"/>
        <v>0</v>
      </c>
      <c r="V120" s="6"/>
      <c r="W120" s="6"/>
      <c r="X120" s="137">
        <f t="shared" si="314"/>
        <v>0</v>
      </c>
      <c r="Y120" s="166">
        <f t="shared" si="315"/>
        <v>0</v>
      </c>
      <c r="Z120" s="168">
        <f t="shared" si="316"/>
        <v>0</v>
      </c>
      <c r="AA120" s="6"/>
      <c r="AB120" s="6"/>
      <c r="AC120" s="137">
        <f t="shared" si="317"/>
        <v>0</v>
      </c>
      <c r="AD120" s="159">
        <f t="shared" si="318"/>
        <v>0</v>
      </c>
      <c r="AE120" s="168">
        <f t="shared" si="319"/>
        <v>0</v>
      </c>
      <c r="AF120" s="6"/>
      <c r="AG120" s="6"/>
      <c r="AH120" s="137">
        <f t="shared" si="320"/>
        <v>0</v>
      </c>
      <c r="AI120" s="159">
        <f t="shared" si="321"/>
        <v>0</v>
      </c>
      <c r="AJ120" s="168">
        <f t="shared" si="322"/>
        <v>0</v>
      </c>
      <c r="AK120" s="6"/>
      <c r="AL120" s="6"/>
      <c r="AM120" s="137">
        <f t="shared" si="323"/>
        <v>0</v>
      </c>
      <c r="AN120" s="159">
        <f t="shared" si="324"/>
        <v>0</v>
      </c>
      <c r="AO120" s="168">
        <f t="shared" si="325"/>
        <v>0</v>
      </c>
      <c r="AP120" s="6"/>
      <c r="AQ120" s="6"/>
      <c r="AR120" s="137">
        <f t="shared" si="326"/>
        <v>0</v>
      </c>
      <c r="AS120" s="159">
        <f t="shared" si="327"/>
        <v>0</v>
      </c>
      <c r="AT120" s="163">
        <f t="shared" si="328"/>
        <v>0</v>
      </c>
      <c r="AU120" s="164">
        <f t="shared" si="329"/>
        <v>0</v>
      </c>
    </row>
    <row r="121" spans="2:47" outlineLevel="1" x14ac:dyDescent="0.35">
      <c r="B121" s="229" t="s">
        <v>85</v>
      </c>
      <c r="C121" s="63" t="s">
        <v>106</v>
      </c>
      <c r="D121" s="69"/>
      <c r="E121" s="70">
        <f t="shared" si="306"/>
        <v>0</v>
      </c>
      <c r="F121" s="69">
        <v>0</v>
      </c>
      <c r="G121" s="137">
        <f t="shared" si="307"/>
        <v>0</v>
      </c>
      <c r="H121" s="166">
        <f t="shared" si="308"/>
        <v>0</v>
      </c>
      <c r="I121" s="69">
        <v>0</v>
      </c>
      <c r="J121" s="137">
        <f t="shared" si="309"/>
        <v>0</v>
      </c>
      <c r="K121" s="166">
        <f t="shared" si="310"/>
        <v>0</v>
      </c>
      <c r="L121" s="69"/>
      <c r="M121" s="137">
        <f t="shared" si="311"/>
        <v>0</v>
      </c>
      <c r="N121" s="166">
        <f t="shared" si="312"/>
        <v>0</v>
      </c>
      <c r="O121" s="69"/>
      <c r="P121" s="137">
        <f t="shared" si="291"/>
        <v>0</v>
      </c>
      <c r="Q121" s="166">
        <f t="shared" si="292"/>
        <v>0</v>
      </c>
      <c r="R121" s="163">
        <f t="shared" si="293"/>
        <v>0</v>
      </c>
      <c r="S121" s="164">
        <f t="shared" si="294"/>
        <v>0</v>
      </c>
      <c r="U121" s="168">
        <f t="shared" si="313"/>
        <v>0</v>
      </c>
      <c r="V121" s="6"/>
      <c r="W121" s="6"/>
      <c r="X121" s="137">
        <f t="shared" si="314"/>
        <v>0</v>
      </c>
      <c r="Y121" s="166">
        <f t="shared" si="315"/>
        <v>0</v>
      </c>
      <c r="Z121" s="168">
        <f t="shared" si="316"/>
        <v>0</v>
      </c>
      <c r="AA121" s="6"/>
      <c r="AB121" s="6"/>
      <c r="AC121" s="137">
        <f t="shared" si="317"/>
        <v>0</v>
      </c>
      <c r="AD121" s="159">
        <f t="shared" si="318"/>
        <v>0</v>
      </c>
      <c r="AE121" s="168">
        <f t="shared" si="319"/>
        <v>0</v>
      </c>
      <c r="AF121" s="6"/>
      <c r="AG121" s="6"/>
      <c r="AH121" s="137">
        <f t="shared" si="320"/>
        <v>0</v>
      </c>
      <c r="AI121" s="159">
        <f t="shared" si="321"/>
        <v>0</v>
      </c>
      <c r="AJ121" s="168">
        <f t="shared" si="322"/>
        <v>0</v>
      </c>
      <c r="AK121" s="6"/>
      <c r="AL121" s="6"/>
      <c r="AM121" s="137">
        <f t="shared" si="323"/>
        <v>0</v>
      </c>
      <c r="AN121" s="159">
        <f t="shared" si="324"/>
        <v>0</v>
      </c>
      <c r="AO121" s="168">
        <f t="shared" si="325"/>
        <v>0</v>
      </c>
      <c r="AP121" s="6"/>
      <c r="AQ121" s="6"/>
      <c r="AR121" s="137">
        <f t="shared" si="326"/>
        <v>0</v>
      </c>
      <c r="AS121" s="159">
        <f t="shared" si="327"/>
        <v>0</v>
      </c>
      <c r="AT121" s="163">
        <f t="shared" si="328"/>
        <v>0</v>
      </c>
      <c r="AU121" s="164">
        <f t="shared" si="329"/>
        <v>0</v>
      </c>
    </row>
    <row r="122" spans="2:47" outlineLevel="1" x14ac:dyDescent="0.35">
      <c r="B122" s="230" t="s">
        <v>86</v>
      </c>
      <c r="C122" s="63" t="s">
        <v>106</v>
      </c>
      <c r="D122" s="69"/>
      <c r="E122" s="70">
        <f t="shared" si="306"/>
        <v>0</v>
      </c>
      <c r="F122" s="69">
        <v>0</v>
      </c>
      <c r="G122" s="137">
        <f t="shared" si="307"/>
        <v>0</v>
      </c>
      <c r="H122" s="166">
        <f t="shared" si="308"/>
        <v>0</v>
      </c>
      <c r="I122" s="69">
        <v>0</v>
      </c>
      <c r="J122" s="137">
        <f t="shared" si="309"/>
        <v>0</v>
      </c>
      <c r="K122" s="166">
        <f t="shared" si="310"/>
        <v>0</v>
      </c>
      <c r="L122" s="69"/>
      <c r="M122" s="137">
        <f t="shared" si="311"/>
        <v>0</v>
      </c>
      <c r="N122" s="166">
        <f t="shared" si="312"/>
        <v>0</v>
      </c>
      <c r="O122" s="69"/>
      <c r="P122" s="137">
        <f t="shared" si="291"/>
        <v>0</v>
      </c>
      <c r="Q122" s="166">
        <f t="shared" si="292"/>
        <v>0</v>
      </c>
      <c r="R122" s="163">
        <f t="shared" si="293"/>
        <v>0</v>
      </c>
      <c r="S122" s="164">
        <f t="shared" si="294"/>
        <v>0</v>
      </c>
      <c r="U122" s="168">
        <f t="shared" si="313"/>
        <v>0</v>
      </c>
      <c r="V122" s="6"/>
      <c r="W122" s="6"/>
      <c r="X122" s="137">
        <f t="shared" si="314"/>
        <v>0</v>
      </c>
      <c r="Y122" s="166">
        <f t="shared" si="315"/>
        <v>0</v>
      </c>
      <c r="Z122" s="168">
        <f t="shared" si="316"/>
        <v>0</v>
      </c>
      <c r="AA122" s="6"/>
      <c r="AB122" s="6"/>
      <c r="AC122" s="137">
        <f t="shared" si="317"/>
        <v>0</v>
      </c>
      <c r="AD122" s="159">
        <f t="shared" si="318"/>
        <v>0</v>
      </c>
      <c r="AE122" s="168">
        <f t="shared" si="319"/>
        <v>0</v>
      </c>
      <c r="AF122" s="6"/>
      <c r="AG122" s="6"/>
      <c r="AH122" s="137">
        <f t="shared" si="320"/>
        <v>0</v>
      </c>
      <c r="AI122" s="159">
        <f t="shared" si="321"/>
        <v>0</v>
      </c>
      <c r="AJ122" s="168">
        <f t="shared" si="322"/>
        <v>0</v>
      </c>
      <c r="AK122" s="6"/>
      <c r="AL122" s="6"/>
      <c r="AM122" s="137">
        <f t="shared" si="323"/>
        <v>0</v>
      </c>
      <c r="AN122" s="159">
        <f t="shared" si="324"/>
        <v>0</v>
      </c>
      <c r="AO122" s="168">
        <f t="shared" si="325"/>
        <v>0</v>
      </c>
      <c r="AP122" s="6"/>
      <c r="AQ122" s="6"/>
      <c r="AR122" s="137">
        <f t="shared" si="326"/>
        <v>0</v>
      </c>
      <c r="AS122" s="159">
        <f t="shared" si="327"/>
        <v>0</v>
      </c>
      <c r="AT122" s="163">
        <f t="shared" si="328"/>
        <v>0</v>
      </c>
      <c r="AU122" s="164">
        <f t="shared" si="329"/>
        <v>0</v>
      </c>
    </row>
    <row r="123" spans="2:47" outlineLevel="1" x14ac:dyDescent="0.35">
      <c r="B123" s="230" t="s">
        <v>87</v>
      </c>
      <c r="C123" s="63" t="s">
        <v>106</v>
      </c>
      <c r="D123" s="69"/>
      <c r="E123" s="70">
        <f t="shared" si="306"/>
        <v>0</v>
      </c>
      <c r="F123" s="69">
        <v>0</v>
      </c>
      <c r="G123" s="137">
        <f t="shared" si="307"/>
        <v>0</v>
      </c>
      <c r="H123" s="166">
        <f t="shared" si="308"/>
        <v>0</v>
      </c>
      <c r="I123" s="69">
        <v>0</v>
      </c>
      <c r="J123" s="137">
        <f t="shared" si="309"/>
        <v>0</v>
      </c>
      <c r="K123" s="166">
        <f t="shared" si="310"/>
        <v>0</v>
      </c>
      <c r="L123" s="69"/>
      <c r="M123" s="137">
        <f t="shared" si="311"/>
        <v>0</v>
      </c>
      <c r="N123" s="166">
        <f t="shared" si="312"/>
        <v>0</v>
      </c>
      <c r="O123" s="69"/>
      <c r="P123" s="137">
        <f t="shared" si="291"/>
        <v>0</v>
      </c>
      <c r="Q123" s="166">
        <f t="shared" si="292"/>
        <v>0</v>
      </c>
      <c r="R123" s="163">
        <f t="shared" si="293"/>
        <v>0</v>
      </c>
      <c r="S123" s="164">
        <f t="shared" si="294"/>
        <v>0</v>
      </c>
      <c r="U123" s="168">
        <f t="shared" si="313"/>
        <v>0</v>
      </c>
      <c r="V123" s="6"/>
      <c r="W123" s="6"/>
      <c r="X123" s="137">
        <f t="shared" si="314"/>
        <v>0</v>
      </c>
      <c r="Y123" s="166">
        <f t="shared" si="315"/>
        <v>0</v>
      </c>
      <c r="Z123" s="168">
        <f t="shared" si="316"/>
        <v>0</v>
      </c>
      <c r="AA123" s="6"/>
      <c r="AB123" s="6"/>
      <c r="AC123" s="137">
        <f t="shared" si="317"/>
        <v>0</v>
      </c>
      <c r="AD123" s="159">
        <f t="shared" si="318"/>
        <v>0</v>
      </c>
      <c r="AE123" s="168">
        <f t="shared" si="319"/>
        <v>0</v>
      </c>
      <c r="AF123" s="6"/>
      <c r="AG123" s="6"/>
      <c r="AH123" s="137">
        <f t="shared" si="320"/>
        <v>0</v>
      </c>
      <c r="AI123" s="159">
        <f t="shared" si="321"/>
        <v>0</v>
      </c>
      <c r="AJ123" s="168">
        <f t="shared" si="322"/>
        <v>0</v>
      </c>
      <c r="AK123" s="6"/>
      <c r="AL123" s="6"/>
      <c r="AM123" s="137">
        <f t="shared" si="323"/>
        <v>0</v>
      </c>
      <c r="AN123" s="159">
        <f t="shared" si="324"/>
        <v>0</v>
      </c>
      <c r="AO123" s="168">
        <f t="shared" si="325"/>
        <v>0</v>
      </c>
      <c r="AP123" s="6"/>
      <c r="AQ123" s="6"/>
      <c r="AR123" s="137">
        <f t="shared" si="326"/>
        <v>0</v>
      </c>
      <c r="AS123" s="159">
        <f t="shared" si="327"/>
        <v>0</v>
      </c>
      <c r="AT123" s="163">
        <f t="shared" si="328"/>
        <v>0</v>
      </c>
      <c r="AU123" s="164">
        <f t="shared" si="329"/>
        <v>0</v>
      </c>
    </row>
    <row r="124" spans="2:47" outlineLevel="1" x14ac:dyDescent="0.35">
      <c r="B124" s="230" t="s">
        <v>88</v>
      </c>
      <c r="C124" s="63" t="s">
        <v>106</v>
      </c>
      <c r="D124" s="69"/>
      <c r="E124" s="70">
        <f t="shared" si="306"/>
        <v>0</v>
      </c>
      <c r="F124" s="69">
        <v>0</v>
      </c>
      <c r="G124" s="137">
        <f t="shared" si="307"/>
        <v>0</v>
      </c>
      <c r="H124" s="166">
        <f t="shared" si="308"/>
        <v>0</v>
      </c>
      <c r="I124" s="69">
        <v>0</v>
      </c>
      <c r="J124" s="137">
        <f t="shared" si="309"/>
        <v>0</v>
      </c>
      <c r="K124" s="166">
        <f t="shared" si="310"/>
        <v>0</v>
      </c>
      <c r="L124" s="69"/>
      <c r="M124" s="137">
        <f t="shared" si="311"/>
        <v>0</v>
      </c>
      <c r="N124" s="166">
        <f t="shared" si="312"/>
        <v>0</v>
      </c>
      <c r="O124" s="69"/>
      <c r="P124" s="137">
        <f t="shared" si="291"/>
        <v>0</v>
      </c>
      <c r="Q124" s="166">
        <f t="shared" si="292"/>
        <v>0</v>
      </c>
      <c r="R124" s="163">
        <f t="shared" si="293"/>
        <v>0</v>
      </c>
      <c r="S124" s="164">
        <f t="shared" si="294"/>
        <v>0</v>
      </c>
      <c r="U124" s="168">
        <f t="shared" si="313"/>
        <v>0</v>
      </c>
      <c r="V124" s="6"/>
      <c r="W124" s="6"/>
      <c r="X124" s="137">
        <f t="shared" si="314"/>
        <v>0</v>
      </c>
      <c r="Y124" s="166">
        <f t="shared" si="315"/>
        <v>0</v>
      </c>
      <c r="Z124" s="168">
        <f t="shared" si="316"/>
        <v>0</v>
      </c>
      <c r="AA124" s="6"/>
      <c r="AB124" s="6"/>
      <c r="AC124" s="137">
        <f t="shared" si="317"/>
        <v>0</v>
      </c>
      <c r="AD124" s="159">
        <f t="shared" si="318"/>
        <v>0</v>
      </c>
      <c r="AE124" s="168">
        <f t="shared" si="319"/>
        <v>0</v>
      </c>
      <c r="AF124" s="6"/>
      <c r="AG124" s="6"/>
      <c r="AH124" s="137">
        <f t="shared" si="320"/>
        <v>0</v>
      </c>
      <c r="AI124" s="159">
        <f t="shared" si="321"/>
        <v>0</v>
      </c>
      <c r="AJ124" s="168">
        <f t="shared" si="322"/>
        <v>0</v>
      </c>
      <c r="AK124" s="6"/>
      <c r="AL124" s="6"/>
      <c r="AM124" s="137">
        <f t="shared" si="323"/>
        <v>0</v>
      </c>
      <c r="AN124" s="159">
        <f t="shared" si="324"/>
        <v>0</v>
      </c>
      <c r="AO124" s="168">
        <f t="shared" si="325"/>
        <v>0</v>
      </c>
      <c r="AP124" s="6"/>
      <c r="AQ124" s="6"/>
      <c r="AR124" s="137">
        <f t="shared" si="326"/>
        <v>0</v>
      </c>
      <c r="AS124" s="159">
        <f t="shared" si="327"/>
        <v>0</v>
      </c>
      <c r="AT124" s="163">
        <f t="shared" si="328"/>
        <v>0</v>
      </c>
      <c r="AU124" s="164">
        <f t="shared" si="329"/>
        <v>0</v>
      </c>
    </row>
    <row r="125" spans="2:47" outlineLevel="1" x14ac:dyDescent="0.35">
      <c r="B125" s="230" t="s">
        <v>89</v>
      </c>
      <c r="C125" s="63" t="s">
        <v>106</v>
      </c>
      <c r="D125" s="69"/>
      <c r="E125" s="70">
        <f t="shared" si="306"/>
        <v>0</v>
      </c>
      <c r="F125" s="69">
        <v>0</v>
      </c>
      <c r="G125" s="137">
        <f t="shared" si="307"/>
        <v>0</v>
      </c>
      <c r="H125" s="166">
        <f t="shared" si="308"/>
        <v>0</v>
      </c>
      <c r="I125" s="69">
        <v>0</v>
      </c>
      <c r="J125" s="137">
        <f t="shared" si="309"/>
        <v>0</v>
      </c>
      <c r="K125" s="166">
        <f t="shared" si="310"/>
        <v>0</v>
      </c>
      <c r="L125" s="69">
        <v>3</v>
      </c>
      <c r="M125" s="137">
        <f t="shared" si="311"/>
        <v>3</v>
      </c>
      <c r="N125" s="166">
        <f t="shared" si="312"/>
        <v>0</v>
      </c>
      <c r="O125" s="69">
        <v>2</v>
      </c>
      <c r="P125" s="137">
        <f t="shared" si="291"/>
        <v>5</v>
      </c>
      <c r="Q125" s="166">
        <f t="shared" si="292"/>
        <v>0.66666666666666663</v>
      </c>
      <c r="R125" s="163">
        <f t="shared" si="293"/>
        <v>5</v>
      </c>
      <c r="S125" s="164">
        <f t="shared" si="294"/>
        <v>0</v>
      </c>
      <c r="U125" s="168">
        <f t="shared" si="313"/>
        <v>12</v>
      </c>
      <c r="V125" s="6">
        <v>12</v>
      </c>
      <c r="W125" s="6"/>
      <c r="X125" s="137">
        <f t="shared" si="314"/>
        <v>17</v>
      </c>
      <c r="Y125" s="166">
        <f t="shared" si="315"/>
        <v>2.4</v>
      </c>
      <c r="Z125" s="168">
        <f t="shared" si="316"/>
        <v>50</v>
      </c>
      <c r="AA125" s="6">
        <v>50</v>
      </c>
      <c r="AB125" s="6"/>
      <c r="AC125" s="137">
        <f t="shared" si="317"/>
        <v>67</v>
      </c>
      <c r="AD125" s="159">
        <f t="shared" si="318"/>
        <v>2.9411764705882355</v>
      </c>
      <c r="AE125" s="168">
        <f t="shared" si="319"/>
        <v>35</v>
      </c>
      <c r="AF125" s="6">
        <v>35</v>
      </c>
      <c r="AG125" s="6"/>
      <c r="AH125" s="137">
        <f t="shared" si="320"/>
        <v>102</v>
      </c>
      <c r="AI125" s="159">
        <f t="shared" si="321"/>
        <v>0.52238805970149249</v>
      </c>
      <c r="AJ125" s="168">
        <f t="shared" si="322"/>
        <v>33</v>
      </c>
      <c r="AK125" s="6">
        <v>33</v>
      </c>
      <c r="AL125" s="6"/>
      <c r="AM125" s="137">
        <f t="shared" si="323"/>
        <v>135</v>
      </c>
      <c r="AN125" s="159">
        <f t="shared" si="324"/>
        <v>0.3235294117647059</v>
      </c>
      <c r="AO125" s="168">
        <f t="shared" si="325"/>
        <v>30</v>
      </c>
      <c r="AP125" s="6">
        <v>30</v>
      </c>
      <c r="AQ125" s="6"/>
      <c r="AR125" s="137">
        <f t="shared" si="326"/>
        <v>165</v>
      </c>
      <c r="AS125" s="159">
        <f t="shared" si="327"/>
        <v>0.22222222222222221</v>
      </c>
      <c r="AT125" s="163">
        <f t="shared" si="328"/>
        <v>160</v>
      </c>
      <c r="AU125" s="164">
        <f t="shared" si="329"/>
        <v>0.76505708468695555</v>
      </c>
    </row>
    <row r="126" spans="2:47" outlineLevel="1" x14ac:dyDescent="0.35">
      <c r="B126" s="229" t="s">
        <v>90</v>
      </c>
      <c r="C126" s="63" t="s">
        <v>106</v>
      </c>
      <c r="D126" s="69"/>
      <c r="E126" s="70">
        <f t="shared" si="306"/>
        <v>0</v>
      </c>
      <c r="F126" s="69"/>
      <c r="G126" s="137">
        <f t="shared" si="307"/>
        <v>0</v>
      </c>
      <c r="H126" s="166">
        <f t="shared" si="308"/>
        <v>0</v>
      </c>
      <c r="I126" s="69"/>
      <c r="J126" s="137">
        <f t="shared" si="309"/>
        <v>0</v>
      </c>
      <c r="K126" s="166">
        <f t="shared" si="310"/>
        <v>0</v>
      </c>
      <c r="L126" s="69"/>
      <c r="M126" s="137">
        <f t="shared" si="311"/>
        <v>0</v>
      </c>
      <c r="N126" s="166">
        <f t="shared" si="312"/>
        <v>0</v>
      </c>
      <c r="O126" s="69"/>
      <c r="P126" s="137">
        <f t="shared" si="291"/>
        <v>0</v>
      </c>
      <c r="Q126" s="166">
        <f t="shared" si="292"/>
        <v>0</v>
      </c>
      <c r="R126" s="163">
        <f t="shared" si="293"/>
        <v>0</v>
      </c>
      <c r="S126" s="164">
        <f t="shared" si="294"/>
        <v>0</v>
      </c>
      <c r="U126" s="168">
        <f t="shared" si="313"/>
        <v>0</v>
      </c>
      <c r="V126" s="6"/>
      <c r="W126" s="6"/>
      <c r="X126" s="137">
        <f t="shared" si="314"/>
        <v>0</v>
      </c>
      <c r="Y126" s="166">
        <f t="shared" si="315"/>
        <v>0</v>
      </c>
      <c r="Z126" s="168">
        <f t="shared" si="316"/>
        <v>0</v>
      </c>
      <c r="AA126" s="6"/>
      <c r="AB126" s="6"/>
      <c r="AC126" s="137">
        <f t="shared" si="317"/>
        <v>0</v>
      </c>
      <c r="AD126" s="159">
        <f t="shared" si="318"/>
        <v>0</v>
      </c>
      <c r="AE126" s="168">
        <f t="shared" si="319"/>
        <v>0</v>
      </c>
      <c r="AF126" s="6"/>
      <c r="AG126" s="6"/>
      <c r="AH126" s="137">
        <f t="shared" si="320"/>
        <v>0</v>
      </c>
      <c r="AI126" s="159">
        <f t="shared" si="321"/>
        <v>0</v>
      </c>
      <c r="AJ126" s="168">
        <f t="shared" si="322"/>
        <v>0</v>
      </c>
      <c r="AK126" s="6"/>
      <c r="AL126" s="6"/>
      <c r="AM126" s="137">
        <f t="shared" si="323"/>
        <v>0</v>
      </c>
      <c r="AN126" s="159">
        <f t="shared" si="324"/>
        <v>0</v>
      </c>
      <c r="AO126" s="168">
        <f t="shared" si="325"/>
        <v>0</v>
      </c>
      <c r="AP126" s="6"/>
      <c r="AQ126" s="6"/>
      <c r="AR126" s="137">
        <f t="shared" si="326"/>
        <v>0</v>
      </c>
      <c r="AS126" s="159">
        <f t="shared" si="327"/>
        <v>0</v>
      </c>
      <c r="AT126" s="163">
        <f t="shared" si="328"/>
        <v>0</v>
      </c>
      <c r="AU126" s="164">
        <f t="shared" si="329"/>
        <v>0</v>
      </c>
    </row>
    <row r="127" spans="2:47" outlineLevel="1" x14ac:dyDescent="0.35">
      <c r="B127" s="230" t="s">
        <v>91</v>
      </c>
      <c r="C127" s="63" t="s">
        <v>106</v>
      </c>
      <c r="D127" s="69"/>
      <c r="E127" s="70">
        <f t="shared" si="306"/>
        <v>0</v>
      </c>
      <c r="F127" s="69"/>
      <c r="G127" s="137">
        <f t="shared" si="307"/>
        <v>0</v>
      </c>
      <c r="H127" s="166">
        <f t="shared" si="308"/>
        <v>0</v>
      </c>
      <c r="I127" s="69"/>
      <c r="J127" s="137">
        <f t="shared" si="309"/>
        <v>0</v>
      </c>
      <c r="K127" s="166">
        <f t="shared" si="310"/>
        <v>0</v>
      </c>
      <c r="L127" s="69"/>
      <c r="M127" s="137">
        <f t="shared" si="311"/>
        <v>0</v>
      </c>
      <c r="N127" s="166">
        <f t="shared" si="312"/>
        <v>0</v>
      </c>
      <c r="O127" s="69"/>
      <c r="P127" s="137">
        <f t="shared" si="291"/>
        <v>0</v>
      </c>
      <c r="Q127" s="166">
        <f t="shared" si="292"/>
        <v>0</v>
      </c>
      <c r="R127" s="163">
        <f t="shared" si="293"/>
        <v>0</v>
      </c>
      <c r="S127" s="164">
        <f t="shared" si="294"/>
        <v>0</v>
      </c>
      <c r="U127" s="168">
        <f t="shared" si="313"/>
        <v>9</v>
      </c>
      <c r="V127" s="6">
        <v>9</v>
      </c>
      <c r="W127" s="6"/>
      <c r="X127" s="137">
        <f t="shared" si="314"/>
        <v>9</v>
      </c>
      <c r="Y127" s="166">
        <f t="shared" si="315"/>
        <v>0</v>
      </c>
      <c r="Z127" s="168">
        <f t="shared" si="316"/>
        <v>10</v>
      </c>
      <c r="AA127" s="6">
        <v>10</v>
      </c>
      <c r="AB127" s="6"/>
      <c r="AC127" s="137">
        <f t="shared" si="317"/>
        <v>19</v>
      </c>
      <c r="AD127" s="159">
        <f t="shared" si="318"/>
        <v>1.1111111111111112</v>
      </c>
      <c r="AE127" s="168">
        <f t="shared" si="319"/>
        <v>5</v>
      </c>
      <c r="AF127" s="6">
        <v>5</v>
      </c>
      <c r="AG127" s="6"/>
      <c r="AH127" s="137">
        <f t="shared" si="320"/>
        <v>24</v>
      </c>
      <c r="AI127" s="159">
        <f t="shared" si="321"/>
        <v>0.26315789473684209</v>
      </c>
      <c r="AJ127" s="168">
        <f t="shared" si="322"/>
        <v>2</v>
      </c>
      <c r="AK127" s="6">
        <v>2</v>
      </c>
      <c r="AL127" s="6"/>
      <c r="AM127" s="137">
        <f t="shared" si="323"/>
        <v>26</v>
      </c>
      <c r="AN127" s="159">
        <f t="shared" si="324"/>
        <v>8.3333333333333329E-2</v>
      </c>
      <c r="AO127" s="168">
        <f t="shared" si="325"/>
        <v>1</v>
      </c>
      <c r="AP127" s="6">
        <v>1</v>
      </c>
      <c r="AQ127" s="6"/>
      <c r="AR127" s="137">
        <f t="shared" si="326"/>
        <v>27</v>
      </c>
      <c r="AS127" s="159">
        <f t="shared" si="327"/>
        <v>3.8461538461538464E-2</v>
      </c>
      <c r="AT127" s="163">
        <f t="shared" si="328"/>
        <v>27</v>
      </c>
      <c r="AU127" s="164">
        <f t="shared" si="329"/>
        <v>0.3160740129524926</v>
      </c>
    </row>
    <row r="128" spans="2:47" outlineLevel="1" x14ac:dyDescent="0.35">
      <c r="B128" s="229" t="s">
        <v>92</v>
      </c>
      <c r="C128" s="63" t="s">
        <v>106</v>
      </c>
      <c r="D128" s="69"/>
      <c r="E128" s="70">
        <f t="shared" si="306"/>
        <v>0</v>
      </c>
      <c r="F128" s="69"/>
      <c r="G128" s="137">
        <f t="shared" si="307"/>
        <v>0</v>
      </c>
      <c r="H128" s="166">
        <f t="shared" si="308"/>
        <v>0</v>
      </c>
      <c r="I128" s="69"/>
      <c r="J128" s="137">
        <f t="shared" si="309"/>
        <v>0</v>
      </c>
      <c r="K128" s="166">
        <f t="shared" si="310"/>
        <v>0</v>
      </c>
      <c r="L128" s="69"/>
      <c r="M128" s="137">
        <f t="shared" si="311"/>
        <v>0</v>
      </c>
      <c r="N128" s="166">
        <f t="shared" si="312"/>
        <v>0</v>
      </c>
      <c r="O128" s="69"/>
      <c r="P128" s="137">
        <f t="shared" si="291"/>
        <v>0</v>
      </c>
      <c r="Q128" s="166">
        <f t="shared" si="292"/>
        <v>0</v>
      </c>
      <c r="R128" s="163">
        <f t="shared" si="293"/>
        <v>0</v>
      </c>
      <c r="S128" s="164">
        <f t="shared" si="294"/>
        <v>0</v>
      </c>
      <c r="U128" s="168">
        <f t="shared" si="313"/>
        <v>0</v>
      </c>
      <c r="V128" s="6"/>
      <c r="W128" s="6"/>
      <c r="X128" s="137">
        <f t="shared" si="314"/>
        <v>0</v>
      </c>
      <c r="Y128" s="166">
        <f t="shared" si="315"/>
        <v>0</v>
      </c>
      <c r="Z128" s="168">
        <f t="shared" si="316"/>
        <v>0</v>
      </c>
      <c r="AA128" s="6"/>
      <c r="AB128" s="6"/>
      <c r="AC128" s="137">
        <f t="shared" si="317"/>
        <v>0</v>
      </c>
      <c r="AD128" s="159">
        <f t="shared" si="318"/>
        <v>0</v>
      </c>
      <c r="AE128" s="168">
        <f t="shared" si="319"/>
        <v>0</v>
      </c>
      <c r="AF128" s="6"/>
      <c r="AG128" s="6"/>
      <c r="AH128" s="137">
        <f t="shared" si="320"/>
        <v>0</v>
      </c>
      <c r="AI128" s="159">
        <f t="shared" si="321"/>
        <v>0</v>
      </c>
      <c r="AJ128" s="168">
        <f t="shared" si="322"/>
        <v>0</v>
      </c>
      <c r="AK128" s="6"/>
      <c r="AL128" s="6"/>
      <c r="AM128" s="137">
        <f t="shared" si="323"/>
        <v>0</v>
      </c>
      <c r="AN128" s="159">
        <f t="shared" si="324"/>
        <v>0</v>
      </c>
      <c r="AO128" s="168">
        <f t="shared" si="325"/>
        <v>0</v>
      </c>
      <c r="AP128" s="6"/>
      <c r="AQ128" s="6"/>
      <c r="AR128" s="137">
        <f t="shared" si="326"/>
        <v>0</v>
      </c>
      <c r="AS128" s="159">
        <f t="shared" si="327"/>
        <v>0</v>
      </c>
      <c r="AT128" s="163">
        <f t="shared" si="328"/>
        <v>0</v>
      </c>
      <c r="AU128" s="164">
        <f t="shared" si="329"/>
        <v>0</v>
      </c>
    </row>
    <row r="129" spans="2:47" outlineLevel="1" x14ac:dyDescent="0.35">
      <c r="B129" s="230" t="s">
        <v>93</v>
      </c>
      <c r="C129" s="63" t="s">
        <v>106</v>
      </c>
      <c r="D129" s="69"/>
      <c r="E129" s="70">
        <f t="shared" si="306"/>
        <v>0</v>
      </c>
      <c r="F129" s="69"/>
      <c r="G129" s="137">
        <f t="shared" si="307"/>
        <v>0</v>
      </c>
      <c r="H129" s="166">
        <f t="shared" si="308"/>
        <v>0</v>
      </c>
      <c r="I129" s="69"/>
      <c r="J129" s="137">
        <f t="shared" si="309"/>
        <v>0</v>
      </c>
      <c r="K129" s="166">
        <f t="shared" si="310"/>
        <v>0</v>
      </c>
      <c r="L129" s="69"/>
      <c r="M129" s="137">
        <f t="shared" si="311"/>
        <v>0</v>
      </c>
      <c r="N129" s="166">
        <f t="shared" si="312"/>
        <v>0</v>
      </c>
      <c r="O129" s="69"/>
      <c r="P129" s="137">
        <f t="shared" si="291"/>
        <v>0</v>
      </c>
      <c r="Q129" s="166">
        <f t="shared" si="292"/>
        <v>0</v>
      </c>
      <c r="R129" s="163">
        <f t="shared" si="293"/>
        <v>0</v>
      </c>
      <c r="S129" s="164">
        <f t="shared" si="294"/>
        <v>0</v>
      </c>
      <c r="U129" s="168">
        <f t="shared" si="313"/>
        <v>5</v>
      </c>
      <c r="V129" s="6">
        <v>5</v>
      </c>
      <c r="W129" s="6"/>
      <c r="X129" s="137">
        <f t="shared" si="314"/>
        <v>5</v>
      </c>
      <c r="Y129" s="166">
        <f t="shared" si="315"/>
        <v>0</v>
      </c>
      <c r="Z129" s="168">
        <f t="shared" si="316"/>
        <v>10</v>
      </c>
      <c r="AA129" s="6">
        <v>10</v>
      </c>
      <c r="AB129" s="6"/>
      <c r="AC129" s="137">
        <f t="shared" si="317"/>
        <v>15</v>
      </c>
      <c r="AD129" s="159">
        <f t="shared" si="318"/>
        <v>2</v>
      </c>
      <c r="AE129" s="168">
        <f t="shared" si="319"/>
        <v>1</v>
      </c>
      <c r="AF129" s="6">
        <v>1</v>
      </c>
      <c r="AG129" s="6"/>
      <c r="AH129" s="137">
        <f t="shared" si="320"/>
        <v>16</v>
      </c>
      <c r="AI129" s="159">
        <f t="shared" si="321"/>
        <v>6.6666666666666666E-2</v>
      </c>
      <c r="AJ129" s="168">
        <f t="shared" si="322"/>
        <v>0</v>
      </c>
      <c r="AK129" s="6"/>
      <c r="AL129" s="6"/>
      <c r="AM129" s="137">
        <f t="shared" si="323"/>
        <v>16</v>
      </c>
      <c r="AN129" s="159">
        <f t="shared" si="324"/>
        <v>0</v>
      </c>
      <c r="AO129" s="168">
        <f t="shared" si="325"/>
        <v>0</v>
      </c>
      <c r="AP129" s="6"/>
      <c r="AQ129" s="6"/>
      <c r="AR129" s="137">
        <f t="shared" si="326"/>
        <v>16</v>
      </c>
      <c r="AS129" s="159">
        <f t="shared" si="327"/>
        <v>0</v>
      </c>
      <c r="AT129" s="163">
        <f t="shared" si="328"/>
        <v>16</v>
      </c>
      <c r="AU129" s="164">
        <f t="shared" si="329"/>
        <v>0.33748060995284401</v>
      </c>
    </row>
    <row r="130" spans="2:47" outlineLevel="1" x14ac:dyDescent="0.35">
      <c r="B130" s="229" t="s">
        <v>94</v>
      </c>
      <c r="C130" s="63" t="s">
        <v>106</v>
      </c>
      <c r="D130" s="69"/>
      <c r="E130" s="70">
        <f t="shared" si="306"/>
        <v>0</v>
      </c>
      <c r="F130" s="69"/>
      <c r="G130" s="137">
        <f t="shared" si="307"/>
        <v>0</v>
      </c>
      <c r="H130" s="166">
        <f t="shared" si="308"/>
        <v>0</v>
      </c>
      <c r="I130" s="69"/>
      <c r="J130" s="137">
        <f t="shared" si="309"/>
        <v>0</v>
      </c>
      <c r="K130" s="166">
        <f t="shared" si="310"/>
        <v>0</v>
      </c>
      <c r="L130" s="69"/>
      <c r="M130" s="137">
        <f t="shared" si="311"/>
        <v>0</v>
      </c>
      <c r="N130" s="166">
        <f t="shared" si="312"/>
        <v>0</v>
      </c>
      <c r="O130" s="69"/>
      <c r="P130" s="137">
        <f t="shared" si="291"/>
        <v>0</v>
      </c>
      <c r="Q130" s="166">
        <f t="shared" si="292"/>
        <v>0</v>
      </c>
      <c r="R130" s="163">
        <f t="shared" si="293"/>
        <v>0</v>
      </c>
      <c r="S130" s="164">
        <f t="shared" si="294"/>
        <v>0</v>
      </c>
      <c r="U130" s="168">
        <f t="shared" si="313"/>
        <v>0</v>
      </c>
      <c r="V130" s="6"/>
      <c r="W130" s="6"/>
      <c r="X130" s="137">
        <f t="shared" si="314"/>
        <v>0</v>
      </c>
      <c r="Y130" s="166">
        <f t="shared" si="315"/>
        <v>0</v>
      </c>
      <c r="Z130" s="168">
        <f t="shared" si="316"/>
        <v>0</v>
      </c>
      <c r="AA130" s="6"/>
      <c r="AB130" s="6"/>
      <c r="AC130" s="137">
        <f t="shared" si="317"/>
        <v>0</v>
      </c>
      <c r="AD130" s="159">
        <f t="shared" si="318"/>
        <v>0</v>
      </c>
      <c r="AE130" s="168">
        <f t="shared" si="319"/>
        <v>0</v>
      </c>
      <c r="AF130" s="6"/>
      <c r="AG130" s="6"/>
      <c r="AH130" s="137">
        <f t="shared" si="320"/>
        <v>0</v>
      </c>
      <c r="AI130" s="159">
        <f t="shared" si="321"/>
        <v>0</v>
      </c>
      <c r="AJ130" s="168">
        <f t="shared" si="322"/>
        <v>0</v>
      </c>
      <c r="AK130" s="6"/>
      <c r="AL130" s="6"/>
      <c r="AM130" s="137">
        <f t="shared" si="323"/>
        <v>0</v>
      </c>
      <c r="AN130" s="159">
        <f t="shared" si="324"/>
        <v>0</v>
      </c>
      <c r="AO130" s="168">
        <f t="shared" si="325"/>
        <v>0</v>
      </c>
      <c r="AP130" s="6"/>
      <c r="AQ130" s="6"/>
      <c r="AR130" s="137">
        <f t="shared" si="326"/>
        <v>0</v>
      </c>
      <c r="AS130" s="159">
        <f t="shared" si="327"/>
        <v>0</v>
      </c>
      <c r="AT130" s="163">
        <f t="shared" si="328"/>
        <v>0</v>
      </c>
      <c r="AU130" s="164">
        <f t="shared" si="329"/>
        <v>0</v>
      </c>
    </row>
    <row r="131" spans="2:47" outlineLevel="1" x14ac:dyDescent="0.35">
      <c r="B131" s="230" t="s">
        <v>95</v>
      </c>
      <c r="C131" s="63" t="s">
        <v>106</v>
      </c>
      <c r="D131" s="69"/>
      <c r="E131" s="70">
        <f t="shared" si="306"/>
        <v>0</v>
      </c>
      <c r="F131" s="69"/>
      <c r="G131" s="137">
        <f t="shared" si="307"/>
        <v>0</v>
      </c>
      <c r="H131" s="166">
        <f t="shared" si="308"/>
        <v>0</v>
      </c>
      <c r="I131" s="69"/>
      <c r="J131" s="137">
        <f t="shared" si="309"/>
        <v>0</v>
      </c>
      <c r="K131" s="166">
        <f t="shared" si="310"/>
        <v>0</v>
      </c>
      <c r="L131" s="69"/>
      <c r="M131" s="137">
        <f t="shared" si="311"/>
        <v>0</v>
      </c>
      <c r="N131" s="166">
        <f t="shared" si="312"/>
        <v>0</v>
      </c>
      <c r="O131" s="69"/>
      <c r="P131" s="137">
        <f t="shared" si="291"/>
        <v>0</v>
      </c>
      <c r="Q131" s="166">
        <f t="shared" si="292"/>
        <v>0</v>
      </c>
      <c r="R131" s="163">
        <f t="shared" si="293"/>
        <v>0</v>
      </c>
      <c r="S131" s="164">
        <f t="shared" si="294"/>
        <v>0</v>
      </c>
      <c r="U131" s="168">
        <f t="shared" si="313"/>
        <v>6</v>
      </c>
      <c r="V131" s="6">
        <v>6</v>
      </c>
      <c r="W131" s="6"/>
      <c r="X131" s="137">
        <f t="shared" si="314"/>
        <v>6</v>
      </c>
      <c r="Y131" s="166">
        <f t="shared" si="315"/>
        <v>0</v>
      </c>
      <c r="Z131" s="168">
        <f t="shared" si="316"/>
        <v>5</v>
      </c>
      <c r="AA131" s="6">
        <v>5</v>
      </c>
      <c r="AB131" s="6"/>
      <c r="AC131" s="137">
        <f t="shared" si="317"/>
        <v>11</v>
      </c>
      <c r="AD131" s="159">
        <f t="shared" si="318"/>
        <v>0.83333333333333337</v>
      </c>
      <c r="AE131" s="168">
        <f t="shared" si="319"/>
        <v>2</v>
      </c>
      <c r="AF131" s="6">
        <v>2</v>
      </c>
      <c r="AG131" s="6"/>
      <c r="AH131" s="137">
        <f t="shared" si="320"/>
        <v>13</v>
      </c>
      <c r="AI131" s="159">
        <f t="shared" si="321"/>
        <v>0.18181818181818182</v>
      </c>
      <c r="AJ131" s="168">
        <f t="shared" si="322"/>
        <v>2</v>
      </c>
      <c r="AK131" s="6">
        <v>2</v>
      </c>
      <c r="AL131" s="6"/>
      <c r="AM131" s="137">
        <f t="shared" si="323"/>
        <v>15</v>
      </c>
      <c r="AN131" s="159">
        <f t="shared" si="324"/>
        <v>0.15384615384615385</v>
      </c>
      <c r="AO131" s="168">
        <f t="shared" si="325"/>
        <v>1</v>
      </c>
      <c r="AP131" s="6">
        <v>1</v>
      </c>
      <c r="AQ131" s="6"/>
      <c r="AR131" s="137">
        <f t="shared" si="326"/>
        <v>16</v>
      </c>
      <c r="AS131" s="159">
        <f t="shared" si="327"/>
        <v>6.6666666666666666E-2</v>
      </c>
      <c r="AT131" s="163">
        <f t="shared" si="328"/>
        <v>16</v>
      </c>
      <c r="AU131" s="164">
        <f t="shared" si="329"/>
        <v>0.27788620849254486</v>
      </c>
    </row>
    <row r="132" spans="2:47" outlineLevel="1" x14ac:dyDescent="0.35">
      <c r="B132" s="229" t="s">
        <v>96</v>
      </c>
      <c r="C132" s="63" t="s">
        <v>106</v>
      </c>
      <c r="D132" s="69"/>
      <c r="E132" s="70">
        <f t="shared" si="306"/>
        <v>0</v>
      </c>
      <c r="F132" s="69"/>
      <c r="G132" s="137">
        <f t="shared" ref="G132:G135" si="330">E132+F132</f>
        <v>0</v>
      </c>
      <c r="H132" s="166">
        <f t="shared" ref="H132:H135" si="331">IFERROR((G132-E132)/E132,0)</f>
        <v>0</v>
      </c>
      <c r="I132" s="69"/>
      <c r="J132" s="137">
        <f t="shared" ref="J132:J135" si="332">G132+I132</f>
        <v>0</v>
      </c>
      <c r="K132" s="166">
        <f t="shared" ref="K132:K136" si="333">IFERROR((J132-G132)/G132,0)</f>
        <v>0</v>
      </c>
      <c r="L132" s="69"/>
      <c r="M132" s="137">
        <f t="shared" ref="M132:M135" si="334">J132+L132</f>
        <v>0</v>
      </c>
      <c r="N132" s="166">
        <f t="shared" ref="N132:N136" si="335">IFERROR((M132-J132)/J132,0)</f>
        <v>0</v>
      </c>
      <c r="O132" s="69"/>
      <c r="P132" s="137">
        <f t="shared" si="291"/>
        <v>0</v>
      </c>
      <c r="Q132" s="166">
        <f t="shared" si="292"/>
        <v>0</v>
      </c>
      <c r="R132" s="163">
        <f t="shared" si="293"/>
        <v>0</v>
      </c>
      <c r="S132" s="164">
        <f t="shared" si="294"/>
        <v>0</v>
      </c>
      <c r="U132" s="168">
        <f t="shared" ref="U132:U135" si="336">V132+W132</f>
        <v>0</v>
      </c>
      <c r="V132" s="6"/>
      <c r="W132" s="6"/>
      <c r="X132" s="137">
        <f t="shared" ref="X132:X135" si="337">P132+U132</f>
        <v>0</v>
      </c>
      <c r="Y132" s="166">
        <f t="shared" ref="Y132:Y135" si="338">IFERROR((X132-P132)/P132,0)</f>
        <v>0</v>
      </c>
      <c r="Z132" s="168">
        <f t="shared" ref="Z132:Z135" si="339">AA132+AB132</f>
        <v>0</v>
      </c>
      <c r="AA132" s="6"/>
      <c r="AB132" s="6"/>
      <c r="AC132" s="137">
        <f t="shared" ref="AC132:AC135" si="340">X132+Z132</f>
        <v>0</v>
      </c>
      <c r="AD132" s="159">
        <f t="shared" ref="AD132:AD135" si="341">IFERROR((AC132-X132)/X132,0)</f>
        <v>0</v>
      </c>
      <c r="AE132" s="168">
        <f t="shared" ref="AE132:AE135" si="342">AF132+AG132</f>
        <v>0</v>
      </c>
      <c r="AF132" s="6"/>
      <c r="AG132" s="6"/>
      <c r="AH132" s="137">
        <f t="shared" ref="AH132:AH135" si="343">AC132+AE132</f>
        <v>0</v>
      </c>
      <c r="AI132" s="159">
        <f t="shared" ref="AI132:AI136" si="344">IFERROR((AH132-AC132)/AC132,0)</f>
        <v>0</v>
      </c>
      <c r="AJ132" s="168">
        <f t="shared" ref="AJ132:AJ135" si="345">AK132+AL132</f>
        <v>0</v>
      </c>
      <c r="AK132" s="6"/>
      <c r="AL132" s="6"/>
      <c r="AM132" s="137">
        <f t="shared" ref="AM132:AM135" si="346">AH132+AJ132</f>
        <v>0</v>
      </c>
      <c r="AN132" s="159">
        <f t="shared" ref="AN132:AN135" si="347">IFERROR((AM132-AH132)/AH132,0)</f>
        <v>0</v>
      </c>
      <c r="AO132" s="168">
        <f t="shared" ref="AO132:AO135" si="348">AP132+AQ132</f>
        <v>0</v>
      </c>
      <c r="AP132" s="6"/>
      <c r="AQ132" s="6"/>
      <c r="AR132" s="137">
        <f t="shared" ref="AR132:AR135" si="349">AM132+AO132</f>
        <v>0</v>
      </c>
      <c r="AS132" s="159">
        <f t="shared" ref="AS132:AS136" si="350">IFERROR((AR132-AM132)/AM132,0)</f>
        <v>0</v>
      </c>
      <c r="AT132" s="163">
        <f t="shared" ref="AT132:AT135" si="351">U132+Z132+AE132+AJ132+AO132</f>
        <v>0</v>
      </c>
      <c r="AU132" s="164">
        <f t="shared" ref="AU132:AU136" si="352">IFERROR((AR132/X132)^(1/4)-1,0)</f>
        <v>0</v>
      </c>
    </row>
    <row r="133" spans="2:47" outlineLevel="1" x14ac:dyDescent="0.35">
      <c r="B133" s="230" t="s">
        <v>97</v>
      </c>
      <c r="C133" s="63" t="s">
        <v>106</v>
      </c>
      <c r="D133" s="69"/>
      <c r="E133" s="70">
        <f t="shared" si="306"/>
        <v>0</v>
      </c>
      <c r="F133" s="69"/>
      <c r="G133" s="137">
        <f t="shared" si="330"/>
        <v>0</v>
      </c>
      <c r="H133" s="166">
        <f t="shared" si="331"/>
        <v>0</v>
      </c>
      <c r="I133" s="69"/>
      <c r="J133" s="137">
        <f t="shared" si="332"/>
        <v>0</v>
      </c>
      <c r="K133" s="166">
        <f t="shared" si="333"/>
        <v>0</v>
      </c>
      <c r="L133" s="69"/>
      <c r="M133" s="137">
        <f t="shared" si="334"/>
        <v>0</v>
      </c>
      <c r="N133" s="166">
        <f t="shared" si="335"/>
        <v>0</v>
      </c>
      <c r="O133" s="69"/>
      <c r="P133" s="137">
        <f t="shared" si="291"/>
        <v>0</v>
      </c>
      <c r="Q133" s="166">
        <f t="shared" si="292"/>
        <v>0</v>
      </c>
      <c r="R133" s="163">
        <f t="shared" si="293"/>
        <v>0</v>
      </c>
      <c r="S133" s="164">
        <f t="shared" si="294"/>
        <v>0</v>
      </c>
      <c r="U133" s="168">
        <f t="shared" si="336"/>
        <v>0</v>
      </c>
      <c r="V133" s="6"/>
      <c r="W133" s="6"/>
      <c r="X133" s="137">
        <f t="shared" si="337"/>
        <v>0</v>
      </c>
      <c r="Y133" s="166">
        <f t="shared" si="338"/>
        <v>0</v>
      </c>
      <c r="Z133" s="168">
        <f t="shared" si="339"/>
        <v>0</v>
      </c>
      <c r="AA133" s="6"/>
      <c r="AB133" s="6"/>
      <c r="AC133" s="137">
        <f t="shared" si="340"/>
        <v>0</v>
      </c>
      <c r="AD133" s="159">
        <f t="shared" si="341"/>
        <v>0</v>
      </c>
      <c r="AE133" s="168">
        <f t="shared" si="342"/>
        <v>10</v>
      </c>
      <c r="AF133" s="6">
        <v>10</v>
      </c>
      <c r="AG133" s="6"/>
      <c r="AH133" s="137">
        <f t="shared" si="343"/>
        <v>10</v>
      </c>
      <c r="AI133" s="159">
        <f t="shared" si="344"/>
        <v>0</v>
      </c>
      <c r="AJ133" s="168">
        <f t="shared" si="345"/>
        <v>0</v>
      </c>
      <c r="AK133" s="6"/>
      <c r="AL133" s="6"/>
      <c r="AM133" s="137">
        <f t="shared" si="346"/>
        <v>10</v>
      </c>
      <c r="AN133" s="159">
        <f t="shared" si="347"/>
        <v>0</v>
      </c>
      <c r="AO133" s="168">
        <f t="shared" si="348"/>
        <v>0</v>
      </c>
      <c r="AP133" s="6"/>
      <c r="AQ133" s="6"/>
      <c r="AR133" s="137">
        <f t="shared" si="349"/>
        <v>10</v>
      </c>
      <c r="AS133" s="159">
        <f t="shared" si="350"/>
        <v>0</v>
      </c>
      <c r="AT133" s="163">
        <f t="shared" si="351"/>
        <v>10</v>
      </c>
      <c r="AU133" s="164">
        <f t="shared" si="352"/>
        <v>0</v>
      </c>
    </row>
    <row r="134" spans="2:47" outlineLevel="1" x14ac:dyDescent="0.35">
      <c r="B134" s="230" t="s">
        <v>98</v>
      </c>
      <c r="C134" s="63" t="s">
        <v>106</v>
      </c>
      <c r="D134" s="69"/>
      <c r="E134" s="70">
        <f t="shared" si="306"/>
        <v>0</v>
      </c>
      <c r="F134" s="69"/>
      <c r="G134" s="137">
        <f t="shared" si="330"/>
        <v>0</v>
      </c>
      <c r="H134" s="166">
        <f t="shared" si="331"/>
        <v>0</v>
      </c>
      <c r="I134" s="69"/>
      <c r="J134" s="137">
        <f t="shared" si="332"/>
        <v>0</v>
      </c>
      <c r="K134" s="166">
        <f t="shared" si="333"/>
        <v>0</v>
      </c>
      <c r="L134" s="69"/>
      <c r="M134" s="137">
        <f t="shared" si="334"/>
        <v>0</v>
      </c>
      <c r="N134" s="166">
        <f t="shared" si="335"/>
        <v>0</v>
      </c>
      <c r="O134" s="69"/>
      <c r="P134" s="137">
        <f t="shared" si="291"/>
        <v>0</v>
      </c>
      <c r="Q134" s="166">
        <f t="shared" si="292"/>
        <v>0</v>
      </c>
      <c r="R134" s="163">
        <f t="shared" si="293"/>
        <v>0</v>
      </c>
      <c r="S134" s="164">
        <f t="shared" si="294"/>
        <v>0</v>
      </c>
      <c r="U134" s="168">
        <f t="shared" si="336"/>
        <v>0</v>
      </c>
      <c r="V134" s="6"/>
      <c r="W134" s="6"/>
      <c r="X134" s="137">
        <f t="shared" si="337"/>
        <v>0</v>
      </c>
      <c r="Y134" s="166">
        <f t="shared" si="338"/>
        <v>0</v>
      </c>
      <c r="Z134" s="168">
        <f t="shared" si="339"/>
        <v>0</v>
      </c>
      <c r="AA134" s="6"/>
      <c r="AB134" s="6"/>
      <c r="AC134" s="137">
        <f t="shared" si="340"/>
        <v>0</v>
      </c>
      <c r="AD134" s="159">
        <f t="shared" si="341"/>
        <v>0</v>
      </c>
      <c r="AE134" s="168">
        <f t="shared" si="342"/>
        <v>0</v>
      </c>
      <c r="AF134" s="6"/>
      <c r="AG134" s="6"/>
      <c r="AH134" s="137">
        <f t="shared" si="343"/>
        <v>0</v>
      </c>
      <c r="AI134" s="159">
        <f t="shared" si="344"/>
        <v>0</v>
      </c>
      <c r="AJ134" s="168">
        <f t="shared" si="345"/>
        <v>0</v>
      </c>
      <c r="AK134" s="6"/>
      <c r="AL134" s="6"/>
      <c r="AM134" s="137">
        <f t="shared" si="346"/>
        <v>0</v>
      </c>
      <c r="AN134" s="159">
        <f t="shared" si="347"/>
        <v>0</v>
      </c>
      <c r="AO134" s="168">
        <f t="shared" si="348"/>
        <v>0</v>
      </c>
      <c r="AP134" s="6"/>
      <c r="AQ134" s="6"/>
      <c r="AR134" s="137">
        <f t="shared" si="349"/>
        <v>0</v>
      </c>
      <c r="AS134" s="159">
        <f t="shared" si="350"/>
        <v>0</v>
      </c>
      <c r="AT134" s="163">
        <f t="shared" si="351"/>
        <v>0</v>
      </c>
      <c r="AU134" s="164">
        <f t="shared" si="352"/>
        <v>0</v>
      </c>
    </row>
    <row r="135" spans="2:47" outlineLevel="1" x14ac:dyDescent="0.35">
      <c r="B135" s="230" t="s">
        <v>99</v>
      </c>
      <c r="C135" s="63" t="s">
        <v>106</v>
      </c>
      <c r="D135" s="69"/>
      <c r="E135" s="70">
        <f t="shared" si="306"/>
        <v>0</v>
      </c>
      <c r="F135" s="69"/>
      <c r="G135" s="137">
        <f t="shared" si="330"/>
        <v>0</v>
      </c>
      <c r="H135" s="166">
        <f t="shared" si="331"/>
        <v>0</v>
      </c>
      <c r="I135" s="69"/>
      <c r="J135" s="137">
        <f t="shared" si="332"/>
        <v>0</v>
      </c>
      <c r="K135" s="166">
        <f t="shared" si="333"/>
        <v>0</v>
      </c>
      <c r="L135" s="69"/>
      <c r="M135" s="137">
        <f t="shared" si="334"/>
        <v>0</v>
      </c>
      <c r="N135" s="166">
        <f t="shared" si="335"/>
        <v>0</v>
      </c>
      <c r="O135" s="69"/>
      <c r="P135" s="137">
        <f t="shared" si="291"/>
        <v>0</v>
      </c>
      <c r="Q135" s="166">
        <f t="shared" si="292"/>
        <v>0</v>
      </c>
      <c r="R135" s="163">
        <f t="shared" si="293"/>
        <v>0</v>
      </c>
      <c r="S135" s="164">
        <f t="shared" si="294"/>
        <v>0</v>
      </c>
      <c r="U135" s="168">
        <f t="shared" si="336"/>
        <v>0</v>
      </c>
      <c r="V135" s="6"/>
      <c r="W135" s="6"/>
      <c r="X135" s="137">
        <f t="shared" si="337"/>
        <v>0</v>
      </c>
      <c r="Y135" s="166">
        <f t="shared" si="338"/>
        <v>0</v>
      </c>
      <c r="Z135" s="168">
        <f t="shared" si="339"/>
        <v>0</v>
      </c>
      <c r="AA135" s="6"/>
      <c r="AB135" s="6"/>
      <c r="AC135" s="137">
        <f t="shared" si="340"/>
        <v>0</v>
      </c>
      <c r="AD135" s="159">
        <f t="shared" si="341"/>
        <v>0</v>
      </c>
      <c r="AE135" s="168">
        <f t="shared" si="342"/>
        <v>0</v>
      </c>
      <c r="AF135" s="6"/>
      <c r="AG135" s="6"/>
      <c r="AH135" s="137">
        <f t="shared" si="343"/>
        <v>0</v>
      </c>
      <c r="AI135" s="159">
        <f t="shared" si="344"/>
        <v>0</v>
      </c>
      <c r="AJ135" s="168">
        <f t="shared" si="345"/>
        <v>0</v>
      </c>
      <c r="AK135" s="6"/>
      <c r="AL135" s="6"/>
      <c r="AM135" s="137">
        <f t="shared" si="346"/>
        <v>0</v>
      </c>
      <c r="AN135" s="159">
        <f t="shared" si="347"/>
        <v>0</v>
      </c>
      <c r="AO135" s="168">
        <f t="shared" si="348"/>
        <v>0</v>
      </c>
      <c r="AP135" s="6"/>
      <c r="AQ135" s="6"/>
      <c r="AR135" s="137">
        <f t="shared" si="349"/>
        <v>0</v>
      </c>
      <c r="AS135" s="159">
        <f t="shared" si="350"/>
        <v>0</v>
      </c>
      <c r="AT135" s="163">
        <f t="shared" si="351"/>
        <v>0</v>
      </c>
      <c r="AU135" s="164">
        <f t="shared" si="352"/>
        <v>0</v>
      </c>
    </row>
    <row r="136" spans="2:47" ht="15" customHeight="1" outlineLevel="1" x14ac:dyDescent="0.35">
      <c r="B136" s="50" t="s">
        <v>138</v>
      </c>
      <c r="C136" s="47" t="s">
        <v>106</v>
      </c>
      <c r="D136" s="157">
        <f>SUM(D111:D135)</f>
        <v>1</v>
      </c>
      <c r="E136" s="157">
        <f>SUM(E111:E135)</f>
        <v>1</v>
      </c>
      <c r="F136" s="157">
        <f t="shared" ref="F136" si="353">SUM(F111:F135)</f>
        <v>1</v>
      </c>
      <c r="G136" s="157">
        <f t="shared" ref="G136" si="354">SUM(G111:G135)</f>
        <v>2</v>
      </c>
      <c r="H136" s="160">
        <f>IFERROR((G136-E136)/E136,0)</f>
        <v>1</v>
      </c>
      <c r="I136" s="157">
        <f>SUM(I111:I135)</f>
        <v>5</v>
      </c>
      <c r="J136" s="157">
        <f t="shared" ref="J136" si="355">SUM(J111:J135)</f>
        <v>7</v>
      </c>
      <c r="K136" s="160">
        <f t="shared" si="333"/>
        <v>2.5</v>
      </c>
      <c r="L136" s="157">
        <f t="shared" ref="L136" si="356">SUM(L111:L135)</f>
        <v>19</v>
      </c>
      <c r="M136" s="157">
        <f t="shared" ref="M136" si="357">SUM(M111:M135)</f>
        <v>26</v>
      </c>
      <c r="N136" s="160">
        <f t="shared" si="335"/>
        <v>2.7142857142857144</v>
      </c>
      <c r="O136" s="157">
        <f t="shared" ref="O136" si="358">SUM(O111:O135)</f>
        <v>10</v>
      </c>
      <c r="P136" s="157">
        <f t="shared" ref="P136" si="359">SUM(P111:P135)</f>
        <v>36</v>
      </c>
      <c r="Q136" s="160">
        <f t="shared" si="292"/>
        <v>0.38461538461538464</v>
      </c>
      <c r="R136" s="157">
        <f>SUM(R111:R135)</f>
        <v>36</v>
      </c>
      <c r="S136" s="164">
        <f t="shared" si="294"/>
        <v>1.4494897427831779</v>
      </c>
      <c r="U136" s="157">
        <f t="shared" ref="U136" si="360">SUM(U111:U135)</f>
        <v>65</v>
      </c>
      <c r="V136" s="157">
        <f t="shared" ref="V136" si="361">SUM(V111:V135)</f>
        <v>65</v>
      </c>
      <c r="W136" s="157">
        <f t="shared" ref="W136" si="362">SUM(W111:W135)</f>
        <v>0</v>
      </c>
      <c r="X136" s="157">
        <f t="shared" ref="X136" si="363">SUM(X111:X135)</f>
        <v>101</v>
      </c>
      <c r="Y136" s="165">
        <f>IFERROR((X136-P136)/P136,0)</f>
        <v>1.8055555555555556</v>
      </c>
      <c r="Z136" s="157">
        <f t="shared" ref="Z136" si="364">SUM(Z111:Z135)</f>
        <v>118</v>
      </c>
      <c r="AA136" s="157">
        <f t="shared" ref="AA136" si="365">SUM(AA111:AA135)</f>
        <v>118</v>
      </c>
      <c r="AB136" s="157">
        <f t="shared" ref="AB136" si="366">SUM(AB111:AB135)</f>
        <v>0</v>
      </c>
      <c r="AC136" s="157">
        <f t="shared" ref="AC136" si="367">SUM(AC111:AC135)</f>
        <v>219</v>
      </c>
      <c r="AD136" s="165">
        <f>IFERROR((AC136-X136)/X136,0)</f>
        <v>1.1683168316831682</v>
      </c>
      <c r="AE136" s="157">
        <f t="shared" ref="AE136" si="368">SUM(AE111:AE135)</f>
        <v>87</v>
      </c>
      <c r="AF136" s="157">
        <f t="shared" ref="AF136" si="369">SUM(AF111:AF135)</f>
        <v>87</v>
      </c>
      <c r="AG136" s="157">
        <f t="shared" ref="AG136" si="370">SUM(AG111:AG135)</f>
        <v>0</v>
      </c>
      <c r="AH136" s="157">
        <f t="shared" ref="AH136" si="371">SUM(AH111:AH135)</f>
        <v>306</v>
      </c>
      <c r="AI136" s="165">
        <f t="shared" si="344"/>
        <v>0.39726027397260272</v>
      </c>
      <c r="AJ136" s="157">
        <f t="shared" ref="AJ136" si="372">SUM(AJ111:AJ135)</f>
        <v>62</v>
      </c>
      <c r="AK136" s="157">
        <f t="shared" ref="AK136" si="373">SUM(AK111:AK135)</f>
        <v>62</v>
      </c>
      <c r="AL136" s="157">
        <f t="shared" ref="AL136" si="374">SUM(AL111:AL135)</f>
        <v>0</v>
      </c>
      <c r="AM136" s="157">
        <f t="shared" ref="AM136" si="375">SUM(AM111:AM135)</f>
        <v>368</v>
      </c>
      <c r="AN136" s="165">
        <f>IFERROR((AM136-AH136)/AH136,0)</f>
        <v>0.20261437908496732</v>
      </c>
      <c r="AO136" s="157">
        <f t="shared" ref="AO136" si="376">SUM(AO111:AO135)</f>
        <v>59</v>
      </c>
      <c r="AP136" s="157">
        <f t="shared" ref="AP136" si="377">SUM(AP111:AP135)</f>
        <v>59</v>
      </c>
      <c r="AQ136" s="157">
        <f t="shared" ref="AQ136" si="378">SUM(AQ111:AQ135)</f>
        <v>0</v>
      </c>
      <c r="AR136" s="157">
        <f t="shared" ref="AR136" si="379">SUM(AR111:AR135)</f>
        <v>427</v>
      </c>
      <c r="AS136" s="165">
        <f t="shared" si="350"/>
        <v>0.16032608695652173</v>
      </c>
      <c r="AT136" s="157">
        <f>SUM(AT111:AT135)</f>
        <v>391</v>
      </c>
      <c r="AU136" s="164">
        <f t="shared" si="352"/>
        <v>0.43392562310134797</v>
      </c>
    </row>
    <row r="138" spans="2:47" ht="15.5" x14ac:dyDescent="0.35">
      <c r="B138" s="296" t="s">
        <v>110</v>
      </c>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row>
    <row r="139" spans="2:47" ht="5.5" customHeight="1" outlineLevel="1" x14ac:dyDescent="0.3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2:47" outlineLevel="1" x14ac:dyDescent="0.35">
      <c r="B140" s="310"/>
      <c r="C140" s="313" t="s">
        <v>105</v>
      </c>
      <c r="D140" s="307" t="s">
        <v>130</v>
      </c>
      <c r="E140" s="308"/>
      <c r="F140" s="308"/>
      <c r="G140" s="308"/>
      <c r="H140" s="308"/>
      <c r="I140" s="308"/>
      <c r="J140" s="308"/>
      <c r="K140" s="308"/>
      <c r="L140" s="308"/>
      <c r="M140" s="308"/>
      <c r="N140" s="308"/>
      <c r="O140" s="308"/>
      <c r="P140" s="308"/>
      <c r="Q140" s="309"/>
      <c r="R140" s="318" t="str">
        <f xml:space="preserve"> D141&amp;" - "&amp;O141</f>
        <v>2019 - 2023</v>
      </c>
      <c r="S140" s="319"/>
      <c r="U140" s="307" t="s">
        <v>131</v>
      </c>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9"/>
    </row>
    <row r="141" spans="2:47" outlineLevel="1" x14ac:dyDescent="0.35">
      <c r="B141" s="311"/>
      <c r="C141" s="314"/>
      <c r="D141" s="307">
        <f>$C$3-5</f>
        <v>2019</v>
      </c>
      <c r="E141" s="309"/>
      <c r="F141" s="307">
        <f>$C$3-4</f>
        <v>2020</v>
      </c>
      <c r="G141" s="308"/>
      <c r="H141" s="309"/>
      <c r="I141" s="307">
        <f>$C$3-3</f>
        <v>2021</v>
      </c>
      <c r="J141" s="308"/>
      <c r="K141" s="309"/>
      <c r="L141" s="307">
        <f>$C$3-2</f>
        <v>2022</v>
      </c>
      <c r="M141" s="308"/>
      <c r="N141" s="309"/>
      <c r="O141" s="307">
        <f>$C$3-1</f>
        <v>2023</v>
      </c>
      <c r="P141" s="308"/>
      <c r="Q141" s="309"/>
      <c r="R141" s="320"/>
      <c r="S141" s="321"/>
      <c r="U141" s="307">
        <f>$C$3</f>
        <v>2024</v>
      </c>
      <c r="V141" s="308"/>
      <c r="W141" s="308"/>
      <c r="X141" s="308"/>
      <c r="Y141" s="309"/>
      <c r="Z141" s="307">
        <f>$C$3+1</f>
        <v>2025</v>
      </c>
      <c r="AA141" s="308"/>
      <c r="AB141" s="308"/>
      <c r="AC141" s="308"/>
      <c r="AD141" s="309"/>
      <c r="AE141" s="307">
        <f>$C$3+2</f>
        <v>2026</v>
      </c>
      <c r="AF141" s="308"/>
      <c r="AG141" s="308"/>
      <c r="AH141" s="308"/>
      <c r="AI141" s="309"/>
      <c r="AJ141" s="307">
        <f>$C$3+3</f>
        <v>2027</v>
      </c>
      <c r="AK141" s="308"/>
      <c r="AL141" s="308"/>
      <c r="AM141" s="308"/>
      <c r="AN141" s="309"/>
      <c r="AO141" s="307">
        <f>$C$3+4</f>
        <v>2028</v>
      </c>
      <c r="AP141" s="308"/>
      <c r="AQ141" s="308"/>
      <c r="AR141" s="308"/>
      <c r="AS141" s="309"/>
      <c r="AT141" s="316" t="str">
        <f>U141&amp;" - "&amp;AO141</f>
        <v>2024 - 2028</v>
      </c>
      <c r="AU141" s="317"/>
    </row>
    <row r="142" spans="2:47" ht="43.5" outlineLevel="1" x14ac:dyDescent="0.35">
      <c r="B142" s="312"/>
      <c r="C142" s="315"/>
      <c r="D142" s="65" t="s">
        <v>132</v>
      </c>
      <c r="E142" s="66" t="s">
        <v>133</v>
      </c>
      <c r="F142" s="65" t="s">
        <v>132</v>
      </c>
      <c r="G142" s="9" t="s">
        <v>133</v>
      </c>
      <c r="H142" s="66" t="s">
        <v>134</v>
      </c>
      <c r="I142" s="65" t="s">
        <v>132</v>
      </c>
      <c r="J142" s="9" t="s">
        <v>133</v>
      </c>
      <c r="K142" s="66" t="s">
        <v>134</v>
      </c>
      <c r="L142" s="65" t="s">
        <v>132</v>
      </c>
      <c r="M142" s="9" t="s">
        <v>133</v>
      </c>
      <c r="N142" s="66" t="s">
        <v>134</v>
      </c>
      <c r="O142" s="65" t="s">
        <v>132</v>
      </c>
      <c r="P142" s="9" t="s">
        <v>133</v>
      </c>
      <c r="Q142" s="66" t="s">
        <v>134</v>
      </c>
      <c r="R142" s="65" t="s">
        <v>126</v>
      </c>
      <c r="S142" s="119" t="s">
        <v>135</v>
      </c>
      <c r="U142" s="65" t="s">
        <v>132</v>
      </c>
      <c r="V142" s="104" t="s">
        <v>136</v>
      </c>
      <c r="W142" s="104" t="s">
        <v>137</v>
      </c>
      <c r="X142" s="9" t="s">
        <v>133</v>
      </c>
      <c r="Y142" s="66" t="s">
        <v>134</v>
      </c>
      <c r="Z142" s="65" t="s">
        <v>132</v>
      </c>
      <c r="AA142" s="104" t="s">
        <v>136</v>
      </c>
      <c r="AB142" s="104" t="s">
        <v>137</v>
      </c>
      <c r="AC142" s="9" t="s">
        <v>133</v>
      </c>
      <c r="AD142" s="66" t="s">
        <v>134</v>
      </c>
      <c r="AE142" s="65" t="s">
        <v>132</v>
      </c>
      <c r="AF142" s="104" t="s">
        <v>136</v>
      </c>
      <c r="AG142" s="104" t="s">
        <v>137</v>
      </c>
      <c r="AH142" s="9" t="s">
        <v>133</v>
      </c>
      <c r="AI142" s="66" t="s">
        <v>134</v>
      </c>
      <c r="AJ142" s="65" t="s">
        <v>132</v>
      </c>
      <c r="AK142" s="104" t="s">
        <v>136</v>
      </c>
      <c r="AL142" s="104" t="s">
        <v>137</v>
      </c>
      <c r="AM142" s="9" t="s">
        <v>133</v>
      </c>
      <c r="AN142" s="66" t="s">
        <v>134</v>
      </c>
      <c r="AO142" s="65" t="s">
        <v>132</v>
      </c>
      <c r="AP142" s="104" t="s">
        <v>136</v>
      </c>
      <c r="AQ142" s="104" t="s">
        <v>137</v>
      </c>
      <c r="AR142" s="9" t="s">
        <v>133</v>
      </c>
      <c r="AS142" s="66" t="s">
        <v>134</v>
      </c>
      <c r="AT142" s="65" t="s">
        <v>126</v>
      </c>
      <c r="AU142" s="119" t="s">
        <v>135</v>
      </c>
    </row>
    <row r="143" spans="2:47" outlineLevel="1" x14ac:dyDescent="0.35">
      <c r="B143" s="229" t="s">
        <v>75</v>
      </c>
      <c r="C143" s="63" t="s">
        <v>106</v>
      </c>
      <c r="D143" s="69">
        <v>0</v>
      </c>
      <c r="E143" s="70">
        <f>D143</f>
        <v>0</v>
      </c>
      <c r="F143" s="69">
        <v>0</v>
      </c>
      <c r="G143" s="137">
        <f t="shared" ref="G143" si="380">E143+F143</f>
        <v>0</v>
      </c>
      <c r="H143" s="166">
        <f t="shared" ref="H143" si="381">IFERROR((G143-E143)/E143,0)</f>
        <v>0</v>
      </c>
      <c r="I143" s="69"/>
      <c r="J143" s="137">
        <f t="shared" ref="J143" si="382">G143+I143</f>
        <v>0</v>
      </c>
      <c r="K143" s="166">
        <f t="shared" ref="K143" si="383">IFERROR((J143-G143)/G143,0)</f>
        <v>0</v>
      </c>
      <c r="L143" s="69"/>
      <c r="M143" s="137">
        <f t="shared" ref="M143" si="384">J143+L143</f>
        <v>0</v>
      </c>
      <c r="N143" s="166">
        <f t="shared" ref="N143" si="385">IFERROR((M143-J143)/J143,0)</f>
        <v>0</v>
      </c>
      <c r="O143" s="69"/>
      <c r="P143" s="137">
        <f t="shared" ref="P143:P167" si="386">M143+O143</f>
        <v>0</v>
      </c>
      <c r="Q143" s="166">
        <f t="shared" ref="Q143:Q168" si="387">IFERROR((P143-M143)/M143,0)</f>
        <v>0</v>
      </c>
      <c r="R143" s="163">
        <f t="shared" ref="R143:R167" si="388">D143+F143+I143+L143+O143</f>
        <v>0</v>
      </c>
      <c r="S143" s="164">
        <f t="shared" ref="S143:S168" si="389">IFERROR((P143/E143)^(1/4)-1,0)</f>
        <v>0</v>
      </c>
      <c r="U143" s="168">
        <f>V143+W143</f>
        <v>0</v>
      </c>
      <c r="V143" s="6"/>
      <c r="W143" s="6"/>
      <c r="X143" s="137">
        <f t="shared" ref="X143" si="390">P143+U143</f>
        <v>0</v>
      </c>
      <c r="Y143" s="166">
        <f t="shared" ref="Y143" si="391">IFERROR((X143-P143)/P143,0)</f>
        <v>0</v>
      </c>
      <c r="Z143" s="168">
        <f>AA143+AB143</f>
        <v>0</v>
      </c>
      <c r="AA143" s="6"/>
      <c r="AB143" s="6"/>
      <c r="AC143" s="137">
        <f t="shared" ref="AC143" si="392">X143+Z143</f>
        <v>0</v>
      </c>
      <c r="AD143" s="159">
        <f t="shared" ref="AD143" si="393">IFERROR((AC143-X143)/X143,0)</f>
        <v>0</v>
      </c>
      <c r="AE143" s="168">
        <f>AF143+AG143</f>
        <v>0</v>
      </c>
      <c r="AF143" s="6"/>
      <c r="AG143" s="6"/>
      <c r="AH143" s="137">
        <f t="shared" ref="AH143" si="394">AC143+AE143</f>
        <v>0</v>
      </c>
      <c r="AI143" s="159">
        <f t="shared" ref="AI143" si="395">IFERROR((AH143-AC143)/AC143,0)</f>
        <v>0</v>
      </c>
      <c r="AJ143" s="168">
        <f>AK143+AL143</f>
        <v>0</v>
      </c>
      <c r="AK143" s="6"/>
      <c r="AL143" s="6"/>
      <c r="AM143" s="137">
        <f t="shared" ref="AM143" si="396">AH143+AJ143</f>
        <v>0</v>
      </c>
      <c r="AN143" s="159">
        <f t="shared" ref="AN143" si="397">IFERROR((AM143-AH143)/AH143,0)</f>
        <v>0</v>
      </c>
      <c r="AO143" s="168">
        <f>AP143+AQ143</f>
        <v>0</v>
      </c>
      <c r="AP143" s="6"/>
      <c r="AQ143" s="6"/>
      <c r="AR143" s="137">
        <f t="shared" ref="AR143" si="398">AM143+AO143</f>
        <v>0</v>
      </c>
      <c r="AS143" s="159">
        <f t="shared" ref="AS143" si="399">IFERROR((AR143-AM143)/AM143,0)</f>
        <v>0</v>
      </c>
      <c r="AT143" s="163">
        <f t="shared" ref="AT143" si="400">U143+Z143+AE143+AJ143+AO143</f>
        <v>0</v>
      </c>
      <c r="AU143" s="164">
        <f t="shared" ref="AU143" si="401">IFERROR((AR143/X143)^(1/4)-1,0)</f>
        <v>0</v>
      </c>
    </row>
    <row r="144" spans="2:47" outlineLevel="1" x14ac:dyDescent="0.35">
      <c r="B144" s="230" t="s">
        <v>76</v>
      </c>
      <c r="C144" s="63" t="s">
        <v>106</v>
      </c>
      <c r="D144" s="69">
        <v>0</v>
      </c>
      <c r="E144" s="70">
        <f t="shared" ref="E144:E163" si="402">D144</f>
        <v>0</v>
      </c>
      <c r="F144" s="69">
        <v>0</v>
      </c>
      <c r="G144" s="137">
        <f t="shared" ref="G144:G163" si="403">E144+F144</f>
        <v>0</v>
      </c>
      <c r="H144" s="166">
        <f t="shared" ref="H144:H163" si="404">IFERROR((G144-E144)/E144,0)</f>
        <v>0</v>
      </c>
      <c r="I144" s="69"/>
      <c r="J144" s="137">
        <f t="shared" ref="J144:J163" si="405">G144+I144</f>
        <v>0</v>
      </c>
      <c r="K144" s="166">
        <f t="shared" ref="K144:K163" si="406">IFERROR((J144-G144)/G144,0)</f>
        <v>0</v>
      </c>
      <c r="L144" s="69"/>
      <c r="M144" s="137">
        <f t="shared" ref="M144:M163" si="407">J144+L144</f>
        <v>0</v>
      </c>
      <c r="N144" s="166">
        <f t="shared" ref="N144:N163" si="408">IFERROR((M144-J144)/J144,0)</f>
        <v>0</v>
      </c>
      <c r="O144" s="69"/>
      <c r="P144" s="137">
        <f t="shared" si="386"/>
        <v>0</v>
      </c>
      <c r="Q144" s="166">
        <f t="shared" si="387"/>
        <v>0</v>
      </c>
      <c r="R144" s="163">
        <f t="shared" si="388"/>
        <v>0</v>
      </c>
      <c r="S144" s="164">
        <f t="shared" si="389"/>
        <v>0</v>
      </c>
      <c r="U144" s="168">
        <f t="shared" ref="U144:U163" si="409">V144+W144</f>
        <v>0</v>
      </c>
      <c r="V144" s="6"/>
      <c r="W144" s="6"/>
      <c r="X144" s="137">
        <f t="shared" ref="X144:X163" si="410">P144+U144</f>
        <v>0</v>
      </c>
      <c r="Y144" s="166">
        <f t="shared" ref="Y144:Y163" si="411">IFERROR((X144-P144)/P144,0)</f>
        <v>0</v>
      </c>
      <c r="Z144" s="168">
        <f t="shared" ref="Z144:Z163" si="412">AA144+AB144</f>
        <v>0</v>
      </c>
      <c r="AA144" s="6"/>
      <c r="AB144" s="6"/>
      <c r="AC144" s="137">
        <f t="shared" ref="AC144:AC163" si="413">X144+Z144</f>
        <v>0</v>
      </c>
      <c r="AD144" s="159">
        <f t="shared" ref="AD144:AD163" si="414">IFERROR((AC144-X144)/X144,0)</f>
        <v>0</v>
      </c>
      <c r="AE144" s="168">
        <f t="shared" ref="AE144:AE163" si="415">AF144+AG144</f>
        <v>0</v>
      </c>
      <c r="AF144" s="6"/>
      <c r="AG144" s="6"/>
      <c r="AH144" s="137">
        <f t="shared" ref="AH144:AH163" si="416">AC144+AE144</f>
        <v>0</v>
      </c>
      <c r="AI144" s="159">
        <f t="shared" ref="AI144:AI163" si="417">IFERROR((AH144-AC144)/AC144,0)</f>
        <v>0</v>
      </c>
      <c r="AJ144" s="168">
        <f t="shared" ref="AJ144:AJ163" si="418">AK144+AL144</f>
        <v>0</v>
      </c>
      <c r="AK144" s="6"/>
      <c r="AL144" s="6"/>
      <c r="AM144" s="137">
        <f t="shared" ref="AM144:AM163" si="419">AH144+AJ144</f>
        <v>0</v>
      </c>
      <c r="AN144" s="159">
        <f t="shared" ref="AN144:AN163" si="420">IFERROR((AM144-AH144)/AH144,0)</f>
        <v>0</v>
      </c>
      <c r="AO144" s="168">
        <f t="shared" ref="AO144:AO163" si="421">AP144+AQ144</f>
        <v>0</v>
      </c>
      <c r="AP144" s="6"/>
      <c r="AQ144" s="6"/>
      <c r="AR144" s="137">
        <f t="shared" ref="AR144:AR163" si="422">AM144+AO144</f>
        <v>0</v>
      </c>
      <c r="AS144" s="159">
        <f t="shared" ref="AS144:AS163" si="423">IFERROR((AR144-AM144)/AM144,0)</f>
        <v>0</v>
      </c>
      <c r="AT144" s="163">
        <f t="shared" ref="AT144:AT163" si="424">U144+Z144+AE144+AJ144+AO144</f>
        <v>0</v>
      </c>
      <c r="AU144" s="164">
        <f t="shared" ref="AU144:AU163" si="425">IFERROR((AR144/X144)^(1/4)-1,0)</f>
        <v>0</v>
      </c>
    </row>
    <row r="145" spans="2:47" outlineLevel="1" x14ac:dyDescent="0.35">
      <c r="B145" s="229" t="s">
        <v>77</v>
      </c>
      <c r="C145" s="63" t="s">
        <v>106</v>
      </c>
      <c r="D145" s="69">
        <v>0</v>
      </c>
      <c r="E145" s="70">
        <f t="shared" si="402"/>
        <v>0</v>
      </c>
      <c r="F145" s="69">
        <v>0</v>
      </c>
      <c r="G145" s="137">
        <f t="shared" si="403"/>
        <v>0</v>
      </c>
      <c r="H145" s="166">
        <f t="shared" si="404"/>
        <v>0</v>
      </c>
      <c r="I145" s="69"/>
      <c r="J145" s="137">
        <f t="shared" si="405"/>
        <v>0</v>
      </c>
      <c r="K145" s="166">
        <f t="shared" si="406"/>
        <v>0</v>
      </c>
      <c r="L145" s="69"/>
      <c r="M145" s="137">
        <f t="shared" si="407"/>
        <v>0</v>
      </c>
      <c r="N145" s="166">
        <f t="shared" si="408"/>
        <v>0</v>
      </c>
      <c r="O145" s="69"/>
      <c r="P145" s="137">
        <f t="shared" si="386"/>
        <v>0</v>
      </c>
      <c r="Q145" s="166">
        <f t="shared" si="387"/>
        <v>0</v>
      </c>
      <c r="R145" s="163">
        <f t="shared" si="388"/>
        <v>0</v>
      </c>
      <c r="S145" s="164">
        <f t="shared" si="389"/>
        <v>0</v>
      </c>
      <c r="U145" s="168">
        <f t="shared" si="409"/>
        <v>0</v>
      </c>
      <c r="V145" s="6"/>
      <c r="W145" s="6"/>
      <c r="X145" s="137">
        <f t="shared" si="410"/>
        <v>0</v>
      </c>
      <c r="Y145" s="166">
        <f t="shared" si="411"/>
        <v>0</v>
      </c>
      <c r="Z145" s="168">
        <f t="shared" si="412"/>
        <v>0</v>
      </c>
      <c r="AA145" s="6"/>
      <c r="AB145" s="6"/>
      <c r="AC145" s="137">
        <f t="shared" si="413"/>
        <v>0</v>
      </c>
      <c r="AD145" s="159">
        <f t="shared" si="414"/>
        <v>0</v>
      </c>
      <c r="AE145" s="168">
        <f t="shared" si="415"/>
        <v>0</v>
      </c>
      <c r="AF145" s="6"/>
      <c r="AG145" s="6"/>
      <c r="AH145" s="137">
        <f t="shared" si="416"/>
        <v>0</v>
      </c>
      <c r="AI145" s="159">
        <f t="shared" si="417"/>
        <v>0</v>
      </c>
      <c r="AJ145" s="168">
        <f t="shared" si="418"/>
        <v>0</v>
      </c>
      <c r="AK145" s="6"/>
      <c r="AL145" s="6"/>
      <c r="AM145" s="137">
        <f t="shared" si="419"/>
        <v>0</v>
      </c>
      <c r="AN145" s="159">
        <f t="shared" si="420"/>
        <v>0</v>
      </c>
      <c r="AO145" s="168">
        <f t="shared" si="421"/>
        <v>0</v>
      </c>
      <c r="AP145" s="6"/>
      <c r="AQ145" s="6"/>
      <c r="AR145" s="137">
        <f t="shared" si="422"/>
        <v>0</v>
      </c>
      <c r="AS145" s="159">
        <f t="shared" si="423"/>
        <v>0</v>
      </c>
      <c r="AT145" s="163">
        <f t="shared" si="424"/>
        <v>0</v>
      </c>
      <c r="AU145" s="164">
        <f t="shared" si="425"/>
        <v>0</v>
      </c>
    </row>
    <row r="146" spans="2:47" outlineLevel="1" x14ac:dyDescent="0.35">
      <c r="B146" s="230" t="s">
        <v>78</v>
      </c>
      <c r="C146" s="63" t="s">
        <v>106</v>
      </c>
      <c r="D146" s="69"/>
      <c r="E146" s="70">
        <v>1</v>
      </c>
      <c r="F146" s="69"/>
      <c r="G146" s="137">
        <f t="shared" si="403"/>
        <v>1</v>
      </c>
      <c r="H146" s="166">
        <f t="shared" si="404"/>
        <v>0</v>
      </c>
      <c r="I146" s="69"/>
      <c r="J146" s="137">
        <f t="shared" si="405"/>
        <v>1</v>
      </c>
      <c r="K146" s="166">
        <f t="shared" si="406"/>
        <v>0</v>
      </c>
      <c r="L146" s="69"/>
      <c r="M146" s="137">
        <f t="shared" si="407"/>
        <v>1</v>
      </c>
      <c r="N146" s="166">
        <f t="shared" si="408"/>
        <v>0</v>
      </c>
      <c r="O146" s="69"/>
      <c r="P146" s="137">
        <f t="shared" si="386"/>
        <v>1</v>
      </c>
      <c r="Q146" s="166">
        <f t="shared" si="387"/>
        <v>0</v>
      </c>
      <c r="R146" s="163">
        <f t="shared" si="388"/>
        <v>0</v>
      </c>
      <c r="S146" s="164">
        <f t="shared" si="389"/>
        <v>0</v>
      </c>
      <c r="U146" s="168">
        <f t="shared" si="409"/>
        <v>4</v>
      </c>
      <c r="V146" s="6">
        <v>4</v>
      </c>
      <c r="W146" s="6"/>
      <c r="X146" s="137">
        <f t="shared" si="410"/>
        <v>5</v>
      </c>
      <c r="Y146" s="166">
        <f t="shared" si="411"/>
        <v>4</v>
      </c>
      <c r="Z146" s="168">
        <f t="shared" si="412"/>
        <v>10</v>
      </c>
      <c r="AA146" s="6">
        <v>10</v>
      </c>
      <c r="AB146" s="6"/>
      <c r="AC146" s="137">
        <f t="shared" si="413"/>
        <v>15</v>
      </c>
      <c r="AD146" s="159">
        <f t="shared" si="414"/>
        <v>2</v>
      </c>
      <c r="AE146" s="168">
        <f t="shared" si="415"/>
        <v>4</v>
      </c>
      <c r="AF146" s="6">
        <v>4</v>
      </c>
      <c r="AG146" s="6"/>
      <c r="AH146" s="137">
        <f t="shared" si="416"/>
        <v>19</v>
      </c>
      <c r="AI146" s="159">
        <f t="shared" si="417"/>
        <v>0.26666666666666666</v>
      </c>
      <c r="AJ146" s="168">
        <f t="shared" si="418"/>
        <v>4</v>
      </c>
      <c r="AK146" s="6">
        <v>4</v>
      </c>
      <c r="AL146" s="6"/>
      <c r="AM146" s="137">
        <f t="shared" si="419"/>
        <v>23</v>
      </c>
      <c r="AN146" s="159">
        <f t="shared" si="420"/>
        <v>0.21052631578947367</v>
      </c>
      <c r="AO146" s="168">
        <f t="shared" si="421"/>
        <v>4</v>
      </c>
      <c r="AP146" s="6">
        <v>4</v>
      </c>
      <c r="AQ146" s="6"/>
      <c r="AR146" s="137">
        <f t="shared" si="422"/>
        <v>27</v>
      </c>
      <c r="AS146" s="159">
        <f t="shared" si="423"/>
        <v>0.17391304347826086</v>
      </c>
      <c r="AT146" s="163">
        <f t="shared" si="424"/>
        <v>26</v>
      </c>
      <c r="AU146" s="164">
        <f t="shared" si="425"/>
        <v>0.5243982444638442</v>
      </c>
    </row>
    <row r="147" spans="2:47" outlineLevel="1" x14ac:dyDescent="0.35">
      <c r="B147" s="229" t="s">
        <v>79</v>
      </c>
      <c r="C147" s="63" t="s">
        <v>106</v>
      </c>
      <c r="D147" s="69">
        <v>0</v>
      </c>
      <c r="E147" s="70">
        <f t="shared" si="402"/>
        <v>0</v>
      </c>
      <c r="F147" s="69">
        <v>0</v>
      </c>
      <c r="G147" s="137">
        <f t="shared" si="403"/>
        <v>0</v>
      </c>
      <c r="H147" s="166">
        <f t="shared" si="404"/>
        <v>0</v>
      </c>
      <c r="I147" s="69"/>
      <c r="J147" s="137">
        <f t="shared" si="405"/>
        <v>0</v>
      </c>
      <c r="K147" s="166">
        <f t="shared" si="406"/>
        <v>0</v>
      </c>
      <c r="L147" s="69"/>
      <c r="M147" s="137">
        <f t="shared" si="407"/>
        <v>0</v>
      </c>
      <c r="N147" s="166">
        <f t="shared" si="408"/>
        <v>0</v>
      </c>
      <c r="O147" s="69"/>
      <c r="P147" s="137">
        <f t="shared" si="386"/>
        <v>0</v>
      </c>
      <c r="Q147" s="166">
        <f t="shared" si="387"/>
        <v>0</v>
      </c>
      <c r="R147" s="163">
        <f t="shared" si="388"/>
        <v>0</v>
      </c>
      <c r="S147" s="164">
        <f t="shared" si="389"/>
        <v>0</v>
      </c>
      <c r="U147" s="168">
        <f t="shared" si="409"/>
        <v>0</v>
      </c>
      <c r="V147" s="6"/>
      <c r="W147" s="6"/>
      <c r="X147" s="137">
        <f t="shared" si="410"/>
        <v>0</v>
      </c>
      <c r="Y147" s="166">
        <f t="shared" si="411"/>
        <v>0</v>
      </c>
      <c r="Z147" s="168">
        <f t="shared" si="412"/>
        <v>0</v>
      </c>
      <c r="AA147" s="6"/>
      <c r="AB147" s="6"/>
      <c r="AC147" s="137">
        <f t="shared" si="413"/>
        <v>0</v>
      </c>
      <c r="AD147" s="159">
        <f t="shared" si="414"/>
        <v>0</v>
      </c>
      <c r="AE147" s="168">
        <f t="shared" si="415"/>
        <v>0</v>
      </c>
      <c r="AF147" s="6"/>
      <c r="AG147" s="6"/>
      <c r="AH147" s="137">
        <f t="shared" si="416"/>
        <v>0</v>
      </c>
      <c r="AI147" s="159">
        <f t="shared" si="417"/>
        <v>0</v>
      </c>
      <c r="AJ147" s="168">
        <f t="shared" si="418"/>
        <v>0</v>
      </c>
      <c r="AK147" s="6"/>
      <c r="AL147" s="6"/>
      <c r="AM147" s="137">
        <f t="shared" si="419"/>
        <v>0</v>
      </c>
      <c r="AN147" s="159">
        <f t="shared" si="420"/>
        <v>0</v>
      </c>
      <c r="AO147" s="168">
        <f t="shared" si="421"/>
        <v>0</v>
      </c>
      <c r="AP147" s="6"/>
      <c r="AQ147" s="6"/>
      <c r="AR147" s="137">
        <f t="shared" si="422"/>
        <v>0</v>
      </c>
      <c r="AS147" s="159">
        <f t="shared" si="423"/>
        <v>0</v>
      </c>
      <c r="AT147" s="163">
        <f t="shared" si="424"/>
        <v>0</v>
      </c>
      <c r="AU147" s="164">
        <f t="shared" si="425"/>
        <v>0</v>
      </c>
    </row>
    <row r="148" spans="2:47" outlineLevel="1" x14ac:dyDescent="0.35">
      <c r="B148" s="230" t="s">
        <v>80</v>
      </c>
      <c r="C148" s="63" t="s">
        <v>106</v>
      </c>
      <c r="D148" s="69"/>
      <c r="E148" s="70">
        <v>1</v>
      </c>
      <c r="F148" s="69"/>
      <c r="G148" s="137">
        <f t="shared" si="403"/>
        <v>1</v>
      </c>
      <c r="H148" s="166">
        <f t="shared" si="404"/>
        <v>0</v>
      </c>
      <c r="I148" s="69"/>
      <c r="J148" s="137">
        <f t="shared" si="405"/>
        <v>1</v>
      </c>
      <c r="K148" s="166">
        <f t="shared" si="406"/>
        <v>0</v>
      </c>
      <c r="L148" s="69"/>
      <c r="M148" s="137">
        <f t="shared" si="407"/>
        <v>1</v>
      </c>
      <c r="N148" s="166">
        <f t="shared" si="408"/>
        <v>0</v>
      </c>
      <c r="O148" s="69"/>
      <c r="P148" s="137">
        <f t="shared" si="386"/>
        <v>1</v>
      </c>
      <c r="Q148" s="166">
        <f t="shared" si="387"/>
        <v>0</v>
      </c>
      <c r="R148" s="163">
        <f t="shared" si="388"/>
        <v>0</v>
      </c>
      <c r="S148" s="164">
        <f t="shared" si="389"/>
        <v>0</v>
      </c>
      <c r="U148" s="168">
        <f t="shared" si="409"/>
        <v>13</v>
      </c>
      <c r="V148" s="6">
        <v>13</v>
      </c>
      <c r="W148" s="6"/>
      <c r="X148" s="137">
        <f t="shared" si="410"/>
        <v>14</v>
      </c>
      <c r="Y148" s="166">
        <f t="shared" si="411"/>
        <v>13</v>
      </c>
      <c r="Z148" s="168">
        <f t="shared" si="412"/>
        <v>14</v>
      </c>
      <c r="AA148" s="6">
        <v>14</v>
      </c>
      <c r="AB148" s="6"/>
      <c r="AC148" s="137">
        <f t="shared" si="413"/>
        <v>28</v>
      </c>
      <c r="AD148" s="159">
        <f t="shared" si="414"/>
        <v>1</v>
      </c>
      <c r="AE148" s="168">
        <f t="shared" si="415"/>
        <v>12</v>
      </c>
      <c r="AF148" s="6">
        <v>12</v>
      </c>
      <c r="AG148" s="6"/>
      <c r="AH148" s="137">
        <f t="shared" si="416"/>
        <v>40</v>
      </c>
      <c r="AI148" s="159">
        <f t="shared" si="417"/>
        <v>0.42857142857142855</v>
      </c>
      <c r="AJ148" s="168">
        <f t="shared" si="418"/>
        <v>9</v>
      </c>
      <c r="AK148" s="6">
        <v>9</v>
      </c>
      <c r="AL148" s="6"/>
      <c r="AM148" s="137">
        <f t="shared" si="419"/>
        <v>49</v>
      </c>
      <c r="AN148" s="159">
        <f t="shared" si="420"/>
        <v>0.22500000000000001</v>
      </c>
      <c r="AO148" s="168">
        <f t="shared" si="421"/>
        <v>8</v>
      </c>
      <c r="AP148" s="6">
        <v>8</v>
      </c>
      <c r="AQ148" s="6"/>
      <c r="AR148" s="137">
        <f t="shared" si="422"/>
        <v>57</v>
      </c>
      <c r="AS148" s="159">
        <f t="shared" si="423"/>
        <v>0.16326530612244897</v>
      </c>
      <c r="AT148" s="163">
        <f t="shared" si="424"/>
        <v>56</v>
      </c>
      <c r="AU148" s="164">
        <f t="shared" si="425"/>
        <v>0.42048517324315915</v>
      </c>
    </row>
    <row r="149" spans="2:47" outlineLevel="1" x14ac:dyDescent="0.35">
      <c r="B149" s="229" t="s">
        <v>81</v>
      </c>
      <c r="C149" s="63" t="s">
        <v>106</v>
      </c>
      <c r="D149" s="69">
        <v>0</v>
      </c>
      <c r="E149" s="70">
        <f t="shared" si="402"/>
        <v>0</v>
      </c>
      <c r="F149" s="69">
        <v>0</v>
      </c>
      <c r="G149" s="137">
        <f t="shared" si="403"/>
        <v>0</v>
      </c>
      <c r="H149" s="166">
        <f t="shared" si="404"/>
        <v>0</v>
      </c>
      <c r="I149" s="69"/>
      <c r="J149" s="137">
        <f t="shared" si="405"/>
        <v>0</v>
      </c>
      <c r="K149" s="166">
        <f t="shared" si="406"/>
        <v>0</v>
      </c>
      <c r="L149" s="69"/>
      <c r="M149" s="137">
        <f t="shared" si="407"/>
        <v>0</v>
      </c>
      <c r="N149" s="166">
        <f t="shared" si="408"/>
        <v>0</v>
      </c>
      <c r="O149" s="69"/>
      <c r="P149" s="137">
        <f t="shared" si="386"/>
        <v>0</v>
      </c>
      <c r="Q149" s="166">
        <f t="shared" si="387"/>
        <v>0</v>
      </c>
      <c r="R149" s="163">
        <f t="shared" si="388"/>
        <v>0</v>
      </c>
      <c r="S149" s="164">
        <f t="shared" si="389"/>
        <v>0</v>
      </c>
      <c r="U149" s="168">
        <f t="shared" si="409"/>
        <v>0</v>
      </c>
      <c r="V149" s="6"/>
      <c r="W149" s="6"/>
      <c r="X149" s="137">
        <f t="shared" si="410"/>
        <v>0</v>
      </c>
      <c r="Y149" s="166">
        <f t="shared" si="411"/>
        <v>0</v>
      </c>
      <c r="Z149" s="168">
        <f t="shared" si="412"/>
        <v>0</v>
      </c>
      <c r="AA149" s="6"/>
      <c r="AB149" s="6"/>
      <c r="AC149" s="137">
        <f t="shared" si="413"/>
        <v>0</v>
      </c>
      <c r="AD149" s="159">
        <f t="shared" si="414"/>
        <v>0</v>
      </c>
      <c r="AE149" s="168">
        <f t="shared" si="415"/>
        <v>0</v>
      </c>
      <c r="AF149" s="6"/>
      <c r="AG149" s="6"/>
      <c r="AH149" s="137">
        <f t="shared" si="416"/>
        <v>0</v>
      </c>
      <c r="AI149" s="159">
        <f t="shared" si="417"/>
        <v>0</v>
      </c>
      <c r="AJ149" s="168">
        <f t="shared" si="418"/>
        <v>0</v>
      </c>
      <c r="AK149" s="6"/>
      <c r="AL149" s="6"/>
      <c r="AM149" s="137">
        <f t="shared" si="419"/>
        <v>0</v>
      </c>
      <c r="AN149" s="159">
        <f t="shared" si="420"/>
        <v>0</v>
      </c>
      <c r="AO149" s="168">
        <f t="shared" si="421"/>
        <v>0</v>
      </c>
      <c r="AP149" s="6"/>
      <c r="AQ149" s="6"/>
      <c r="AR149" s="137">
        <f t="shared" si="422"/>
        <v>0</v>
      </c>
      <c r="AS149" s="159">
        <f t="shared" si="423"/>
        <v>0</v>
      </c>
      <c r="AT149" s="163">
        <f t="shared" si="424"/>
        <v>0</v>
      </c>
      <c r="AU149" s="164">
        <f t="shared" si="425"/>
        <v>0</v>
      </c>
    </row>
    <row r="150" spans="2:47" outlineLevel="1" x14ac:dyDescent="0.35">
      <c r="B150" s="230" t="s">
        <v>82</v>
      </c>
      <c r="C150" s="63" t="s">
        <v>106</v>
      </c>
      <c r="D150" s="69">
        <v>0</v>
      </c>
      <c r="E150" s="70">
        <f t="shared" si="402"/>
        <v>0</v>
      </c>
      <c r="F150" s="69">
        <v>0</v>
      </c>
      <c r="G150" s="137">
        <f t="shared" si="403"/>
        <v>0</v>
      </c>
      <c r="H150" s="166">
        <f t="shared" si="404"/>
        <v>0</v>
      </c>
      <c r="I150" s="69"/>
      <c r="J150" s="137">
        <f t="shared" si="405"/>
        <v>0</v>
      </c>
      <c r="K150" s="166">
        <f t="shared" si="406"/>
        <v>0</v>
      </c>
      <c r="L150" s="69"/>
      <c r="M150" s="137">
        <f t="shared" si="407"/>
        <v>0</v>
      </c>
      <c r="N150" s="166">
        <f t="shared" si="408"/>
        <v>0</v>
      </c>
      <c r="O150" s="69"/>
      <c r="P150" s="137">
        <f t="shared" si="386"/>
        <v>0</v>
      </c>
      <c r="Q150" s="166">
        <f t="shared" si="387"/>
        <v>0</v>
      </c>
      <c r="R150" s="163">
        <f t="shared" si="388"/>
        <v>0</v>
      </c>
      <c r="S150" s="164">
        <f t="shared" si="389"/>
        <v>0</v>
      </c>
      <c r="U150" s="168">
        <f t="shared" si="409"/>
        <v>0</v>
      </c>
      <c r="V150" s="6"/>
      <c r="W150" s="6"/>
      <c r="X150" s="137">
        <f t="shared" si="410"/>
        <v>0</v>
      </c>
      <c r="Y150" s="166">
        <f t="shared" si="411"/>
        <v>0</v>
      </c>
      <c r="Z150" s="168">
        <f t="shared" si="412"/>
        <v>0</v>
      </c>
      <c r="AA150" s="6"/>
      <c r="AB150" s="6"/>
      <c r="AC150" s="137">
        <f t="shared" si="413"/>
        <v>0</v>
      </c>
      <c r="AD150" s="159">
        <f t="shared" si="414"/>
        <v>0</v>
      </c>
      <c r="AE150" s="168">
        <f t="shared" si="415"/>
        <v>0</v>
      </c>
      <c r="AF150" s="6"/>
      <c r="AG150" s="6"/>
      <c r="AH150" s="137">
        <f t="shared" si="416"/>
        <v>0</v>
      </c>
      <c r="AI150" s="159">
        <f t="shared" si="417"/>
        <v>0</v>
      </c>
      <c r="AJ150" s="168">
        <f t="shared" si="418"/>
        <v>0</v>
      </c>
      <c r="AK150" s="6"/>
      <c r="AL150" s="6"/>
      <c r="AM150" s="137">
        <f t="shared" si="419"/>
        <v>0</v>
      </c>
      <c r="AN150" s="159">
        <f t="shared" si="420"/>
        <v>0</v>
      </c>
      <c r="AO150" s="168">
        <f t="shared" si="421"/>
        <v>0</v>
      </c>
      <c r="AP150" s="6"/>
      <c r="AQ150" s="6"/>
      <c r="AR150" s="137">
        <f t="shared" si="422"/>
        <v>0</v>
      </c>
      <c r="AS150" s="159">
        <f t="shared" si="423"/>
        <v>0</v>
      </c>
      <c r="AT150" s="163">
        <f t="shared" si="424"/>
        <v>0</v>
      </c>
      <c r="AU150" s="164">
        <f t="shared" si="425"/>
        <v>0</v>
      </c>
    </row>
    <row r="151" spans="2:47" outlineLevel="1" x14ac:dyDescent="0.35">
      <c r="B151" s="230" t="s">
        <v>83</v>
      </c>
      <c r="C151" s="63" t="s">
        <v>106</v>
      </c>
      <c r="D151" s="69">
        <v>0</v>
      </c>
      <c r="E151" s="70">
        <f t="shared" si="402"/>
        <v>0</v>
      </c>
      <c r="F151" s="69">
        <v>0</v>
      </c>
      <c r="G151" s="137">
        <f t="shared" si="403"/>
        <v>0</v>
      </c>
      <c r="H151" s="166">
        <f t="shared" si="404"/>
        <v>0</v>
      </c>
      <c r="I151" s="69"/>
      <c r="J151" s="137">
        <f t="shared" si="405"/>
        <v>0</v>
      </c>
      <c r="K151" s="166">
        <f t="shared" si="406"/>
        <v>0</v>
      </c>
      <c r="L151" s="69"/>
      <c r="M151" s="137">
        <f t="shared" si="407"/>
        <v>0</v>
      </c>
      <c r="N151" s="166">
        <f t="shared" si="408"/>
        <v>0</v>
      </c>
      <c r="O151" s="69"/>
      <c r="P151" s="137">
        <f t="shared" si="386"/>
        <v>0</v>
      </c>
      <c r="Q151" s="166">
        <f t="shared" si="387"/>
        <v>0</v>
      </c>
      <c r="R151" s="163">
        <f t="shared" si="388"/>
        <v>0</v>
      </c>
      <c r="S151" s="164">
        <f t="shared" si="389"/>
        <v>0</v>
      </c>
      <c r="U151" s="168">
        <f t="shared" si="409"/>
        <v>0</v>
      </c>
      <c r="V151" s="6"/>
      <c r="W151" s="6"/>
      <c r="X151" s="137">
        <f t="shared" si="410"/>
        <v>0</v>
      </c>
      <c r="Y151" s="166">
        <f t="shared" si="411"/>
        <v>0</v>
      </c>
      <c r="Z151" s="168">
        <f t="shared" si="412"/>
        <v>0</v>
      </c>
      <c r="AA151" s="6"/>
      <c r="AB151" s="6"/>
      <c r="AC151" s="137">
        <f t="shared" si="413"/>
        <v>0</v>
      </c>
      <c r="AD151" s="159">
        <f t="shared" si="414"/>
        <v>0</v>
      </c>
      <c r="AE151" s="168">
        <f t="shared" si="415"/>
        <v>0</v>
      </c>
      <c r="AF151" s="6"/>
      <c r="AG151" s="6"/>
      <c r="AH151" s="137">
        <f t="shared" si="416"/>
        <v>0</v>
      </c>
      <c r="AI151" s="159">
        <f t="shared" si="417"/>
        <v>0</v>
      </c>
      <c r="AJ151" s="168">
        <f t="shared" si="418"/>
        <v>0</v>
      </c>
      <c r="AK151" s="6"/>
      <c r="AL151" s="6"/>
      <c r="AM151" s="137">
        <f t="shared" si="419"/>
        <v>0</v>
      </c>
      <c r="AN151" s="159">
        <f t="shared" si="420"/>
        <v>0</v>
      </c>
      <c r="AO151" s="168">
        <f t="shared" si="421"/>
        <v>0</v>
      </c>
      <c r="AP151" s="6"/>
      <c r="AQ151" s="6"/>
      <c r="AR151" s="137">
        <f t="shared" si="422"/>
        <v>0</v>
      </c>
      <c r="AS151" s="159">
        <f t="shared" si="423"/>
        <v>0</v>
      </c>
      <c r="AT151" s="163">
        <f t="shared" si="424"/>
        <v>0</v>
      </c>
      <c r="AU151" s="164">
        <f t="shared" si="425"/>
        <v>0</v>
      </c>
    </row>
    <row r="152" spans="2:47" outlineLevel="1" x14ac:dyDescent="0.35">
      <c r="B152" s="230" t="s">
        <v>84</v>
      </c>
      <c r="C152" s="63" t="s">
        <v>106</v>
      </c>
      <c r="D152" s="69">
        <v>0</v>
      </c>
      <c r="E152" s="70">
        <f t="shared" si="402"/>
        <v>0</v>
      </c>
      <c r="F152" s="69">
        <v>0</v>
      </c>
      <c r="G152" s="137">
        <f t="shared" si="403"/>
        <v>0</v>
      </c>
      <c r="H152" s="166">
        <f t="shared" si="404"/>
        <v>0</v>
      </c>
      <c r="I152" s="69"/>
      <c r="J152" s="137">
        <f t="shared" si="405"/>
        <v>0</v>
      </c>
      <c r="K152" s="166">
        <f t="shared" si="406"/>
        <v>0</v>
      </c>
      <c r="L152" s="69"/>
      <c r="M152" s="137">
        <f t="shared" si="407"/>
        <v>0</v>
      </c>
      <c r="N152" s="166">
        <f t="shared" si="408"/>
        <v>0</v>
      </c>
      <c r="O152" s="69"/>
      <c r="P152" s="137">
        <f t="shared" si="386"/>
        <v>0</v>
      </c>
      <c r="Q152" s="166">
        <f t="shared" si="387"/>
        <v>0</v>
      </c>
      <c r="R152" s="163">
        <f t="shared" si="388"/>
        <v>0</v>
      </c>
      <c r="S152" s="164">
        <f t="shared" si="389"/>
        <v>0</v>
      </c>
      <c r="U152" s="168">
        <f t="shared" si="409"/>
        <v>0</v>
      </c>
      <c r="V152" s="6"/>
      <c r="W152" s="6"/>
      <c r="X152" s="137">
        <f t="shared" si="410"/>
        <v>0</v>
      </c>
      <c r="Y152" s="166">
        <f t="shared" si="411"/>
        <v>0</v>
      </c>
      <c r="Z152" s="168">
        <f t="shared" si="412"/>
        <v>0</v>
      </c>
      <c r="AA152" s="6"/>
      <c r="AB152" s="6"/>
      <c r="AC152" s="137">
        <f t="shared" si="413"/>
        <v>0</v>
      </c>
      <c r="AD152" s="159">
        <f t="shared" si="414"/>
        <v>0</v>
      </c>
      <c r="AE152" s="168">
        <f t="shared" si="415"/>
        <v>0</v>
      </c>
      <c r="AF152" s="6"/>
      <c r="AG152" s="6"/>
      <c r="AH152" s="137">
        <f t="shared" si="416"/>
        <v>0</v>
      </c>
      <c r="AI152" s="159">
        <f t="shared" si="417"/>
        <v>0</v>
      </c>
      <c r="AJ152" s="168">
        <f t="shared" si="418"/>
        <v>0</v>
      </c>
      <c r="AK152" s="6"/>
      <c r="AL152" s="6"/>
      <c r="AM152" s="137">
        <f t="shared" si="419"/>
        <v>0</v>
      </c>
      <c r="AN152" s="159">
        <f t="shared" si="420"/>
        <v>0</v>
      </c>
      <c r="AO152" s="168">
        <f t="shared" si="421"/>
        <v>0</v>
      </c>
      <c r="AP152" s="6"/>
      <c r="AQ152" s="6"/>
      <c r="AR152" s="137">
        <f t="shared" si="422"/>
        <v>0</v>
      </c>
      <c r="AS152" s="159">
        <f t="shared" si="423"/>
        <v>0</v>
      </c>
      <c r="AT152" s="163">
        <f t="shared" si="424"/>
        <v>0</v>
      </c>
      <c r="AU152" s="164">
        <f t="shared" si="425"/>
        <v>0</v>
      </c>
    </row>
    <row r="153" spans="2:47" outlineLevel="1" x14ac:dyDescent="0.35">
      <c r="B153" s="229" t="s">
        <v>85</v>
      </c>
      <c r="C153" s="63" t="s">
        <v>106</v>
      </c>
      <c r="D153" s="69">
        <v>0</v>
      </c>
      <c r="E153" s="70">
        <f t="shared" si="402"/>
        <v>0</v>
      </c>
      <c r="F153" s="69">
        <v>0</v>
      </c>
      <c r="G153" s="137">
        <f t="shared" si="403"/>
        <v>0</v>
      </c>
      <c r="H153" s="166">
        <f t="shared" si="404"/>
        <v>0</v>
      </c>
      <c r="I153" s="69"/>
      <c r="J153" s="137">
        <f t="shared" si="405"/>
        <v>0</v>
      </c>
      <c r="K153" s="166">
        <f t="shared" si="406"/>
        <v>0</v>
      </c>
      <c r="L153" s="69"/>
      <c r="M153" s="137">
        <f t="shared" si="407"/>
        <v>0</v>
      </c>
      <c r="N153" s="166">
        <f t="shared" si="408"/>
        <v>0</v>
      </c>
      <c r="O153" s="69"/>
      <c r="P153" s="137">
        <f t="shared" si="386"/>
        <v>0</v>
      </c>
      <c r="Q153" s="166">
        <f t="shared" si="387"/>
        <v>0</v>
      </c>
      <c r="R153" s="163">
        <f t="shared" si="388"/>
        <v>0</v>
      </c>
      <c r="S153" s="164">
        <f t="shared" si="389"/>
        <v>0</v>
      </c>
      <c r="U153" s="168">
        <f t="shared" si="409"/>
        <v>0</v>
      </c>
      <c r="V153" s="6"/>
      <c r="W153" s="6"/>
      <c r="X153" s="137">
        <f t="shared" si="410"/>
        <v>0</v>
      </c>
      <c r="Y153" s="166">
        <f t="shared" si="411"/>
        <v>0</v>
      </c>
      <c r="Z153" s="168">
        <f t="shared" si="412"/>
        <v>0</v>
      </c>
      <c r="AA153" s="6"/>
      <c r="AB153" s="6"/>
      <c r="AC153" s="137">
        <f t="shared" si="413"/>
        <v>0</v>
      </c>
      <c r="AD153" s="159">
        <f t="shared" si="414"/>
        <v>0</v>
      </c>
      <c r="AE153" s="168">
        <f t="shared" si="415"/>
        <v>0</v>
      </c>
      <c r="AF153" s="6"/>
      <c r="AG153" s="6"/>
      <c r="AH153" s="137">
        <f t="shared" si="416"/>
        <v>0</v>
      </c>
      <c r="AI153" s="159">
        <f t="shared" si="417"/>
        <v>0</v>
      </c>
      <c r="AJ153" s="168">
        <f t="shared" si="418"/>
        <v>0</v>
      </c>
      <c r="AK153" s="6"/>
      <c r="AL153" s="6"/>
      <c r="AM153" s="137">
        <f t="shared" si="419"/>
        <v>0</v>
      </c>
      <c r="AN153" s="159">
        <f t="shared" si="420"/>
        <v>0</v>
      </c>
      <c r="AO153" s="168">
        <f t="shared" si="421"/>
        <v>0</v>
      </c>
      <c r="AP153" s="6"/>
      <c r="AQ153" s="6"/>
      <c r="AR153" s="137">
        <f t="shared" si="422"/>
        <v>0</v>
      </c>
      <c r="AS153" s="159">
        <f t="shared" si="423"/>
        <v>0</v>
      </c>
      <c r="AT153" s="163">
        <f t="shared" si="424"/>
        <v>0</v>
      </c>
      <c r="AU153" s="164">
        <f t="shared" si="425"/>
        <v>0</v>
      </c>
    </row>
    <row r="154" spans="2:47" outlineLevel="1" x14ac:dyDescent="0.35">
      <c r="B154" s="230" t="s">
        <v>86</v>
      </c>
      <c r="C154" s="63" t="s">
        <v>106</v>
      </c>
      <c r="D154" s="69">
        <v>0</v>
      </c>
      <c r="E154" s="70">
        <f t="shared" si="402"/>
        <v>0</v>
      </c>
      <c r="F154" s="69">
        <v>0</v>
      </c>
      <c r="G154" s="137">
        <f t="shared" si="403"/>
        <v>0</v>
      </c>
      <c r="H154" s="166">
        <f t="shared" si="404"/>
        <v>0</v>
      </c>
      <c r="I154" s="69"/>
      <c r="J154" s="137">
        <f t="shared" si="405"/>
        <v>0</v>
      </c>
      <c r="K154" s="166">
        <f t="shared" si="406"/>
        <v>0</v>
      </c>
      <c r="L154" s="69"/>
      <c r="M154" s="137">
        <f t="shared" si="407"/>
        <v>0</v>
      </c>
      <c r="N154" s="166">
        <f t="shared" si="408"/>
        <v>0</v>
      </c>
      <c r="O154" s="69"/>
      <c r="P154" s="137">
        <f t="shared" si="386"/>
        <v>0</v>
      </c>
      <c r="Q154" s="166">
        <f t="shared" si="387"/>
        <v>0</v>
      </c>
      <c r="R154" s="163">
        <f t="shared" si="388"/>
        <v>0</v>
      </c>
      <c r="S154" s="164">
        <f t="shared" si="389"/>
        <v>0</v>
      </c>
      <c r="U154" s="168">
        <f t="shared" si="409"/>
        <v>0</v>
      </c>
      <c r="V154" s="6"/>
      <c r="W154" s="6"/>
      <c r="X154" s="137">
        <f t="shared" si="410"/>
        <v>0</v>
      </c>
      <c r="Y154" s="166">
        <f t="shared" si="411"/>
        <v>0</v>
      </c>
      <c r="Z154" s="168">
        <f t="shared" si="412"/>
        <v>0</v>
      </c>
      <c r="AA154" s="6"/>
      <c r="AB154" s="6"/>
      <c r="AC154" s="137">
        <f t="shared" si="413"/>
        <v>0</v>
      </c>
      <c r="AD154" s="159">
        <f t="shared" si="414"/>
        <v>0</v>
      </c>
      <c r="AE154" s="168">
        <f t="shared" si="415"/>
        <v>0</v>
      </c>
      <c r="AF154" s="6"/>
      <c r="AG154" s="6"/>
      <c r="AH154" s="137">
        <f t="shared" si="416"/>
        <v>0</v>
      </c>
      <c r="AI154" s="159">
        <f t="shared" si="417"/>
        <v>0</v>
      </c>
      <c r="AJ154" s="168">
        <f t="shared" si="418"/>
        <v>0</v>
      </c>
      <c r="AK154" s="6"/>
      <c r="AL154" s="6"/>
      <c r="AM154" s="137">
        <f t="shared" si="419"/>
        <v>0</v>
      </c>
      <c r="AN154" s="159">
        <f t="shared" si="420"/>
        <v>0</v>
      </c>
      <c r="AO154" s="168">
        <f t="shared" si="421"/>
        <v>0</v>
      </c>
      <c r="AP154" s="6"/>
      <c r="AQ154" s="6"/>
      <c r="AR154" s="137">
        <f t="shared" si="422"/>
        <v>0</v>
      </c>
      <c r="AS154" s="159">
        <f t="shared" si="423"/>
        <v>0</v>
      </c>
      <c r="AT154" s="163">
        <f t="shared" si="424"/>
        <v>0</v>
      </c>
      <c r="AU154" s="164">
        <f t="shared" si="425"/>
        <v>0</v>
      </c>
    </row>
    <row r="155" spans="2:47" outlineLevel="1" x14ac:dyDescent="0.35">
      <c r="B155" s="230" t="s">
        <v>87</v>
      </c>
      <c r="C155" s="63" t="s">
        <v>106</v>
      </c>
      <c r="D155" s="69">
        <v>0</v>
      </c>
      <c r="E155" s="70">
        <f t="shared" si="402"/>
        <v>0</v>
      </c>
      <c r="F155" s="69">
        <v>0</v>
      </c>
      <c r="G155" s="137">
        <f t="shared" si="403"/>
        <v>0</v>
      </c>
      <c r="H155" s="166">
        <f t="shared" si="404"/>
        <v>0</v>
      </c>
      <c r="I155" s="69"/>
      <c r="J155" s="137">
        <f t="shared" si="405"/>
        <v>0</v>
      </c>
      <c r="K155" s="166">
        <f t="shared" si="406"/>
        <v>0</v>
      </c>
      <c r="L155" s="69"/>
      <c r="M155" s="137">
        <f t="shared" si="407"/>
        <v>0</v>
      </c>
      <c r="N155" s="166">
        <f t="shared" si="408"/>
        <v>0</v>
      </c>
      <c r="O155" s="69"/>
      <c r="P155" s="137">
        <f t="shared" si="386"/>
        <v>0</v>
      </c>
      <c r="Q155" s="166">
        <f t="shared" si="387"/>
        <v>0</v>
      </c>
      <c r="R155" s="163">
        <f t="shared" si="388"/>
        <v>0</v>
      </c>
      <c r="S155" s="164">
        <f t="shared" si="389"/>
        <v>0</v>
      </c>
      <c r="U155" s="168">
        <f t="shared" si="409"/>
        <v>0</v>
      </c>
      <c r="V155" s="6"/>
      <c r="W155" s="6"/>
      <c r="X155" s="137">
        <f t="shared" si="410"/>
        <v>0</v>
      </c>
      <c r="Y155" s="166">
        <f t="shared" si="411"/>
        <v>0</v>
      </c>
      <c r="Z155" s="168">
        <f t="shared" si="412"/>
        <v>0</v>
      </c>
      <c r="AA155" s="6"/>
      <c r="AB155" s="6"/>
      <c r="AC155" s="137">
        <f t="shared" si="413"/>
        <v>0</v>
      </c>
      <c r="AD155" s="159">
        <f t="shared" si="414"/>
        <v>0</v>
      </c>
      <c r="AE155" s="168">
        <f t="shared" si="415"/>
        <v>0</v>
      </c>
      <c r="AF155" s="6"/>
      <c r="AG155" s="6"/>
      <c r="AH155" s="137">
        <f t="shared" si="416"/>
        <v>0</v>
      </c>
      <c r="AI155" s="159">
        <f t="shared" si="417"/>
        <v>0</v>
      </c>
      <c r="AJ155" s="168">
        <f t="shared" si="418"/>
        <v>0</v>
      </c>
      <c r="AK155" s="6"/>
      <c r="AL155" s="6"/>
      <c r="AM155" s="137">
        <f t="shared" si="419"/>
        <v>0</v>
      </c>
      <c r="AN155" s="159">
        <f t="shared" si="420"/>
        <v>0</v>
      </c>
      <c r="AO155" s="168">
        <f t="shared" si="421"/>
        <v>0</v>
      </c>
      <c r="AP155" s="6"/>
      <c r="AQ155" s="6"/>
      <c r="AR155" s="137">
        <f t="shared" si="422"/>
        <v>0</v>
      </c>
      <c r="AS155" s="159">
        <f t="shared" si="423"/>
        <v>0</v>
      </c>
      <c r="AT155" s="163">
        <f t="shared" si="424"/>
        <v>0</v>
      </c>
      <c r="AU155" s="164">
        <f t="shared" si="425"/>
        <v>0</v>
      </c>
    </row>
    <row r="156" spans="2:47" outlineLevel="1" x14ac:dyDescent="0.35">
      <c r="B156" s="230" t="s">
        <v>88</v>
      </c>
      <c r="C156" s="63" t="s">
        <v>106</v>
      </c>
      <c r="D156" s="69">
        <v>0</v>
      </c>
      <c r="E156" s="70">
        <f t="shared" si="402"/>
        <v>0</v>
      </c>
      <c r="F156" s="69">
        <v>0</v>
      </c>
      <c r="G156" s="137">
        <f t="shared" si="403"/>
        <v>0</v>
      </c>
      <c r="H156" s="166">
        <f t="shared" si="404"/>
        <v>0</v>
      </c>
      <c r="I156" s="69"/>
      <c r="J156" s="137">
        <f t="shared" si="405"/>
        <v>0</v>
      </c>
      <c r="K156" s="166">
        <f t="shared" si="406"/>
        <v>0</v>
      </c>
      <c r="L156" s="69"/>
      <c r="M156" s="137">
        <f t="shared" si="407"/>
        <v>0</v>
      </c>
      <c r="N156" s="166">
        <f t="shared" si="408"/>
        <v>0</v>
      </c>
      <c r="O156" s="69"/>
      <c r="P156" s="137">
        <f t="shared" si="386"/>
        <v>0</v>
      </c>
      <c r="Q156" s="166">
        <f t="shared" si="387"/>
        <v>0</v>
      </c>
      <c r="R156" s="163">
        <f t="shared" si="388"/>
        <v>0</v>
      </c>
      <c r="S156" s="164">
        <f t="shared" si="389"/>
        <v>0</v>
      </c>
      <c r="U156" s="168">
        <f t="shared" si="409"/>
        <v>0</v>
      </c>
      <c r="V156" s="6"/>
      <c r="W156" s="6"/>
      <c r="X156" s="137">
        <f t="shared" si="410"/>
        <v>0</v>
      </c>
      <c r="Y156" s="166">
        <f t="shared" si="411"/>
        <v>0</v>
      </c>
      <c r="Z156" s="168">
        <f t="shared" si="412"/>
        <v>0</v>
      </c>
      <c r="AA156" s="6"/>
      <c r="AB156" s="6"/>
      <c r="AC156" s="137">
        <f t="shared" si="413"/>
        <v>0</v>
      </c>
      <c r="AD156" s="159">
        <f t="shared" si="414"/>
        <v>0</v>
      </c>
      <c r="AE156" s="168">
        <f t="shared" si="415"/>
        <v>0</v>
      </c>
      <c r="AF156" s="6"/>
      <c r="AG156" s="6"/>
      <c r="AH156" s="137">
        <f t="shared" si="416"/>
        <v>0</v>
      </c>
      <c r="AI156" s="159">
        <f t="shared" si="417"/>
        <v>0</v>
      </c>
      <c r="AJ156" s="168">
        <f t="shared" si="418"/>
        <v>0</v>
      </c>
      <c r="AK156" s="6"/>
      <c r="AL156" s="6"/>
      <c r="AM156" s="137">
        <f t="shared" si="419"/>
        <v>0</v>
      </c>
      <c r="AN156" s="159">
        <f t="shared" si="420"/>
        <v>0</v>
      </c>
      <c r="AO156" s="168">
        <f t="shared" si="421"/>
        <v>0</v>
      </c>
      <c r="AP156" s="6"/>
      <c r="AQ156" s="6"/>
      <c r="AR156" s="137">
        <f t="shared" si="422"/>
        <v>0</v>
      </c>
      <c r="AS156" s="159">
        <f t="shared" si="423"/>
        <v>0</v>
      </c>
      <c r="AT156" s="163">
        <f t="shared" si="424"/>
        <v>0</v>
      </c>
      <c r="AU156" s="164">
        <f t="shared" si="425"/>
        <v>0</v>
      </c>
    </row>
    <row r="157" spans="2:47" outlineLevel="1" x14ac:dyDescent="0.35">
      <c r="B157" s="230" t="s">
        <v>89</v>
      </c>
      <c r="C157" s="63" t="s">
        <v>106</v>
      </c>
      <c r="D157" s="69">
        <v>1</v>
      </c>
      <c r="E157" s="70">
        <f t="shared" si="402"/>
        <v>1</v>
      </c>
      <c r="F157" s="69"/>
      <c r="G157" s="137">
        <f t="shared" si="403"/>
        <v>1</v>
      </c>
      <c r="H157" s="166">
        <f t="shared" si="404"/>
        <v>0</v>
      </c>
      <c r="I157" s="69"/>
      <c r="J157" s="137">
        <f t="shared" si="405"/>
        <v>1</v>
      </c>
      <c r="K157" s="166">
        <f t="shared" si="406"/>
        <v>0</v>
      </c>
      <c r="L157" s="69"/>
      <c r="M157" s="137">
        <f t="shared" si="407"/>
        <v>1</v>
      </c>
      <c r="N157" s="166">
        <f t="shared" si="408"/>
        <v>0</v>
      </c>
      <c r="O157" s="69"/>
      <c r="P157" s="137">
        <f t="shared" si="386"/>
        <v>1</v>
      </c>
      <c r="Q157" s="166">
        <f t="shared" si="387"/>
        <v>0</v>
      </c>
      <c r="R157" s="163">
        <f t="shared" si="388"/>
        <v>1</v>
      </c>
      <c r="S157" s="164">
        <f t="shared" si="389"/>
        <v>0</v>
      </c>
      <c r="U157" s="168">
        <f t="shared" si="409"/>
        <v>6</v>
      </c>
      <c r="V157" s="6">
        <v>6</v>
      </c>
      <c r="W157" s="6"/>
      <c r="X157" s="137">
        <f t="shared" si="410"/>
        <v>7</v>
      </c>
      <c r="Y157" s="166">
        <f t="shared" si="411"/>
        <v>6</v>
      </c>
      <c r="Z157" s="168">
        <f t="shared" si="412"/>
        <v>28</v>
      </c>
      <c r="AA157" s="6">
        <v>28</v>
      </c>
      <c r="AB157" s="6"/>
      <c r="AC157" s="137">
        <f t="shared" si="413"/>
        <v>35</v>
      </c>
      <c r="AD157" s="159">
        <f t="shared" si="414"/>
        <v>4</v>
      </c>
      <c r="AE157" s="168">
        <f t="shared" si="415"/>
        <v>24</v>
      </c>
      <c r="AF157" s="6">
        <v>24</v>
      </c>
      <c r="AG157" s="6"/>
      <c r="AH157" s="137">
        <f t="shared" si="416"/>
        <v>59</v>
      </c>
      <c r="AI157" s="159">
        <f t="shared" si="417"/>
        <v>0.68571428571428572</v>
      </c>
      <c r="AJ157" s="168">
        <f t="shared" si="418"/>
        <v>18</v>
      </c>
      <c r="AK157" s="6">
        <v>18</v>
      </c>
      <c r="AL157" s="6"/>
      <c r="AM157" s="137">
        <f t="shared" si="419"/>
        <v>77</v>
      </c>
      <c r="AN157" s="159">
        <f t="shared" si="420"/>
        <v>0.30508474576271188</v>
      </c>
      <c r="AO157" s="168">
        <f t="shared" si="421"/>
        <v>16</v>
      </c>
      <c r="AP157" s="6">
        <v>16</v>
      </c>
      <c r="AQ157" s="6"/>
      <c r="AR157" s="137">
        <f t="shared" si="422"/>
        <v>93</v>
      </c>
      <c r="AS157" s="159">
        <f t="shared" si="423"/>
        <v>0.20779220779220781</v>
      </c>
      <c r="AT157" s="163">
        <f t="shared" si="424"/>
        <v>92</v>
      </c>
      <c r="AU157" s="164">
        <f t="shared" si="425"/>
        <v>0.9091771467739016</v>
      </c>
    </row>
    <row r="158" spans="2:47" outlineLevel="1" x14ac:dyDescent="0.35">
      <c r="B158" s="229" t="s">
        <v>90</v>
      </c>
      <c r="C158" s="63" t="s">
        <v>106</v>
      </c>
      <c r="D158" s="69"/>
      <c r="E158" s="70">
        <f t="shared" si="402"/>
        <v>0</v>
      </c>
      <c r="F158" s="69"/>
      <c r="G158" s="137">
        <f t="shared" si="403"/>
        <v>0</v>
      </c>
      <c r="H158" s="166">
        <f t="shared" si="404"/>
        <v>0</v>
      </c>
      <c r="I158" s="69"/>
      <c r="J158" s="137">
        <f t="shared" si="405"/>
        <v>0</v>
      </c>
      <c r="K158" s="166">
        <f t="shared" si="406"/>
        <v>0</v>
      </c>
      <c r="L158" s="69"/>
      <c r="M158" s="137">
        <f t="shared" si="407"/>
        <v>0</v>
      </c>
      <c r="N158" s="166">
        <f t="shared" si="408"/>
        <v>0</v>
      </c>
      <c r="O158" s="69"/>
      <c r="P158" s="137">
        <f t="shared" si="386"/>
        <v>0</v>
      </c>
      <c r="Q158" s="166">
        <f t="shared" si="387"/>
        <v>0</v>
      </c>
      <c r="R158" s="163">
        <f t="shared" si="388"/>
        <v>0</v>
      </c>
      <c r="S158" s="164">
        <f t="shared" si="389"/>
        <v>0</v>
      </c>
      <c r="U158" s="168">
        <f t="shared" si="409"/>
        <v>0</v>
      </c>
      <c r="V158" s="6"/>
      <c r="W158" s="6"/>
      <c r="X158" s="137">
        <f t="shared" si="410"/>
        <v>0</v>
      </c>
      <c r="Y158" s="166">
        <f t="shared" si="411"/>
        <v>0</v>
      </c>
      <c r="Z158" s="168">
        <f t="shared" si="412"/>
        <v>0</v>
      </c>
      <c r="AA158" s="6"/>
      <c r="AB158" s="6"/>
      <c r="AC158" s="137">
        <f t="shared" si="413"/>
        <v>0</v>
      </c>
      <c r="AD158" s="159">
        <f t="shared" si="414"/>
        <v>0</v>
      </c>
      <c r="AE158" s="168">
        <f t="shared" si="415"/>
        <v>0</v>
      </c>
      <c r="AF158" s="6"/>
      <c r="AG158" s="6"/>
      <c r="AH158" s="137">
        <f t="shared" si="416"/>
        <v>0</v>
      </c>
      <c r="AI158" s="159">
        <f t="shared" si="417"/>
        <v>0</v>
      </c>
      <c r="AJ158" s="168">
        <f t="shared" si="418"/>
        <v>0</v>
      </c>
      <c r="AK158" s="6"/>
      <c r="AL158" s="6"/>
      <c r="AM158" s="137">
        <f t="shared" si="419"/>
        <v>0</v>
      </c>
      <c r="AN158" s="159">
        <f t="shared" si="420"/>
        <v>0</v>
      </c>
      <c r="AO158" s="168">
        <f t="shared" si="421"/>
        <v>0</v>
      </c>
      <c r="AP158" s="6"/>
      <c r="AQ158" s="6"/>
      <c r="AR158" s="137">
        <f t="shared" si="422"/>
        <v>0</v>
      </c>
      <c r="AS158" s="159">
        <f t="shared" si="423"/>
        <v>0</v>
      </c>
      <c r="AT158" s="163">
        <f t="shared" si="424"/>
        <v>0</v>
      </c>
      <c r="AU158" s="164">
        <f t="shared" si="425"/>
        <v>0</v>
      </c>
    </row>
    <row r="159" spans="2:47" outlineLevel="1" x14ac:dyDescent="0.35">
      <c r="B159" s="230" t="s">
        <v>91</v>
      </c>
      <c r="C159" s="63" t="s">
        <v>106</v>
      </c>
      <c r="D159" s="69"/>
      <c r="E159" s="70">
        <f t="shared" si="402"/>
        <v>0</v>
      </c>
      <c r="F159" s="69"/>
      <c r="G159" s="137">
        <f t="shared" si="403"/>
        <v>0</v>
      </c>
      <c r="H159" s="166">
        <f t="shared" si="404"/>
        <v>0</v>
      </c>
      <c r="I159" s="69"/>
      <c r="J159" s="137">
        <f t="shared" si="405"/>
        <v>0</v>
      </c>
      <c r="K159" s="166">
        <f t="shared" si="406"/>
        <v>0</v>
      </c>
      <c r="L159" s="69"/>
      <c r="M159" s="137">
        <f t="shared" si="407"/>
        <v>0</v>
      </c>
      <c r="N159" s="166">
        <f t="shared" si="408"/>
        <v>0</v>
      </c>
      <c r="O159" s="69"/>
      <c r="P159" s="137">
        <f t="shared" si="386"/>
        <v>0</v>
      </c>
      <c r="Q159" s="166">
        <f t="shared" si="387"/>
        <v>0</v>
      </c>
      <c r="R159" s="163">
        <f t="shared" si="388"/>
        <v>0</v>
      </c>
      <c r="S159" s="164">
        <f t="shared" si="389"/>
        <v>0</v>
      </c>
      <c r="U159" s="168">
        <f t="shared" si="409"/>
        <v>5</v>
      </c>
      <c r="V159" s="6">
        <v>5</v>
      </c>
      <c r="W159" s="6"/>
      <c r="X159" s="137">
        <f t="shared" si="410"/>
        <v>5</v>
      </c>
      <c r="Y159" s="166">
        <f t="shared" si="411"/>
        <v>0</v>
      </c>
      <c r="Z159" s="168">
        <f t="shared" si="412"/>
        <v>6</v>
      </c>
      <c r="AA159" s="6">
        <v>6</v>
      </c>
      <c r="AB159" s="6"/>
      <c r="AC159" s="137">
        <f t="shared" si="413"/>
        <v>11</v>
      </c>
      <c r="AD159" s="159">
        <f t="shared" si="414"/>
        <v>1.2</v>
      </c>
      <c r="AE159" s="168">
        <f t="shared" si="415"/>
        <v>3</v>
      </c>
      <c r="AF159" s="6">
        <v>3</v>
      </c>
      <c r="AG159" s="6"/>
      <c r="AH159" s="137">
        <f t="shared" si="416"/>
        <v>14</v>
      </c>
      <c r="AI159" s="159">
        <f t="shared" si="417"/>
        <v>0.27272727272727271</v>
      </c>
      <c r="AJ159" s="168">
        <f t="shared" si="418"/>
        <v>1</v>
      </c>
      <c r="AK159" s="6">
        <v>1</v>
      </c>
      <c r="AL159" s="6"/>
      <c r="AM159" s="137">
        <f t="shared" si="419"/>
        <v>15</v>
      </c>
      <c r="AN159" s="159">
        <f t="shared" si="420"/>
        <v>7.1428571428571425E-2</v>
      </c>
      <c r="AO159" s="168">
        <f t="shared" si="421"/>
        <v>1</v>
      </c>
      <c r="AP159" s="6">
        <v>1</v>
      </c>
      <c r="AQ159" s="6"/>
      <c r="AR159" s="137">
        <f t="shared" si="422"/>
        <v>16</v>
      </c>
      <c r="AS159" s="159">
        <f t="shared" si="423"/>
        <v>6.6666666666666666E-2</v>
      </c>
      <c r="AT159" s="163">
        <f t="shared" si="424"/>
        <v>16</v>
      </c>
      <c r="AU159" s="164">
        <f t="shared" si="425"/>
        <v>0.33748060995284401</v>
      </c>
    </row>
    <row r="160" spans="2:47" outlineLevel="1" x14ac:dyDescent="0.35">
      <c r="B160" s="229" t="s">
        <v>92</v>
      </c>
      <c r="C160" s="63" t="s">
        <v>106</v>
      </c>
      <c r="D160" s="69"/>
      <c r="E160" s="70">
        <f t="shared" si="402"/>
        <v>0</v>
      </c>
      <c r="F160" s="69"/>
      <c r="G160" s="137">
        <f t="shared" si="403"/>
        <v>0</v>
      </c>
      <c r="H160" s="166">
        <f t="shared" si="404"/>
        <v>0</v>
      </c>
      <c r="I160" s="69"/>
      <c r="J160" s="137">
        <f t="shared" si="405"/>
        <v>0</v>
      </c>
      <c r="K160" s="166">
        <f t="shared" si="406"/>
        <v>0</v>
      </c>
      <c r="L160" s="69"/>
      <c r="M160" s="137">
        <f t="shared" si="407"/>
        <v>0</v>
      </c>
      <c r="N160" s="166">
        <f t="shared" si="408"/>
        <v>0</v>
      </c>
      <c r="O160" s="69"/>
      <c r="P160" s="137">
        <f t="shared" si="386"/>
        <v>0</v>
      </c>
      <c r="Q160" s="166">
        <f t="shared" si="387"/>
        <v>0</v>
      </c>
      <c r="R160" s="163">
        <f t="shared" si="388"/>
        <v>0</v>
      </c>
      <c r="S160" s="164">
        <f t="shared" si="389"/>
        <v>0</v>
      </c>
      <c r="U160" s="168">
        <f t="shared" si="409"/>
        <v>0</v>
      </c>
      <c r="V160" s="6"/>
      <c r="W160" s="6"/>
      <c r="X160" s="137">
        <f t="shared" si="410"/>
        <v>0</v>
      </c>
      <c r="Y160" s="166">
        <f t="shared" si="411"/>
        <v>0</v>
      </c>
      <c r="Z160" s="168">
        <f t="shared" si="412"/>
        <v>0</v>
      </c>
      <c r="AA160" s="6"/>
      <c r="AB160" s="6"/>
      <c r="AC160" s="137">
        <f t="shared" si="413"/>
        <v>0</v>
      </c>
      <c r="AD160" s="159">
        <f t="shared" si="414"/>
        <v>0</v>
      </c>
      <c r="AE160" s="168">
        <f t="shared" si="415"/>
        <v>0</v>
      </c>
      <c r="AF160" s="6"/>
      <c r="AG160" s="6"/>
      <c r="AH160" s="137">
        <f t="shared" si="416"/>
        <v>0</v>
      </c>
      <c r="AI160" s="159">
        <f t="shared" si="417"/>
        <v>0</v>
      </c>
      <c r="AJ160" s="168">
        <f t="shared" si="418"/>
        <v>0</v>
      </c>
      <c r="AK160" s="6"/>
      <c r="AL160" s="6"/>
      <c r="AM160" s="137">
        <f t="shared" si="419"/>
        <v>0</v>
      </c>
      <c r="AN160" s="159">
        <f t="shared" si="420"/>
        <v>0</v>
      </c>
      <c r="AO160" s="168">
        <f t="shared" si="421"/>
        <v>0</v>
      </c>
      <c r="AP160" s="6"/>
      <c r="AQ160" s="6"/>
      <c r="AR160" s="137">
        <f t="shared" si="422"/>
        <v>0</v>
      </c>
      <c r="AS160" s="159">
        <f t="shared" si="423"/>
        <v>0</v>
      </c>
      <c r="AT160" s="163">
        <f t="shared" si="424"/>
        <v>0</v>
      </c>
      <c r="AU160" s="164">
        <f t="shared" si="425"/>
        <v>0</v>
      </c>
    </row>
    <row r="161" spans="2:47" outlineLevel="1" x14ac:dyDescent="0.35">
      <c r="B161" s="230" t="s">
        <v>93</v>
      </c>
      <c r="C161" s="63" t="s">
        <v>106</v>
      </c>
      <c r="D161" s="69"/>
      <c r="E161" s="70">
        <f t="shared" si="402"/>
        <v>0</v>
      </c>
      <c r="F161" s="69"/>
      <c r="G161" s="137">
        <f t="shared" si="403"/>
        <v>0</v>
      </c>
      <c r="H161" s="166">
        <f t="shared" si="404"/>
        <v>0</v>
      </c>
      <c r="I161" s="69"/>
      <c r="J161" s="137">
        <f t="shared" si="405"/>
        <v>0</v>
      </c>
      <c r="K161" s="166">
        <f t="shared" si="406"/>
        <v>0</v>
      </c>
      <c r="L161" s="69"/>
      <c r="M161" s="137">
        <f t="shared" si="407"/>
        <v>0</v>
      </c>
      <c r="N161" s="166">
        <f t="shared" si="408"/>
        <v>0</v>
      </c>
      <c r="O161" s="69"/>
      <c r="P161" s="137">
        <f t="shared" si="386"/>
        <v>0</v>
      </c>
      <c r="Q161" s="166">
        <f t="shared" si="387"/>
        <v>0</v>
      </c>
      <c r="R161" s="163">
        <f t="shared" si="388"/>
        <v>0</v>
      </c>
      <c r="S161" s="164">
        <f t="shared" si="389"/>
        <v>0</v>
      </c>
      <c r="U161" s="168">
        <f t="shared" si="409"/>
        <v>3</v>
      </c>
      <c r="V161" s="6">
        <v>3</v>
      </c>
      <c r="W161" s="6"/>
      <c r="X161" s="137">
        <f t="shared" si="410"/>
        <v>3</v>
      </c>
      <c r="Y161" s="166">
        <f t="shared" si="411"/>
        <v>0</v>
      </c>
      <c r="Z161" s="168">
        <f t="shared" si="412"/>
        <v>1</v>
      </c>
      <c r="AA161" s="6">
        <v>1</v>
      </c>
      <c r="AB161" s="6"/>
      <c r="AC161" s="137">
        <f t="shared" si="413"/>
        <v>4</v>
      </c>
      <c r="AD161" s="159">
        <f t="shared" si="414"/>
        <v>0.33333333333333331</v>
      </c>
      <c r="AE161" s="168">
        <f t="shared" si="415"/>
        <v>0</v>
      </c>
      <c r="AF161" s="6">
        <v>0</v>
      </c>
      <c r="AG161" s="6"/>
      <c r="AH161" s="137">
        <f t="shared" si="416"/>
        <v>4</v>
      </c>
      <c r="AI161" s="159">
        <f t="shared" si="417"/>
        <v>0</v>
      </c>
      <c r="AJ161" s="168">
        <f t="shared" si="418"/>
        <v>0</v>
      </c>
      <c r="AK161" s="6"/>
      <c r="AL161" s="6"/>
      <c r="AM161" s="137">
        <f t="shared" si="419"/>
        <v>4</v>
      </c>
      <c r="AN161" s="159">
        <f t="shared" si="420"/>
        <v>0</v>
      </c>
      <c r="AO161" s="168">
        <f t="shared" si="421"/>
        <v>0</v>
      </c>
      <c r="AP161" s="6"/>
      <c r="AQ161" s="6"/>
      <c r="AR161" s="137">
        <f t="shared" si="422"/>
        <v>4</v>
      </c>
      <c r="AS161" s="159">
        <f t="shared" si="423"/>
        <v>0</v>
      </c>
      <c r="AT161" s="163">
        <f t="shared" si="424"/>
        <v>4</v>
      </c>
      <c r="AU161" s="164">
        <f t="shared" si="425"/>
        <v>7.4569931823541991E-2</v>
      </c>
    </row>
    <row r="162" spans="2:47" outlineLevel="1" x14ac:dyDescent="0.35">
      <c r="B162" s="229" t="s">
        <v>94</v>
      </c>
      <c r="C162" s="63" t="s">
        <v>106</v>
      </c>
      <c r="D162" s="69"/>
      <c r="E162" s="70">
        <f t="shared" si="402"/>
        <v>0</v>
      </c>
      <c r="F162" s="69"/>
      <c r="G162" s="137">
        <f t="shared" si="403"/>
        <v>0</v>
      </c>
      <c r="H162" s="166">
        <f t="shared" si="404"/>
        <v>0</v>
      </c>
      <c r="I162" s="69"/>
      <c r="J162" s="137">
        <f t="shared" si="405"/>
        <v>0</v>
      </c>
      <c r="K162" s="166">
        <f t="shared" si="406"/>
        <v>0</v>
      </c>
      <c r="L162" s="69"/>
      <c r="M162" s="137">
        <f t="shared" si="407"/>
        <v>0</v>
      </c>
      <c r="N162" s="166">
        <f t="shared" si="408"/>
        <v>0</v>
      </c>
      <c r="O162" s="69"/>
      <c r="P162" s="137">
        <f t="shared" si="386"/>
        <v>0</v>
      </c>
      <c r="Q162" s="166">
        <f t="shared" si="387"/>
        <v>0</v>
      </c>
      <c r="R162" s="163">
        <f t="shared" si="388"/>
        <v>0</v>
      </c>
      <c r="S162" s="164">
        <f t="shared" si="389"/>
        <v>0</v>
      </c>
      <c r="U162" s="168">
        <f t="shared" si="409"/>
        <v>0</v>
      </c>
      <c r="V162" s="6"/>
      <c r="W162" s="6"/>
      <c r="X162" s="137">
        <f t="shared" si="410"/>
        <v>0</v>
      </c>
      <c r="Y162" s="166">
        <f t="shared" si="411"/>
        <v>0</v>
      </c>
      <c r="Z162" s="168">
        <f t="shared" si="412"/>
        <v>0</v>
      </c>
      <c r="AA162" s="6"/>
      <c r="AB162" s="6"/>
      <c r="AC162" s="137">
        <f t="shared" si="413"/>
        <v>0</v>
      </c>
      <c r="AD162" s="159">
        <f t="shared" si="414"/>
        <v>0</v>
      </c>
      <c r="AE162" s="168">
        <f t="shared" si="415"/>
        <v>0</v>
      </c>
      <c r="AF162" s="6"/>
      <c r="AG162" s="6"/>
      <c r="AH162" s="137">
        <f t="shared" si="416"/>
        <v>0</v>
      </c>
      <c r="AI162" s="159">
        <f t="shared" si="417"/>
        <v>0</v>
      </c>
      <c r="AJ162" s="168">
        <f t="shared" si="418"/>
        <v>0</v>
      </c>
      <c r="AK162" s="6"/>
      <c r="AL162" s="6"/>
      <c r="AM162" s="137">
        <f t="shared" si="419"/>
        <v>0</v>
      </c>
      <c r="AN162" s="159">
        <f t="shared" si="420"/>
        <v>0</v>
      </c>
      <c r="AO162" s="168">
        <f t="shared" si="421"/>
        <v>0</v>
      </c>
      <c r="AP162" s="6"/>
      <c r="AQ162" s="6"/>
      <c r="AR162" s="137">
        <f t="shared" si="422"/>
        <v>0</v>
      </c>
      <c r="AS162" s="159">
        <f t="shared" si="423"/>
        <v>0</v>
      </c>
      <c r="AT162" s="163">
        <f t="shared" si="424"/>
        <v>0</v>
      </c>
      <c r="AU162" s="164">
        <f t="shared" si="425"/>
        <v>0</v>
      </c>
    </row>
    <row r="163" spans="2:47" outlineLevel="1" x14ac:dyDescent="0.35">
      <c r="B163" s="230" t="s">
        <v>95</v>
      </c>
      <c r="C163" s="63" t="s">
        <v>106</v>
      </c>
      <c r="D163" s="69"/>
      <c r="E163" s="70">
        <f t="shared" si="402"/>
        <v>0</v>
      </c>
      <c r="F163" s="69"/>
      <c r="G163" s="137">
        <f t="shared" si="403"/>
        <v>0</v>
      </c>
      <c r="H163" s="166">
        <f t="shared" si="404"/>
        <v>0</v>
      </c>
      <c r="I163" s="69"/>
      <c r="J163" s="137">
        <f t="shared" si="405"/>
        <v>0</v>
      </c>
      <c r="K163" s="166">
        <f t="shared" si="406"/>
        <v>0</v>
      </c>
      <c r="L163" s="69"/>
      <c r="M163" s="137">
        <f t="shared" si="407"/>
        <v>0</v>
      </c>
      <c r="N163" s="166">
        <f t="shared" si="408"/>
        <v>0</v>
      </c>
      <c r="O163" s="69"/>
      <c r="P163" s="137">
        <f t="shared" si="386"/>
        <v>0</v>
      </c>
      <c r="Q163" s="166">
        <f t="shared" si="387"/>
        <v>0</v>
      </c>
      <c r="R163" s="163">
        <f t="shared" si="388"/>
        <v>0</v>
      </c>
      <c r="S163" s="164">
        <f t="shared" si="389"/>
        <v>0</v>
      </c>
      <c r="U163" s="168">
        <f t="shared" si="409"/>
        <v>3</v>
      </c>
      <c r="V163" s="6">
        <v>3</v>
      </c>
      <c r="W163" s="6"/>
      <c r="X163" s="137">
        <f t="shared" si="410"/>
        <v>3</v>
      </c>
      <c r="Y163" s="166">
        <f t="shared" si="411"/>
        <v>0</v>
      </c>
      <c r="Z163" s="168">
        <f t="shared" si="412"/>
        <v>2</v>
      </c>
      <c r="AA163" s="6">
        <v>2</v>
      </c>
      <c r="AB163" s="6"/>
      <c r="AC163" s="137">
        <f t="shared" si="413"/>
        <v>5</v>
      </c>
      <c r="AD163" s="159">
        <f t="shared" si="414"/>
        <v>0.66666666666666663</v>
      </c>
      <c r="AE163" s="168">
        <f t="shared" si="415"/>
        <v>1</v>
      </c>
      <c r="AF163" s="6">
        <v>1</v>
      </c>
      <c r="AG163" s="6"/>
      <c r="AH163" s="137">
        <f t="shared" si="416"/>
        <v>6</v>
      </c>
      <c r="AI163" s="159">
        <f t="shared" si="417"/>
        <v>0.2</v>
      </c>
      <c r="AJ163" s="168">
        <f t="shared" si="418"/>
        <v>1</v>
      </c>
      <c r="AK163" s="6">
        <v>1</v>
      </c>
      <c r="AL163" s="6"/>
      <c r="AM163" s="137">
        <f t="shared" si="419"/>
        <v>7</v>
      </c>
      <c r="AN163" s="159">
        <f t="shared" si="420"/>
        <v>0.16666666666666666</v>
      </c>
      <c r="AO163" s="168">
        <f t="shared" si="421"/>
        <v>0</v>
      </c>
      <c r="AP163" s="6">
        <v>0</v>
      </c>
      <c r="AQ163" s="6"/>
      <c r="AR163" s="137">
        <f t="shared" si="422"/>
        <v>7</v>
      </c>
      <c r="AS163" s="159">
        <f t="shared" si="423"/>
        <v>0</v>
      </c>
      <c r="AT163" s="163">
        <f t="shared" si="424"/>
        <v>7</v>
      </c>
      <c r="AU163" s="164">
        <f t="shared" si="425"/>
        <v>0.23593091702244706</v>
      </c>
    </row>
    <row r="164" spans="2:47" outlineLevel="1" x14ac:dyDescent="0.35">
      <c r="B164" s="229" t="s">
        <v>96</v>
      </c>
      <c r="C164" s="63" t="s">
        <v>106</v>
      </c>
      <c r="D164" s="69"/>
      <c r="E164" s="70">
        <f t="shared" ref="E164:E167" si="426">D164</f>
        <v>0</v>
      </c>
      <c r="F164" s="69"/>
      <c r="G164" s="137">
        <f t="shared" ref="G164:G167" si="427">E164+F164</f>
        <v>0</v>
      </c>
      <c r="H164" s="166">
        <f t="shared" ref="H164:H167" si="428">IFERROR((G164-E164)/E164,0)</f>
        <v>0</v>
      </c>
      <c r="I164" s="69"/>
      <c r="J164" s="137">
        <f t="shared" ref="J164:J167" si="429">G164+I164</f>
        <v>0</v>
      </c>
      <c r="K164" s="166">
        <f t="shared" ref="K164:K168" si="430">IFERROR((J164-G164)/G164,0)</f>
        <v>0</v>
      </c>
      <c r="L164" s="69"/>
      <c r="M164" s="137">
        <f t="shared" ref="M164:M167" si="431">J164+L164</f>
        <v>0</v>
      </c>
      <c r="N164" s="166">
        <f t="shared" ref="N164:N168" si="432">IFERROR((M164-J164)/J164,0)</f>
        <v>0</v>
      </c>
      <c r="O164" s="69"/>
      <c r="P164" s="137">
        <f t="shared" si="386"/>
        <v>0</v>
      </c>
      <c r="Q164" s="166">
        <f t="shared" si="387"/>
        <v>0</v>
      </c>
      <c r="R164" s="163">
        <f t="shared" si="388"/>
        <v>0</v>
      </c>
      <c r="S164" s="164">
        <f t="shared" si="389"/>
        <v>0</v>
      </c>
      <c r="U164" s="168">
        <f t="shared" ref="U164:U167" si="433">V164+W164</f>
        <v>0</v>
      </c>
      <c r="V164" s="6"/>
      <c r="W164" s="6"/>
      <c r="X164" s="137">
        <f t="shared" ref="X164:X167" si="434">P164+U164</f>
        <v>0</v>
      </c>
      <c r="Y164" s="166">
        <f t="shared" ref="Y164:Y167" si="435">IFERROR((X164-P164)/P164,0)</f>
        <v>0</v>
      </c>
      <c r="Z164" s="168">
        <f t="shared" ref="Z164:Z167" si="436">AA164+AB164</f>
        <v>0</v>
      </c>
      <c r="AA164" s="6"/>
      <c r="AB164" s="6"/>
      <c r="AC164" s="137">
        <f t="shared" ref="AC164:AC167" si="437">X164+Z164</f>
        <v>0</v>
      </c>
      <c r="AD164" s="159">
        <f t="shared" ref="AD164:AD167" si="438">IFERROR((AC164-X164)/X164,0)</f>
        <v>0</v>
      </c>
      <c r="AE164" s="168">
        <f t="shared" ref="AE164:AE167" si="439">AF164+AG164</f>
        <v>0</v>
      </c>
      <c r="AF164" s="6"/>
      <c r="AG164" s="6"/>
      <c r="AH164" s="137">
        <f t="shared" ref="AH164:AH167" si="440">AC164+AE164</f>
        <v>0</v>
      </c>
      <c r="AI164" s="159">
        <f t="shared" ref="AI164:AI168" si="441">IFERROR((AH164-AC164)/AC164,0)</f>
        <v>0</v>
      </c>
      <c r="AJ164" s="168">
        <f t="shared" ref="AJ164:AJ167" si="442">AK164+AL164</f>
        <v>0</v>
      </c>
      <c r="AK164" s="6"/>
      <c r="AL164" s="6"/>
      <c r="AM164" s="137">
        <f t="shared" ref="AM164:AM167" si="443">AH164+AJ164</f>
        <v>0</v>
      </c>
      <c r="AN164" s="159">
        <f t="shared" ref="AN164:AN167" si="444">IFERROR((AM164-AH164)/AH164,0)</f>
        <v>0</v>
      </c>
      <c r="AO164" s="168">
        <f t="shared" ref="AO164:AO167" si="445">AP164+AQ164</f>
        <v>0</v>
      </c>
      <c r="AP164" s="6"/>
      <c r="AQ164" s="6"/>
      <c r="AR164" s="137">
        <f t="shared" ref="AR164:AR167" si="446">AM164+AO164</f>
        <v>0</v>
      </c>
      <c r="AS164" s="159">
        <f t="shared" ref="AS164:AS168" si="447">IFERROR((AR164-AM164)/AM164,0)</f>
        <v>0</v>
      </c>
      <c r="AT164" s="163">
        <f t="shared" ref="AT164:AT167" si="448">U164+Z164+AE164+AJ164+AO164</f>
        <v>0</v>
      </c>
      <c r="AU164" s="164">
        <f t="shared" ref="AU164:AU168" si="449">IFERROR((AR164/X164)^(1/4)-1,0)</f>
        <v>0</v>
      </c>
    </row>
    <row r="165" spans="2:47" outlineLevel="1" x14ac:dyDescent="0.35">
      <c r="B165" s="230" t="s">
        <v>97</v>
      </c>
      <c r="C165" s="63" t="s">
        <v>106</v>
      </c>
      <c r="D165" s="69"/>
      <c r="E165" s="70">
        <f t="shared" si="426"/>
        <v>0</v>
      </c>
      <c r="F165" s="69"/>
      <c r="G165" s="137">
        <f t="shared" si="427"/>
        <v>0</v>
      </c>
      <c r="H165" s="166">
        <f t="shared" si="428"/>
        <v>0</v>
      </c>
      <c r="I165" s="69"/>
      <c r="J165" s="137">
        <f t="shared" si="429"/>
        <v>0</v>
      </c>
      <c r="K165" s="166">
        <f t="shared" si="430"/>
        <v>0</v>
      </c>
      <c r="L165" s="69"/>
      <c r="M165" s="137">
        <f t="shared" si="431"/>
        <v>0</v>
      </c>
      <c r="N165" s="166">
        <f t="shared" si="432"/>
        <v>0</v>
      </c>
      <c r="O165" s="69"/>
      <c r="P165" s="137">
        <f t="shared" si="386"/>
        <v>0</v>
      </c>
      <c r="Q165" s="166">
        <f t="shared" si="387"/>
        <v>0</v>
      </c>
      <c r="R165" s="163">
        <f t="shared" si="388"/>
        <v>0</v>
      </c>
      <c r="S165" s="164">
        <f t="shared" si="389"/>
        <v>0</v>
      </c>
      <c r="U165" s="168">
        <f t="shared" si="433"/>
        <v>0</v>
      </c>
      <c r="V165" s="6"/>
      <c r="W165" s="6"/>
      <c r="X165" s="137">
        <f t="shared" si="434"/>
        <v>0</v>
      </c>
      <c r="Y165" s="166">
        <f t="shared" si="435"/>
        <v>0</v>
      </c>
      <c r="Z165" s="168">
        <f t="shared" si="436"/>
        <v>0</v>
      </c>
      <c r="AA165" s="6"/>
      <c r="AB165" s="6"/>
      <c r="AC165" s="137">
        <f t="shared" si="437"/>
        <v>0</v>
      </c>
      <c r="AD165" s="159">
        <f t="shared" si="438"/>
        <v>0</v>
      </c>
      <c r="AE165" s="168">
        <f t="shared" si="439"/>
        <v>0</v>
      </c>
      <c r="AF165" s="6"/>
      <c r="AG165" s="6"/>
      <c r="AH165" s="137">
        <f t="shared" si="440"/>
        <v>0</v>
      </c>
      <c r="AI165" s="159">
        <f t="shared" si="441"/>
        <v>0</v>
      </c>
      <c r="AJ165" s="168">
        <f t="shared" si="442"/>
        <v>0</v>
      </c>
      <c r="AK165" s="6"/>
      <c r="AL165" s="6"/>
      <c r="AM165" s="137">
        <f t="shared" si="443"/>
        <v>0</v>
      </c>
      <c r="AN165" s="159">
        <f t="shared" si="444"/>
        <v>0</v>
      </c>
      <c r="AO165" s="168">
        <f t="shared" si="445"/>
        <v>0</v>
      </c>
      <c r="AP165" s="6"/>
      <c r="AQ165" s="6"/>
      <c r="AR165" s="137">
        <f t="shared" si="446"/>
        <v>0</v>
      </c>
      <c r="AS165" s="159">
        <f t="shared" si="447"/>
        <v>0</v>
      </c>
      <c r="AT165" s="163">
        <f t="shared" si="448"/>
        <v>0</v>
      </c>
      <c r="AU165" s="164">
        <f t="shared" si="449"/>
        <v>0</v>
      </c>
    </row>
    <row r="166" spans="2:47" outlineLevel="1" x14ac:dyDescent="0.35">
      <c r="B166" s="230" t="s">
        <v>98</v>
      </c>
      <c r="C166" s="63" t="s">
        <v>106</v>
      </c>
      <c r="D166" s="69"/>
      <c r="E166" s="70">
        <f t="shared" si="426"/>
        <v>0</v>
      </c>
      <c r="F166" s="69"/>
      <c r="G166" s="137">
        <f t="shared" si="427"/>
        <v>0</v>
      </c>
      <c r="H166" s="166">
        <f t="shared" si="428"/>
        <v>0</v>
      </c>
      <c r="I166" s="69"/>
      <c r="J166" s="137">
        <f t="shared" si="429"/>
        <v>0</v>
      </c>
      <c r="K166" s="166">
        <f t="shared" si="430"/>
        <v>0</v>
      </c>
      <c r="L166" s="69"/>
      <c r="M166" s="137">
        <f t="shared" si="431"/>
        <v>0</v>
      </c>
      <c r="N166" s="166">
        <f t="shared" si="432"/>
        <v>0</v>
      </c>
      <c r="O166" s="69"/>
      <c r="P166" s="137">
        <f t="shared" si="386"/>
        <v>0</v>
      </c>
      <c r="Q166" s="166">
        <f t="shared" si="387"/>
        <v>0</v>
      </c>
      <c r="R166" s="163">
        <f t="shared" si="388"/>
        <v>0</v>
      </c>
      <c r="S166" s="164">
        <f t="shared" si="389"/>
        <v>0</v>
      </c>
      <c r="U166" s="168">
        <f t="shared" si="433"/>
        <v>0</v>
      </c>
      <c r="V166" s="6"/>
      <c r="W166" s="6"/>
      <c r="X166" s="137">
        <f t="shared" si="434"/>
        <v>0</v>
      </c>
      <c r="Y166" s="166">
        <f t="shared" si="435"/>
        <v>0</v>
      </c>
      <c r="Z166" s="168">
        <f t="shared" si="436"/>
        <v>0</v>
      </c>
      <c r="AA166" s="6"/>
      <c r="AB166" s="6"/>
      <c r="AC166" s="137">
        <f t="shared" si="437"/>
        <v>0</v>
      </c>
      <c r="AD166" s="159">
        <f t="shared" si="438"/>
        <v>0</v>
      </c>
      <c r="AE166" s="168">
        <f t="shared" si="439"/>
        <v>0</v>
      </c>
      <c r="AF166" s="6"/>
      <c r="AG166" s="6"/>
      <c r="AH166" s="137">
        <f t="shared" si="440"/>
        <v>0</v>
      </c>
      <c r="AI166" s="159">
        <f t="shared" si="441"/>
        <v>0</v>
      </c>
      <c r="AJ166" s="168">
        <f t="shared" si="442"/>
        <v>0</v>
      </c>
      <c r="AK166" s="6"/>
      <c r="AL166" s="6"/>
      <c r="AM166" s="137">
        <f t="shared" si="443"/>
        <v>0</v>
      </c>
      <c r="AN166" s="159">
        <f t="shared" si="444"/>
        <v>0</v>
      </c>
      <c r="AO166" s="168">
        <f t="shared" si="445"/>
        <v>0</v>
      </c>
      <c r="AP166" s="6"/>
      <c r="AQ166" s="6"/>
      <c r="AR166" s="137">
        <f t="shared" si="446"/>
        <v>0</v>
      </c>
      <c r="AS166" s="159">
        <f t="shared" si="447"/>
        <v>0</v>
      </c>
      <c r="AT166" s="163">
        <f t="shared" si="448"/>
        <v>0</v>
      </c>
      <c r="AU166" s="164">
        <f t="shared" si="449"/>
        <v>0</v>
      </c>
    </row>
    <row r="167" spans="2:47" outlineLevel="1" x14ac:dyDescent="0.35">
      <c r="B167" s="230" t="s">
        <v>99</v>
      </c>
      <c r="C167" s="63" t="s">
        <v>106</v>
      </c>
      <c r="D167" s="69"/>
      <c r="E167" s="70">
        <f t="shared" si="426"/>
        <v>0</v>
      </c>
      <c r="F167" s="69"/>
      <c r="G167" s="137">
        <f t="shared" si="427"/>
        <v>0</v>
      </c>
      <c r="H167" s="166">
        <f t="shared" si="428"/>
        <v>0</v>
      </c>
      <c r="I167" s="69"/>
      <c r="J167" s="137">
        <f t="shared" si="429"/>
        <v>0</v>
      </c>
      <c r="K167" s="166">
        <f t="shared" si="430"/>
        <v>0</v>
      </c>
      <c r="L167" s="69">
        <v>1</v>
      </c>
      <c r="M167" s="137">
        <f t="shared" si="431"/>
        <v>1</v>
      </c>
      <c r="N167" s="166">
        <f t="shared" si="432"/>
        <v>0</v>
      </c>
      <c r="O167" s="69"/>
      <c r="P167" s="137">
        <f t="shared" si="386"/>
        <v>1</v>
      </c>
      <c r="Q167" s="166">
        <f t="shared" si="387"/>
        <v>0</v>
      </c>
      <c r="R167" s="163">
        <f t="shared" si="388"/>
        <v>1</v>
      </c>
      <c r="S167" s="164">
        <f t="shared" si="389"/>
        <v>0</v>
      </c>
      <c r="U167" s="168">
        <f t="shared" si="433"/>
        <v>0</v>
      </c>
      <c r="V167" s="6"/>
      <c r="W167" s="6"/>
      <c r="X167" s="137">
        <f t="shared" si="434"/>
        <v>1</v>
      </c>
      <c r="Y167" s="166">
        <f t="shared" si="435"/>
        <v>0</v>
      </c>
      <c r="Z167" s="168">
        <f t="shared" si="436"/>
        <v>0</v>
      </c>
      <c r="AA167" s="6"/>
      <c r="AB167" s="6"/>
      <c r="AC167" s="137">
        <f t="shared" si="437"/>
        <v>1</v>
      </c>
      <c r="AD167" s="159">
        <f t="shared" si="438"/>
        <v>0</v>
      </c>
      <c r="AE167" s="168">
        <f t="shared" si="439"/>
        <v>0</v>
      </c>
      <c r="AF167" s="6"/>
      <c r="AG167" s="6"/>
      <c r="AH167" s="137">
        <f t="shared" si="440"/>
        <v>1</v>
      </c>
      <c r="AI167" s="159">
        <f t="shared" si="441"/>
        <v>0</v>
      </c>
      <c r="AJ167" s="168">
        <f t="shared" si="442"/>
        <v>0</v>
      </c>
      <c r="AK167" s="6"/>
      <c r="AL167" s="6"/>
      <c r="AM167" s="137">
        <f t="shared" si="443"/>
        <v>1</v>
      </c>
      <c r="AN167" s="159">
        <f t="shared" si="444"/>
        <v>0</v>
      </c>
      <c r="AO167" s="168">
        <f t="shared" si="445"/>
        <v>0</v>
      </c>
      <c r="AP167" s="6"/>
      <c r="AQ167" s="6"/>
      <c r="AR167" s="137">
        <f t="shared" si="446"/>
        <v>1</v>
      </c>
      <c r="AS167" s="159">
        <f t="shared" si="447"/>
        <v>0</v>
      </c>
      <c r="AT167" s="163">
        <f t="shared" si="448"/>
        <v>0</v>
      </c>
      <c r="AU167" s="164">
        <f t="shared" si="449"/>
        <v>0</v>
      </c>
    </row>
    <row r="168" spans="2:47" ht="15" customHeight="1" outlineLevel="1" x14ac:dyDescent="0.35">
      <c r="B168" s="50" t="s">
        <v>138</v>
      </c>
      <c r="C168" s="47" t="s">
        <v>106</v>
      </c>
      <c r="D168" s="157">
        <f>SUM(D143:D167)</f>
        <v>1</v>
      </c>
      <c r="E168" s="157">
        <f>SUM(E143:E167)</f>
        <v>3</v>
      </c>
      <c r="F168" s="157">
        <f t="shared" ref="F168" si="450">SUM(F143:F167)</f>
        <v>0</v>
      </c>
      <c r="G168" s="157">
        <f t="shared" ref="G168" si="451">SUM(G143:G167)</f>
        <v>3</v>
      </c>
      <c r="H168" s="160">
        <f>IFERROR((G168-E168)/E168,0)</f>
        <v>0</v>
      </c>
      <c r="I168" s="157">
        <f>SUM(I143:I167)</f>
        <v>0</v>
      </c>
      <c r="J168" s="157">
        <f t="shared" ref="J168" si="452">SUM(J143:J167)</f>
        <v>3</v>
      </c>
      <c r="K168" s="160">
        <f t="shared" si="430"/>
        <v>0</v>
      </c>
      <c r="L168" s="157">
        <f t="shared" ref="L168" si="453">SUM(L143:L167)</f>
        <v>1</v>
      </c>
      <c r="M168" s="157">
        <f t="shared" ref="M168" si="454">SUM(M143:M167)</f>
        <v>4</v>
      </c>
      <c r="N168" s="160">
        <f t="shared" si="432"/>
        <v>0.33333333333333331</v>
      </c>
      <c r="O168" s="157">
        <f t="shared" ref="O168" si="455">SUM(O143:O167)</f>
        <v>0</v>
      </c>
      <c r="P168" s="157">
        <f t="shared" ref="P168" si="456">SUM(P143:P167)</f>
        <v>4</v>
      </c>
      <c r="Q168" s="160">
        <f t="shared" si="387"/>
        <v>0</v>
      </c>
      <c r="R168" s="157">
        <f>SUM(R143:R167)</f>
        <v>2</v>
      </c>
      <c r="S168" s="164">
        <f t="shared" si="389"/>
        <v>7.4569931823541991E-2</v>
      </c>
      <c r="U168" s="157">
        <f t="shared" ref="U168" si="457">SUM(U143:U167)</f>
        <v>34</v>
      </c>
      <c r="V168" s="157">
        <f t="shared" ref="V168" si="458">SUM(V143:V167)</f>
        <v>34</v>
      </c>
      <c r="W168" s="157">
        <f t="shared" ref="W168" si="459">SUM(W143:W167)</f>
        <v>0</v>
      </c>
      <c r="X168" s="157">
        <f t="shared" ref="X168" si="460">SUM(X143:X167)</f>
        <v>38</v>
      </c>
      <c r="Y168" s="165">
        <f>IFERROR((X168-P168)/P168,0)</f>
        <v>8.5</v>
      </c>
      <c r="Z168" s="157">
        <f t="shared" ref="Z168" si="461">SUM(Z143:Z167)</f>
        <v>61</v>
      </c>
      <c r="AA168" s="157">
        <f t="shared" ref="AA168" si="462">SUM(AA143:AA167)</f>
        <v>61</v>
      </c>
      <c r="AB168" s="157">
        <f t="shared" ref="AB168" si="463">SUM(AB143:AB167)</f>
        <v>0</v>
      </c>
      <c r="AC168" s="157">
        <f t="shared" ref="AC168" si="464">SUM(AC143:AC167)</f>
        <v>99</v>
      </c>
      <c r="AD168" s="165">
        <f>IFERROR((AC168-X168)/X168,0)</f>
        <v>1.6052631578947369</v>
      </c>
      <c r="AE168" s="157">
        <f t="shared" ref="AE168" si="465">SUM(AE143:AE167)</f>
        <v>44</v>
      </c>
      <c r="AF168" s="157">
        <f t="shared" ref="AF168" si="466">SUM(AF143:AF167)</f>
        <v>44</v>
      </c>
      <c r="AG168" s="157">
        <f t="shared" ref="AG168" si="467">SUM(AG143:AG167)</f>
        <v>0</v>
      </c>
      <c r="AH168" s="157">
        <f t="shared" ref="AH168" si="468">SUM(AH143:AH167)</f>
        <v>143</v>
      </c>
      <c r="AI168" s="165">
        <f t="shared" si="441"/>
        <v>0.44444444444444442</v>
      </c>
      <c r="AJ168" s="157">
        <f t="shared" ref="AJ168" si="469">SUM(AJ143:AJ167)</f>
        <v>33</v>
      </c>
      <c r="AK168" s="157">
        <f t="shared" ref="AK168" si="470">SUM(AK143:AK167)</f>
        <v>33</v>
      </c>
      <c r="AL168" s="157">
        <f t="shared" ref="AL168" si="471">SUM(AL143:AL167)</f>
        <v>0</v>
      </c>
      <c r="AM168" s="157">
        <f t="shared" ref="AM168" si="472">SUM(AM143:AM167)</f>
        <v>176</v>
      </c>
      <c r="AN168" s="165">
        <f>IFERROR((AM168-AH168)/AH168,0)</f>
        <v>0.23076923076923078</v>
      </c>
      <c r="AO168" s="157">
        <f t="shared" ref="AO168" si="473">SUM(AO143:AO167)</f>
        <v>29</v>
      </c>
      <c r="AP168" s="157">
        <f t="shared" ref="AP168" si="474">SUM(AP143:AP167)</f>
        <v>29</v>
      </c>
      <c r="AQ168" s="157">
        <f t="shared" ref="AQ168" si="475">SUM(AQ143:AQ167)</f>
        <v>0</v>
      </c>
      <c r="AR168" s="157">
        <f t="shared" ref="AR168" si="476">SUM(AR143:AR167)</f>
        <v>205</v>
      </c>
      <c r="AS168" s="165">
        <f t="shared" si="447"/>
        <v>0.16477272727272727</v>
      </c>
      <c r="AT168" s="157">
        <f>SUM(AT143:AT167)</f>
        <v>201</v>
      </c>
      <c r="AU168" s="164">
        <f t="shared" si="449"/>
        <v>0.52402666655825136</v>
      </c>
    </row>
    <row r="170" spans="2:47" ht="15.5" x14ac:dyDescent="0.35">
      <c r="B170" s="296" t="s">
        <v>111</v>
      </c>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row>
    <row r="171" spans="2:47"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2:47" outlineLevel="1" x14ac:dyDescent="0.35">
      <c r="B172" s="310"/>
      <c r="C172" s="313" t="s">
        <v>105</v>
      </c>
      <c r="D172" s="307" t="s">
        <v>130</v>
      </c>
      <c r="E172" s="308"/>
      <c r="F172" s="308"/>
      <c r="G172" s="308"/>
      <c r="H172" s="308"/>
      <c r="I172" s="308"/>
      <c r="J172" s="308"/>
      <c r="K172" s="308"/>
      <c r="L172" s="308"/>
      <c r="M172" s="308"/>
      <c r="N172" s="308"/>
      <c r="O172" s="308"/>
      <c r="P172" s="308"/>
      <c r="Q172" s="309"/>
      <c r="R172" s="318" t="str">
        <f xml:space="preserve"> D173&amp;" - "&amp;O173</f>
        <v>2019 - 2023</v>
      </c>
      <c r="S172" s="319"/>
      <c r="U172" s="307" t="s">
        <v>131</v>
      </c>
      <c r="V172" s="308"/>
      <c r="W172" s="308"/>
      <c r="X172" s="308"/>
      <c r="Y172" s="308"/>
      <c r="Z172" s="308"/>
      <c r="AA172" s="308"/>
      <c r="AB172" s="308"/>
      <c r="AC172" s="308"/>
      <c r="AD172" s="308"/>
      <c r="AE172" s="308"/>
      <c r="AF172" s="308"/>
      <c r="AG172" s="308"/>
      <c r="AH172" s="308"/>
      <c r="AI172" s="308"/>
      <c r="AJ172" s="308"/>
      <c r="AK172" s="308"/>
      <c r="AL172" s="308"/>
      <c r="AM172" s="308"/>
      <c r="AN172" s="308"/>
      <c r="AO172" s="308"/>
      <c r="AP172" s="308"/>
      <c r="AQ172" s="308"/>
      <c r="AR172" s="308"/>
      <c r="AS172" s="308"/>
      <c r="AT172" s="308"/>
      <c r="AU172" s="309"/>
    </row>
    <row r="173" spans="2:47" outlineLevel="1" x14ac:dyDescent="0.35">
      <c r="B173" s="311"/>
      <c r="C173" s="314"/>
      <c r="D173" s="307">
        <f>$C$3-5</f>
        <v>2019</v>
      </c>
      <c r="E173" s="309"/>
      <c r="F173" s="307">
        <f>$C$3-4</f>
        <v>2020</v>
      </c>
      <c r="G173" s="308"/>
      <c r="H173" s="309"/>
      <c r="I173" s="307">
        <f>$C$3-3</f>
        <v>2021</v>
      </c>
      <c r="J173" s="308"/>
      <c r="K173" s="309"/>
      <c r="L173" s="307">
        <f>$C$3-2</f>
        <v>2022</v>
      </c>
      <c r="M173" s="308"/>
      <c r="N173" s="309"/>
      <c r="O173" s="307">
        <f>$C$3-1</f>
        <v>2023</v>
      </c>
      <c r="P173" s="308"/>
      <c r="Q173" s="309"/>
      <c r="R173" s="320"/>
      <c r="S173" s="321"/>
      <c r="U173" s="307">
        <f>$C$3</f>
        <v>2024</v>
      </c>
      <c r="V173" s="308"/>
      <c r="W173" s="308"/>
      <c r="X173" s="308"/>
      <c r="Y173" s="309"/>
      <c r="Z173" s="307">
        <f>$C$3+1</f>
        <v>2025</v>
      </c>
      <c r="AA173" s="308"/>
      <c r="AB173" s="308"/>
      <c r="AC173" s="308"/>
      <c r="AD173" s="309"/>
      <c r="AE173" s="307">
        <f>$C$3+2</f>
        <v>2026</v>
      </c>
      <c r="AF173" s="308"/>
      <c r="AG173" s="308"/>
      <c r="AH173" s="308"/>
      <c r="AI173" s="309"/>
      <c r="AJ173" s="307">
        <f>$C$3+3</f>
        <v>2027</v>
      </c>
      <c r="AK173" s="308"/>
      <c r="AL173" s="308"/>
      <c r="AM173" s="308"/>
      <c r="AN173" s="309"/>
      <c r="AO173" s="307">
        <f>$C$3+4</f>
        <v>2028</v>
      </c>
      <c r="AP173" s="308"/>
      <c r="AQ173" s="308"/>
      <c r="AR173" s="308"/>
      <c r="AS173" s="309"/>
      <c r="AT173" s="316" t="str">
        <f>U173&amp;" - "&amp;AO173</f>
        <v>2024 - 2028</v>
      </c>
      <c r="AU173" s="317"/>
    </row>
    <row r="174" spans="2:47" ht="43.5" outlineLevel="1" x14ac:dyDescent="0.35">
      <c r="B174" s="312"/>
      <c r="C174" s="315"/>
      <c r="D174" s="65" t="s">
        <v>132</v>
      </c>
      <c r="E174" s="66" t="s">
        <v>133</v>
      </c>
      <c r="F174" s="65" t="s">
        <v>132</v>
      </c>
      <c r="G174" s="9" t="s">
        <v>133</v>
      </c>
      <c r="H174" s="66" t="s">
        <v>134</v>
      </c>
      <c r="I174" s="65" t="s">
        <v>132</v>
      </c>
      <c r="J174" s="9" t="s">
        <v>133</v>
      </c>
      <c r="K174" s="66" t="s">
        <v>134</v>
      </c>
      <c r="L174" s="65" t="s">
        <v>132</v>
      </c>
      <c r="M174" s="9" t="s">
        <v>133</v>
      </c>
      <c r="N174" s="66" t="s">
        <v>134</v>
      </c>
      <c r="O174" s="65" t="s">
        <v>132</v>
      </c>
      <c r="P174" s="9" t="s">
        <v>133</v>
      </c>
      <c r="Q174" s="66" t="s">
        <v>134</v>
      </c>
      <c r="R174" s="65" t="s">
        <v>126</v>
      </c>
      <c r="S174" s="119" t="s">
        <v>135</v>
      </c>
      <c r="U174" s="65" t="s">
        <v>132</v>
      </c>
      <c r="V174" s="104" t="s">
        <v>136</v>
      </c>
      <c r="W174" s="104" t="s">
        <v>137</v>
      </c>
      <c r="X174" s="9" t="s">
        <v>133</v>
      </c>
      <c r="Y174" s="66" t="s">
        <v>134</v>
      </c>
      <c r="Z174" s="65" t="s">
        <v>132</v>
      </c>
      <c r="AA174" s="104" t="s">
        <v>136</v>
      </c>
      <c r="AB174" s="104" t="s">
        <v>137</v>
      </c>
      <c r="AC174" s="9" t="s">
        <v>133</v>
      </c>
      <c r="AD174" s="66" t="s">
        <v>134</v>
      </c>
      <c r="AE174" s="65" t="s">
        <v>132</v>
      </c>
      <c r="AF174" s="104" t="s">
        <v>136</v>
      </c>
      <c r="AG174" s="104" t="s">
        <v>137</v>
      </c>
      <c r="AH174" s="9" t="s">
        <v>133</v>
      </c>
      <c r="AI174" s="66" t="s">
        <v>134</v>
      </c>
      <c r="AJ174" s="65" t="s">
        <v>132</v>
      </c>
      <c r="AK174" s="104" t="s">
        <v>136</v>
      </c>
      <c r="AL174" s="104" t="s">
        <v>137</v>
      </c>
      <c r="AM174" s="9" t="s">
        <v>133</v>
      </c>
      <c r="AN174" s="66" t="s">
        <v>134</v>
      </c>
      <c r="AO174" s="65" t="s">
        <v>132</v>
      </c>
      <c r="AP174" s="104" t="s">
        <v>136</v>
      </c>
      <c r="AQ174" s="104" t="s">
        <v>137</v>
      </c>
      <c r="AR174" s="9" t="s">
        <v>133</v>
      </c>
      <c r="AS174" s="66" t="s">
        <v>134</v>
      </c>
      <c r="AT174" s="65" t="s">
        <v>126</v>
      </c>
      <c r="AU174" s="119" t="s">
        <v>135</v>
      </c>
    </row>
    <row r="175" spans="2:47" outlineLevel="1" x14ac:dyDescent="0.35">
      <c r="B175" s="229" t="s">
        <v>75</v>
      </c>
      <c r="C175" s="63" t="s">
        <v>106</v>
      </c>
      <c r="D175" s="69">
        <v>0</v>
      </c>
      <c r="E175" s="70">
        <f>D175</f>
        <v>0</v>
      </c>
      <c r="F175" s="69">
        <v>0</v>
      </c>
      <c r="G175" s="137">
        <f t="shared" ref="G175" si="477">E175+F175</f>
        <v>0</v>
      </c>
      <c r="H175" s="166">
        <f t="shared" ref="H175" si="478">IFERROR((G175-E175)/E175,0)</f>
        <v>0</v>
      </c>
      <c r="I175" s="69">
        <v>0</v>
      </c>
      <c r="J175" s="137">
        <f t="shared" ref="J175" si="479">G175+I175</f>
        <v>0</v>
      </c>
      <c r="K175" s="166">
        <f t="shared" ref="K175" si="480">IFERROR((J175-G175)/G175,0)</f>
        <v>0</v>
      </c>
      <c r="L175" s="69"/>
      <c r="M175" s="137">
        <f t="shared" ref="M175" si="481">J175+L175</f>
        <v>0</v>
      </c>
      <c r="N175" s="166">
        <f t="shared" ref="N175" si="482">IFERROR((M175-J175)/J175,0)</f>
        <v>0</v>
      </c>
      <c r="O175" s="69"/>
      <c r="P175" s="137">
        <f t="shared" ref="P175:P199" si="483">M175+O175</f>
        <v>0</v>
      </c>
      <c r="Q175" s="166">
        <f t="shared" ref="Q175:Q200" si="484">IFERROR((P175-M175)/M175,0)</f>
        <v>0</v>
      </c>
      <c r="R175" s="163">
        <f t="shared" ref="R175:R199" si="485">D175+F175+I175+L175+O175</f>
        <v>0</v>
      </c>
      <c r="S175" s="164">
        <f t="shared" ref="S175:S200" si="486">IFERROR((P175/E175)^(1/4)-1,0)</f>
        <v>0</v>
      </c>
      <c r="U175" s="168">
        <f>V175+W175</f>
        <v>0</v>
      </c>
      <c r="V175" s="6"/>
      <c r="W175" s="6"/>
      <c r="X175" s="137">
        <f t="shared" ref="X175" si="487">P175+U175</f>
        <v>0</v>
      </c>
      <c r="Y175" s="166">
        <f t="shared" ref="Y175" si="488">IFERROR((X175-P175)/P175,0)</f>
        <v>0</v>
      </c>
      <c r="Z175" s="168">
        <f>AA175+AB175</f>
        <v>0</v>
      </c>
      <c r="AA175" s="6"/>
      <c r="AB175" s="6"/>
      <c r="AC175" s="137">
        <f t="shared" ref="AC175" si="489">X175+Z175</f>
        <v>0</v>
      </c>
      <c r="AD175" s="159">
        <f t="shared" ref="AD175" si="490">IFERROR((AC175-X175)/X175,0)</f>
        <v>0</v>
      </c>
      <c r="AE175" s="168">
        <f>AF175+AG175</f>
        <v>0</v>
      </c>
      <c r="AF175" s="6"/>
      <c r="AG175" s="6"/>
      <c r="AH175" s="137">
        <f t="shared" ref="AH175" si="491">AC175+AE175</f>
        <v>0</v>
      </c>
      <c r="AI175" s="159">
        <f t="shared" ref="AI175" si="492">IFERROR((AH175-AC175)/AC175,0)</f>
        <v>0</v>
      </c>
      <c r="AJ175" s="168">
        <f>AK175+AL175</f>
        <v>0</v>
      </c>
      <c r="AK175" s="6"/>
      <c r="AL175" s="6"/>
      <c r="AM175" s="137">
        <f t="shared" ref="AM175" si="493">AH175+AJ175</f>
        <v>0</v>
      </c>
      <c r="AN175" s="159">
        <f t="shared" ref="AN175" si="494">IFERROR((AM175-AH175)/AH175,0)</f>
        <v>0</v>
      </c>
      <c r="AO175" s="168">
        <f>AP175+AQ175</f>
        <v>0</v>
      </c>
      <c r="AP175" s="6"/>
      <c r="AQ175" s="6"/>
      <c r="AR175" s="137">
        <f t="shared" ref="AR175" si="495">AM175+AO175</f>
        <v>0</v>
      </c>
      <c r="AS175" s="159">
        <f t="shared" ref="AS175" si="496">IFERROR((AR175-AM175)/AM175,0)</f>
        <v>0</v>
      </c>
      <c r="AT175" s="163">
        <f t="shared" ref="AT175" si="497">U175+Z175+AE175+AJ175+AO175</f>
        <v>0</v>
      </c>
      <c r="AU175" s="164">
        <f t="shared" ref="AU175" si="498">IFERROR((AR175/X175)^(1/4)-1,0)</f>
        <v>0</v>
      </c>
    </row>
    <row r="176" spans="2:47" outlineLevel="1" x14ac:dyDescent="0.35">
      <c r="B176" s="230" t="s">
        <v>76</v>
      </c>
      <c r="C176" s="63" t="s">
        <v>106</v>
      </c>
      <c r="D176" s="69"/>
      <c r="E176" s="70">
        <v>1</v>
      </c>
      <c r="F176" s="69"/>
      <c r="G176" s="137">
        <f t="shared" ref="G176:G195" si="499">E176+F176</f>
        <v>1</v>
      </c>
      <c r="H176" s="166">
        <f t="shared" ref="H176:H195" si="500">IFERROR((G176-E176)/E176,0)</f>
        <v>0</v>
      </c>
      <c r="I176" s="69"/>
      <c r="J176" s="137">
        <f t="shared" ref="J176:J195" si="501">G176+I176</f>
        <v>1</v>
      </c>
      <c r="K176" s="166">
        <f t="shared" ref="K176:K195" si="502">IFERROR((J176-G176)/G176,0)</f>
        <v>0</v>
      </c>
      <c r="L176" s="69">
        <v>1</v>
      </c>
      <c r="M176" s="137">
        <f t="shared" ref="M176:M195" si="503">J176+L176</f>
        <v>2</v>
      </c>
      <c r="N176" s="166">
        <f t="shared" ref="N176:N195" si="504">IFERROR((M176-J176)/J176,0)</f>
        <v>1</v>
      </c>
      <c r="O176" s="69"/>
      <c r="P176" s="137">
        <f t="shared" si="483"/>
        <v>2</v>
      </c>
      <c r="Q176" s="166">
        <f t="shared" si="484"/>
        <v>0</v>
      </c>
      <c r="R176" s="163">
        <f t="shared" si="485"/>
        <v>1</v>
      </c>
      <c r="S176" s="164">
        <f t="shared" si="486"/>
        <v>0.18920711500272103</v>
      </c>
      <c r="U176" s="168">
        <f t="shared" ref="U176:U195" si="505">V176+W176</f>
        <v>0</v>
      </c>
      <c r="V176" s="6"/>
      <c r="W176" s="6"/>
      <c r="X176" s="137">
        <f t="shared" ref="X176:X195" si="506">P176+U176</f>
        <v>2</v>
      </c>
      <c r="Y176" s="166">
        <f t="shared" ref="Y176:Y195" si="507">IFERROR((X176-P176)/P176,0)</f>
        <v>0</v>
      </c>
      <c r="Z176" s="168">
        <f t="shared" ref="Z176:Z195" si="508">AA176+AB176</f>
        <v>0</v>
      </c>
      <c r="AA176" s="6"/>
      <c r="AB176" s="6"/>
      <c r="AC176" s="137">
        <f t="shared" ref="AC176:AC195" si="509">X176+Z176</f>
        <v>2</v>
      </c>
      <c r="AD176" s="159">
        <f t="shared" ref="AD176:AD195" si="510">IFERROR((AC176-X176)/X176,0)</f>
        <v>0</v>
      </c>
      <c r="AE176" s="168">
        <f t="shared" ref="AE176:AE195" si="511">AF176+AG176</f>
        <v>0</v>
      </c>
      <c r="AF176" s="6"/>
      <c r="AG176" s="6"/>
      <c r="AH176" s="137">
        <f t="shared" ref="AH176:AH195" si="512">AC176+AE176</f>
        <v>2</v>
      </c>
      <c r="AI176" s="159">
        <f t="shared" ref="AI176:AI195" si="513">IFERROR((AH176-AC176)/AC176,0)</f>
        <v>0</v>
      </c>
      <c r="AJ176" s="168">
        <f t="shared" ref="AJ176:AJ195" si="514">AK176+AL176</f>
        <v>0</v>
      </c>
      <c r="AK176" s="6"/>
      <c r="AL176" s="6"/>
      <c r="AM176" s="137">
        <f t="shared" ref="AM176:AM195" si="515">AH176+AJ176</f>
        <v>2</v>
      </c>
      <c r="AN176" s="159">
        <f t="shared" ref="AN176:AN195" si="516">IFERROR((AM176-AH176)/AH176,0)</f>
        <v>0</v>
      </c>
      <c r="AO176" s="168">
        <f t="shared" ref="AO176:AO195" si="517">AP176+AQ176</f>
        <v>0</v>
      </c>
      <c r="AP176" s="6"/>
      <c r="AQ176" s="6"/>
      <c r="AR176" s="137">
        <f t="shared" ref="AR176:AR195" si="518">AM176+AO176</f>
        <v>2</v>
      </c>
      <c r="AS176" s="159">
        <f t="shared" ref="AS176:AS195" si="519">IFERROR((AR176-AM176)/AM176,0)</f>
        <v>0</v>
      </c>
      <c r="AT176" s="163">
        <f t="shared" ref="AT176:AT195" si="520">U176+Z176+AE176+AJ176+AO176</f>
        <v>0</v>
      </c>
      <c r="AU176" s="164">
        <f t="shared" ref="AU176:AU195" si="521">IFERROR((AR176/X176)^(1/4)-1,0)</f>
        <v>0</v>
      </c>
    </row>
    <row r="177" spans="2:47" outlineLevel="1" x14ac:dyDescent="0.35">
      <c r="B177" s="229" t="s">
        <v>77</v>
      </c>
      <c r="C177" s="63" t="s">
        <v>106</v>
      </c>
      <c r="D177" s="69">
        <v>0</v>
      </c>
      <c r="E177" s="70"/>
      <c r="F177" s="69">
        <v>0</v>
      </c>
      <c r="G177" s="137">
        <f t="shared" si="499"/>
        <v>0</v>
      </c>
      <c r="H177" s="166">
        <f t="shared" si="500"/>
        <v>0</v>
      </c>
      <c r="I177" s="69">
        <v>0</v>
      </c>
      <c r="J177" s="137">
        <f t="shared" si="501"/>
        <v>0</v>
      </c>
      <c r="K177" s="166">
        <f t="shared" si="502"/>
        <v>0</v>
      </c>
      <c r="L177" s="69"/>
      <c r="M177" s="137">
        <f t="shared" si="503"/>
        <v>0</v>
      </c>
      <c r="N177" s="166">
        <f t="shared" si="504"/>
        <v>0</v>
      </c>
      <c r="O177" s="69"/>
      <c r="P177" s="137">
        <f t="shared" si="483"/>
        <v>0</v>
      </c>
      <c r="Q177" s="166">
        <f t="shared" si="484"/>
        <v>0</v>
      </c>
      <c r="R177" s="163">
        <f t="shared" si="485"/>
        <v>0</v>
      </c>
      <c r="S177" s="164">
        <f t="shared" si="486"/>
        <v>0</v>
      </c>
      <c r="U177" s="168">
        <f t="shared" si="505"/>
        <v>0</v>
      </c>
      <c r="V177" s="6"/>
      <c r="W177" s="6"/>
      <c r="X177" s="137">
        <f t="shared" si="506"/>
        <v>0</v>
      </c>
      <c r="Y177" s="166">
        <f t="shared" si="507"/>
        <v>0</v>
      </c>
      <c r="Z177" s="168">
        <f t="shared" si="508"/>
        <v>0</v>
      </c>
      <c r="AA177" s="6"/>
      <c r="AB177" s="6"/>
      <c r="AC177" s="137">
        <f t="shared" si="509"/>
        <v>0</v>
      </c>
      <c r="AD177" s="159">
        <f t="shared" si="510"/>
        <v>0</v>
      </c>
      <c r="AE177" s="168">
        <f t="shared" si="511"/>
        <v>0</v>
      </c>
      <c r="AF177" s="6"/>
      <c r="AG177" s="6"/>
      <c r="AH177" s="137">
        <f t="shared" si="512"/>
        <v>0</v>
      </c>
      <c r="AI177" s="159">
        <f t="shared" si="513"/>
        <v>0</v>
      </c>
      <c r="AJ177" s="168">
        <f t="shared" si="514"/>
        <v>0</v>
      </c>
      <c r="AK177" s="6"/>
      <c r="AL177" s="6"/>
      <c r="AM177" s="137">
        <f t="shared" si="515"/>
        <v>0</v>
      </c>
      <c r="AN177" s="159">
        <f t="shared" si="516"/>
        <v>0</v>
      </c>
      <c r="AO177" s="168">
        <f t="shared" si="517"/>
        <v>0</v>
      </c>
      <c r="AP177" s="6"/>
      <c r="AQ177" s="6"/>
      <c r="AR177" s="137">
        <f t="shared" si="518"/>
        <v>0</v>
      </c>
      <c r="AS177" s="159">
        <f t="shared" si="519"/>
        <v>0</v>
      </c>
      <c r="AT177" s="163">
        <f t="shared" si="520"/>
        <v>0</v>
      </c>
      <c r="AU177" s="164">
        <f t="shared" si="521"/>
        <v>0</v>
      </c>
    </row>
    <row r="178" spans="2:47" outlineLevel="1" x14ac:dyDescent="0.35">
      <c r="B178" s="230" t="s">
        <v>78</v>
      </c>
      <c r="C178" s="63" t="s">
        <v>106</v>
      </c>
      <c r="D178" s="69">
        <v>-1</v>
      </c>
      <c r="E178" s="70">
        <f>7+D178</f>
        <v>6</v>
      </c>
      <c r="F178" s="69"/>
      <c r="G178" s="137">
        <f t="shared" si="499"/>
        <v>6</v>
      </c>
      <c r="H178" s="166">
        <f t="shared" si="500"/>
        <v>0</v>
      </c>
      <c r="I178" s="69"/>
      <c r="J178" s="137">
        <f t="shared" si="501"/>
        <v>6</v>
      </c>
      <c r="K178" s="166">
        <f t="shared" si="502"/>
        <v>0</v>
      </c>
      <c r="L178" s="69">
        <v>2</v>
      </c>
      <c r="M178" s="137">
        <f t="shared" si="503"/>
        <v>8</v>
      </c>
      <c r="N178" s="166">
        <f t="shared" si="504"/>
        <v>0.33333333333333331</v>
      </c>
      <c r="O178" s="69"/>
      <c r="P178" s="137">
        <f t="shared" si="483"/>
        <v>8</v>
      </c>
      <c r="Q178" s="166">
        <f t="shared" si="484"/>
        <v>0</v>
      </c>
      <c r="R178" s="163">
        <f t="shared" si="485"/>
        <v>1</v>
      </c>
      <c r="S178" s="164">
        <f t="shared" si="486"/>
        <v>7.4569931823541991E-2</v>
      </c>
      <c r="U178" s="168">
        <f t="shared" si="505"/>
        <v>0</v>
      </c>
      <c r="V178" s="6"/>
      <c r="W178" s="6"/>
      <c r="X178" s="137">
        <f t="shared" si="506"/>
        <v>8</v>
      </c>
      <c r="Y178" s="166">
        <f t="shared" si="507"/>
        <v>0</v>
      </c>
      <c r="Z178" s="168">
        <f t="shared" si="508"/>
        <v>0</v>
      </c>
      <c r="AA178" s="6"/>
      <c r="AB178" s="6"/>
      <c r="AC178" s="137">
        <f t="shared" si="509"/>
        <v>8</v>
      </c>
      <c r="AD178" s="159">
        <f t="shared" si="510"/>
        <v>0</v>
      </c>
      <c r="AE178" s="168">
        <f t="shared" si="511"/>
        <v>2</v>
      </c>
      <c r="AF178" s="6">
        <v>2</v>
      </c>
      <c r="AG178" s="6"/>
      <c r="AH178" s="137">
        <f t="shared" si="512"/>
        <v>10</v>
      </c>
      <c r="AI178" s="159">
        <f t="shared" si="513"/>
        <v>0.25</v>
      </c>
      <c r="AJ178" s="168">
        <f t="shared" si="514"/>
        <v>2</v>
      </c>
      <c r="AK178" s="6">
        <v>2</v>
      </c>
      <c r="AL178" s="6"/>
      <c r="AM178" s="137">
        <f t="shared" si="515"/>
        <v>12</v>
      </c>
      <c r="AN178" s="159">
        <f t="shared" si="516"/>
        <v>0.2</v>
      </c>
      <c r="AO178" s="168">
        <f t="shared" si="517"/>
        <v>0</v>
      </c>
      <c r="AP178" s="6"/>
      <c r="AQ178" s="6"/>
      <c r="AR178" s="137">
        <f t="shared" si="518"/>
        <v>12</v>
      </c>
      <c r="AS178" s="159">
        <f t="shared" si="519"/>
        <v>0</v>
      </c>
      <c r="AT178" s="163">
        <f t="shared" si="520"/>
        <v>4</v>
      </c>
      <c r="AU178" s="164">
        <f t="shared" si="521"/>
        <v>0.1066819197003217</v>
      </c>
    </row>
    <row r="179" spans="2:47" outlineLevel="1" x14ac:dyDescent="0.35">
      <c r="B179" s="229" t="s">
        <v>79</v>
      </c>
      <c r="C179" s="63" t="s">
        <v>106</v>
      </c>
      <c r="D179" s="69">
        <v>0</v>
      </c>
      <c r="E179" s="70"/>
      <c r="F179" s="69">
        <v>0</v>
      </c>
      <c r="G179" s="137">
        <f t="shared" si="499"/>
        <v>0</v>
      </c>
      <c r="H179" s="166">
        <f t="shared" si="500"/>
        <v>0</v>
      </c>
      <c r="I179" s="69">
        <v>0</v>
      </c>
      <c r="J179" s="137">
        <f t="shared" si="501"/>
        <v>0</v>
      </c>
      <c r="K179" s="166">
        <f t="shared" si="502"/>
        <v>0</v>
      </c>
      <c r="L179" s="69"/>
      <c r="M179" s="137">
        <f t="shared" si="503"/>
        <v>0</v>
      </c>
      <c r="N179" s="166">
        <f t="shared" si="504"/>
        <v>0</v>
      </c>
      <c r="O179" s="69"/>
      <c r="P179" s="137">
        <f t="shared" si="483"/>
        <v>0</v>
      </c>
      <c r="Q179" s="166">
        <f t="shared" si="484"/>
        <v>0</v>
      </c>
      <c r="R179" s="163">
        <f t="shared" si="485"/>
        <v>0</v>
      </c>
      <c r="S179" s="164">
        <f t="shared" si="486"/>
        <v>0</v>
      </c>
      <c r="U179" s="168">
        <f t="shared" si="505"/>
        <v>0</v>
      </c>
      <c r="V179" s="6"/>
      <c r="W179" s="6"/>
      <c r="X179" s="137">
        <f t="shared" si="506"/>
        <v>0</v>
      </c>
      <c r="Y179" s="166">
        <f t="shared" si="507"/>
        <v>0</v>
      </c>
      <c r="Z179" s="168">
        <f t="shared" si="508"/>
        <v>0</v>
      </c>
      <c r="AA179" s="6"/>
      <c r="AB179" s="6"/>
      <c r="AC179" s="137">
        <f t="shared" si="509"/>
        <v>0</v>
      </c>
      <c r="AD179" s="159">
        <f t="shared" si="510"/>
        <v>0</v>
      </c>
      <c r="AE179" s="168">
        <f t="shared" si="511"/>
        <v>0</v>
      </c>
      <c r="AF179" s="6"/>
      <c r="AG179" s="6"/>
      <c r="AH179" s="137">
        <f t="shared" si="512"/>
        <v>0</v>
      </c>
      <c r="AI179" s="159">
        <f t="shared" si="513"/>
        <v>0</v>
      </c>
      <c r="AJ179" s="168">
        <f t="shared" si="514"/>
        <v>0</v>
      </c>
      <c r="AK179" s="6"/>
      <c r="AL179" s="6"/>
      <c r="AM179" s="137">
        <f t="shared" si="515"/>
        <v>0</v>
      </c>
      <c r="AN179" s="159">
        <f t="shared" si="516"/>
        <v>0</v>
      </c>
      <c r="AO179" s="168">
        <f t="shared" si="517"/>
        <v>0</v>
      </c>
      <c r="AP179" s="6"/>
      <c r="AQ179" s="6"/>
      <c r="AR179" s="137">
        <f t="shared" si="518"/>
        <v>0</v>
      </c>
      <c r="AS179" s="159">
        <f t="shared" si="519"/>
        <v>0</v>
      </c>
      <c r="AT179" s="163">
        <f t="shared" si="520"/>
        <v>0</v>
      </c>
      <c r="AU179" s="164">
        <f t="shared" si="521"/>
        <v>0</v>
      </c>
    </row>
    <row r="180" spans="2:47" outlineLevel="1" x14ac:dyDescent="0.35">
      <c r="B180" s="230" t="s">
        <v>80</v>
      </c>
      <c r="C180" s="63" t="s">
        <v>106</v>
      </c>
      <c r="D180" s="69"/>
      <c r="E180" s="70">
        <v>6</v>
      </c>
      <c r="F180" s="69"/>
      <c r="G180" s="137">
        <f t="shared" si="499"/>
        <v>6</v>
      </c>
      <c r="H180" s="166">
        <f t="shared" si="500"/>
        <v>0</v>
      </c>
      <c r="I180" s="69"/>
      <c r="J180" s="137">
        <f t="shared" si="501"/>
        <v>6</v>
      </c>
      <c r="K180" s="166">
        <f t="shared" si="502"/>
        <v>0</v>
      </c>
      <c r="L180" s="69"/>
      <c r="M180" s="137">
        <f t="shared" si="503"/>
        <v>6</v>
      </c>
      <c r="N180" s="166">
        <f t="shared" si="504"/>
        <v>0</v>
      </c>
      <c r="O180" s="69">
        <v>2</v>
      </c>
      <c r="P180" s="137">
        <f t="shared" si="483"/>
        <v>8</v>
      </c>
      <c r="Q180" s="166">
        <f t="shared" si="484"/>
        <v>0.33333333333333331</v>
      </c>
      <c r="R180" s="163">
        <f t="shared" si="485"/>
        <v>2</v>
      </c>
      <c r="S180" s="164">
        <f t="shared" si="486"/>
        <v>7.4569931823541991E-2</v>
      </c>
      <c r="U180" s="168">
        <f t="shared" si="505"/>
        <v>2</v>
      </c>
      <c r="V180" s="6">
        <v>2</v>
      </c>
      <c r="W180" s="6"/>
      <c r="X180" s="137">
        <f t="shared" si="506"/>
        <v>10</v>
      </c>
      <c r="Y180" s="166">
        <f t="shared" si="507"/>
        <v>0.25</v>
      </c>
      <c r="Z180" s="168">
        <f t="shared" si="508"/>
        <v>0</v>
      </c>
      <c r="AA180" s="6">
        <v>0</v>
      </c>
      <c r="AB180" s="6"/>
      <c r="AC180" s="137">
        <f t="shared" si="509"/>
        <v>10</v>
      </c>
      <c r="AD180" s="159">
        <f t="shared" si="510"/>
        <v>0</v>
      </c>
      <c r="AE180" s="168">
        <f t="shared" si="511"/>
        <v>2</v>
      </c>
      <c r="AF180" s="6">
        <v>2</v>
      </c>
      <c r="AG180" s="6"/>
      <c r="AH180" s="137">
        <f t="shared" si="512"/>
        <v>12</v>
      </c>
      <c r="AI180" s="159">
        <f t="shared" si="513"/>
        <v>0.2</v>
      </c>
      <c r="AJ180" s="168">
        <f t="shared" si="514"/>
        <v>3</v>
      </c>
      <c r="AK180" s="6">
        <v>3</v>
      </c>
      <c r="AL180" s="6"/>
      <c r="AM180" s="137">
        <f t="shared" si="515"/>
        <v>15</v>
      </c>
      <c r="AN180" s="159">
        <f t="shared" si="516"/>
        <v>0.25</v>
      </c>
      <c r="AO180" s="168">
        <f t="shared" si="517"/>
        <v>0</v>
      </c>
      <c r="AP180" s="6"/>
      <c r="AQ180" s="6"/>
      <c r="AR180" s="137">
        <f t="shared" si="518"/>
        <v>15</v>
      </c>
      <c r="AS180" s="159">
        <f t="shared" si="519"/>
        <v>0</v>
      </c>
      <c r="AT180" s="163">
        <f t="shared" si="520"/>
        <v>7</v>
      </c>
      <c r="AU180" s="164">
        <f t="shared" si="521"/>
        <v>0.1066819197003217</v>
      </c>
    </row>
    <row r="181" spans="2:47" outlineLevel="1" x14ac:dyDescent="0.35">
      <c r="B181" s="229" t="s">
        <v>81</v>
      </c>
      <c r="C181" s="63" t="s">
        <v>106</v>
      </c>
      <c r="D181" s="69">
        <v>0</v>
      </c>
      <c r="E181" s="70"/>
      <c r="F181" s="69">
        <v>0</v>
      </c>
      <c r="G181" s="137">
        <f t="shared" si="499"/>
        <v>0</v>
      </c>
      <c r="H181" s="166">
        <f t="shared" si="500"/>
        <v>0</v>
      </c>
      <c r="I181" s="69">
        <v>0</v>
      </c>
      <c r="J181" s="137">
        <f t="shared" si="501"/>
        <v>0</v>
      </c>
      <c r="K181" s="166">
        <f t="shared" si="502"/>
        <v>0</v>
      </c>
      <c r="L181" s="69"/>
      <c r="M181" s="137">
        <f t="shared" si="503"/>
        <v>0</v>
      </c>
      <c r="N181" s="166">
        <f t="shared" si="504"/>
        <v>0</v>
      </c>
      <c r="O181" s="69"/>
      <c r="P181" s="137">
        <f t="shared" si="483"/>
        <v>0</v>
      </c>
      <c r="Q181" s="166">
        <f t="shared" si="484"/>
        <v>0</v>
      </c>
      <c r="R181" s="163">
        <f t="shared" si="485"/>
        <v>0</v>
      </c>
      <c r="S181" s="164">
        <f t="shared" si="486"/>
        <v>0</v>
      </c>
      <c r="U181" s="168">
        <f t="shared" si="505"/>
        <v>0</v>
      </c>
      <c r="V181" s="6"/>
      <c r="W181" s="6"/>
      <c r="X181" s="137">
        <f t="shared" si="506"/>
        <v>0</v>
      </c>
      <c r="Y181" s="166">
        <f t="shared" si="507"/>
        <v>0</v>
      </c>
      <c r="Z181" s="168">
        <f t="shared" si="508"/>
        <v>0</v>
      </c>
      <c r="AA181" s="6"/>
      <c r="AB181" s="6"/>
      <c r="AC181" s="137">
        <f t="shared" si="509"/>
        <v>0</v>
      </c>
      <c r="AD181" s="159">
        <f t="shared" si="510"/>
        <v>0</v>
      </c>
      <c r="AE181" s="168">
        <f t="shared" si="511"/>
        <v>0</v>
      </c>
      <c r="AF181" s="6"/>
      <c r="AG181" s="6"/>
      <c r="AH181" s="137">
        <f t="shared" si="512"/>
        <v>0</v>
      </c>
      <c r="AI181" s="159">
        <f t="shared" si="513"/>
        <v>0</v>
      </c>
      <c r="AJ181" s="168">
        <f t="shared" si="514"/>
        <v>0</v>
      </c>
      <c r="AK181" s="6"/>
      <c r="AL181" s="6"/>
      <c r="AM181" s="137">
        <f t="shared" si="515"/>
        <v>0</v>
      </c>
      <c r="AN181" s="159">
        <f t="shared" si="516"/>
        <v>0</v>
      </c>
      <c r="AO181" s="168">
        <f t="shared" si="517"/>
        <v>0</v>
      </c>
      <c r="AP181" s="6"/>
      <c r="AQ181" s="6"/>
      <c r="AR181" s="137">
        <f t="shared" si="518"/>
        <v>0</v>
      </c>
      <c r="AS181" s="159">
        <f t="shared" si="519"/>
        <v>0</v>
      </c>
      <c r="AT181" s="163">
        <f t="shared" si="520"/>
        <v>0</v>
      </c>
      <c r="AU181" s="164">
        <f t="shared" si="521"/>
        <v>0</v>
      </c>
    </row>
    <row r="182" spans="2:47" outlineLevel="1" x14ac:dyDescent="0.35">
      <c r="B182" s="230" t="s">
        <v>82</v>
      </c>
      <c r="C182" s="63" t="s">
        <v>106</v>
      </c>
      <c r="D182" s="69">
        <v>-3</v>
      </c>
      <c r="E182" s="70">
        <f>56+D182</f>
        <v>53</v>
      </c>
      <c r="F182" s="69">
        <v>-6</v>
      </c>
      <c r="G182" s="137">
        <f t="shared" si="499"/>
        <v>47</v>
      </c>
      <c r="H182" s="166">
        <f t="shared" si="500"/>
        <v>-0.11320754716981132</v>
      </c>
      <c r="I182" s="69">
        <v>3</v>
      </c>
      <c r="J182" s="137">
        <f t="shared" si="501"/>
        <v>50</v>
      </c>
      <c r="K182" s="166">
        <f t="shared" si="502"/>
        <v>6.3829787234042548E-2</v>
      </c>
      <c r="L182" s="69">
        <v>-1</v>
      </c>
      <c r="M182" s="137">
        <f t="shared" si="503"/>
        <v>49</v>
      </c>
      <c r="N182" s="166">
        <f t="shared" si="504"/>
        <v>-0.02</v>
      </c>
      <c r="O182" s="69"/>
      <c r="P182" s="137">
        <f t="shared" si="483"/>
        <v>49</v>
      </c>
      <c r="Q182" s="166">
        <f t="shared" si="484"/>
        <v>0</v>
      </c>
      <c r="R182" s="163">
        <f t="shared" si="485"/>
        <v>-7</v>
      </c>
      <c r="S182" s="164">
        <f t="shared" si="486"/>
        <v>-1.9426725001734924E-2</v>
      </c>
      <c r="U182" s="168">
        <f t="shared" si="505"/>
        <v>11</v>
      </c>
      <c r="V182" s="6">
        <v>11</v>
      </c>
      <c r="W182" s="6"/>
      <c r="X182" s="137">
        <f t="shared" si="506"/>
        <v>60</v>
      </c>
      <c r="Y182" s="166">
        <f t="shared" si="507"/>
        <v>0.22448979591836735</v>
      </c>
      <c r="Z182" s="168">
        <f t="shared" si="508"/>
        <v>4</v>
      </c>
      <c r="AA182" s="6">
        <v>4</v>
      </c>
      <c r="AB182" s="6"/>
      <c r="AC182" s="137">
        <f t="shared" si="509"/>
        <v>64</v>
      </c>
      <c r="AD182" s="159">
        <f t="shared" si="510"/>
        <v>6.6666666666666666E-2</v>
      </c>
      <c r="AE182" s="168">
        <f t="shared" si="511"/>
        <v>3</v>
      </c>
      <c r="AF182" s="6">
        <v>3</v>
      </c>
      <c r="AG182" s="6"/>
      <c r="AH182" s="137">
        <f t="shared" si="512"/>
        <v>67</v>
      </c>
      <c r="AI182" s="159">
        <f t="shared" si="513"/>
        <v>4.6875E-2</v>
      </c>
      <c r="AJ182" s="168">
        <f t="shared" si="514"/>
        <v>3</v>
      </c>
      <c r="AK182" s="6">
        <v>3</v>
      </c>
      <c r="AL182" s="6"/>
      <c r="AM182" s="137">
        <f t="shared" si="515"/>
        <v>70</v>
      </c>
      <c r="AN182" s="159">
        <f t="shared" si="516"/>
        <v>4.4776119402985072E-2</v>
      </c>
      <c r="AO182" s="168">
        <f t="shared" si="517"/>
        <v>3</v>
      </c>
      <c r="AP182" s="6">
        <v>3</v>
      </c>
      <c r="AQ182" s="6"/>
      <c r="AR182" s="137">
        <f t="shared" si="518"/>
        <v>73</v>
      </c>
      <c r="AS182" s="159">
        <f t="shared" si="519"/>
        <v>4.2857142857142858E-2</v>
      </c>
      <c r="AT182" s="163">
        <f t="shared" si="520"/>
        <v>24</v>
      </c>
      <c r="AU182" s="164">
        <f t="shared" si="521"/>
        <v>5.0250513219720627E-2</v>
      </c>
    </row>
    <row r="183" spans="2:47" outlineLevel="1" x14ac:dyDescent="0.35">
      <c r="B183" s="230" t="s">
        <v>83</v>
      </c>
      <c r="C183" s="63" t="s">
        <v>106</v>
      </c>
      <c r="D183" s="69"/>
      <c r="E183" s="70">
        <v>10</v>
      </c>
      <c r="F183" s="69">
        <v>-5</v>
      </c>
      <c r="G183" s="137">
        <f t="shared" si="499"/>
        <v>5</v>
      </c>
      <c r="H183" s="166">
        <f t="shared" si="500"/>
        <v>-0.5</v>
      </c>
      <c r="I183" s="69">
        <v>1</v>
      </c>
      <c r="J183" s="137">
        <f t="shared" si="501"/>
        <v>6</v>
      </c>
      <c r="K183" s="166">
        <f t="shared" si="502"/>
        <v>0.2</v>
      </c>
      <c r="L183" s="69">
        <v>2</v>
      </c>
      <c r="M183" s="137">
        <f t="shared" si="503"/>
        <v>8</v>
      </c>
      <c r="N183" s="166">
        <f t="shared" si="504"/>
        <v>0.33333333333333331</v>
      </c>
      <c r="O183" s="69"/>
      <c r="P183" s="137">
        <f t="shared" si="483"/>
        <v>8</v>
      </c>
      <c r="Q183" s="166">
        <f t="shared" si="484"/>
        <v>0</v>
      </c>
      <c r="R183" s="163">
        <f t="shared" si="485"/>
        <v>-2</v>
      </c>
      <c r="S183" s="164">
        <f t="shared" si="486"/>
        <v>-5.4258390996824168E-2</v>
      </c>
      <c r="U183" s="168">
        <f t="shared" si="505"/>
        <v>0</v>
      </c>
      <c r="V183" s="6"/>
      <c r="W183" s="6"/>
      <c r="X183" s="137">
        <f t="shared" si="506"/>
        <v>8</v>
      </c>
      <c r="Y183" s="166">
        <f t="shared" si="507"/>
        <v>0</v>
      </c>
      <c r="Z183" s="168">
        <f t="shared" si="508"/>
        <v>0</v>
      </c>
      <c r="AA183" s="6"/>
      <c r="AB183" s="6"/>
      <c r="AC183" s="137">
        <f t="shared" si="509"/>
        <v>8</v>
      </c>
      <c r="AD183" s="159">
        <f t="shared" si="510"/>
        <v>0</v>
      </c>
      <c r="AE183" s="168">
        <f t="shared" si="511"/>
        <v>0</v>
      </c>
      <c r="AF183" s="6"/>
      <c r="AG183" s="6"/>
      <c r="AH183" s="137">
        <f t="shared" si="512"/>
        <v>8</v>
      </c>
      <c r="AI183" s="159">
        <f t="shared" si="513"/>
        <v>0</v>
      </c>
      <c r="AJ183" s="168">
        <f t="shared" si="514"/>
        <v>0</v>
      </c>
      <c r="AK183" s="6"/>
      <c r="AL183" s="6"/>
      <c r="AM183" s="137">
        <f t="shared" si="515"/>
        <v>8</v>
      </c>
      <c r="AN183" s="159">
        <f t="shared" si="516"/>
        <v>0</v>
      </c>
      <c r="AO183" s="168">
        <f t="shared" si="517"/>
        <v>0</v>
      </c>
      <c r="AP183" s="6"/>
      <c r="AQ183" s="6"/>
      <c r="AR183" s="137">
        <f t="shared" si="518"/>
        <v>8</v>
      </c>
      <c r="AS183" s="159">
        <f t="shared" si="519"/>
        <v>0</v>
      </c>
      <c r="AT183" s="163">
        <f t="shared" si="520"/>
        <v>0</v>
      </c>
      <c r="AU183" s="164">
        <f t="shared" si="521"/>
        <v>0</v>
      </c>
    </row>
    <row r="184" spans="2:47" outlineLevel="1" x14ac:dyDescent="0.35">
      <c r="B184" s="230" t="s">
        <v>84</v>
      </c>
      <c r="C184" s="63" t="s">
        <v>106</v>
      </c>
      <c r="D184" s="69"/>
      <c r="E184" s="70">
        <v>3</v>
      </c>
      <c r="F184" s="69"/>
      <c r="G184" s="137">
        <f t="shared" si="499"/>
        <v>3</v>
      </c>
      <c r="H184" s="166">
        <f t="shared" si="500"/>
        <v>0</v>
      </c>
      <c r="I184" s="69"/>
      <c r="J184" s="137">
        <f t="shared" si="501"/>
        <v>3</v>
      </c>
      <c r="K184" s="166">
        <f t="shared" si="502"/>
        <v>0</v>
      </c>
      <c r="L184" s="69"/>
      <c r="M184" s="137">
        <f t="shared" si="503"/>
        <v>3</v>
      </c>
      <c r="N184" s="166">
        <f t="shared" si="504"/>
        <v>0</v>
      </c>
      <c r="O184" s="69">
        <v>6</v>
      </c>
      <c r="P184" s="137">
        <f t="shared" si="483"/>
        <v>9</v>
      </c>
      <c r="Q184" s="166">
        <f t="shared" si="484"/>
        <v>2</v>
      </c>
      <c r="R184" s="163">
        <f t="shared" si="485"/>
        <v>6</v>
      </c>
      <c r="S184" s="164">
        <f t="shared" si="486"/>
        <v>0.3160740129524926</v>
      </c>
      <c r="U184" s="168">
        <f t="shared" si="505"/>
        <v>0</v>
      </c>
      <c r="V184" s="6"/>
      <c r="W184" s="6"/>
      <c r="X184" s="137">
        <f t="shared" si="506"/>
        <v>9</v>
      </c>
      <c r="Y184" s="166">
        <f t="shared" si="507"/>
        <v>0</v>
      </c>
      <c r="Z184" s="168">
        <f t="shared" si="508"/>
        <v>0</v>
      </c>
      <c r="AA184" s="6"/>
      <c r="AB184" s="6"/>
      <c r="AC184" s="137">
        <f t="shared" si="509"/>
        <v>9</v>
      </c>
      <c r="AD184" s="159">
        <f t="shared" si="510"/>
        <v>0</v>
      </c>
      <c r="AE184" s="168">
        <f t="shared" si="511"/>
        <v>0</v>
      </c>
      <c r="AF184" s="6"/>
      <c r="AG184" s="6"/>
      <c r="AH184" s="137">
        <f t="shared" si="512"/>
        <v>9</v>
      </c>
      <c r="AI184" s="159">
        <f t="shared" si="513"/>
        <v>0</v>
      </c>
      <c r="AJ184" s="168">
        <f t="shared" si="514"/>
        <v>0</v>
      </c>
      <c r="AK184" s="6"/>
      <c r="AL184" s="6"/>
      <c r="AM184" s="137">
        <f t="shared" si="515"/>
        <v>9</v>
      </c>
      <c r="AN184" s="159">
        <f t="shared" si="516"/>
        <v>0</v>
      </c>
      <c r="AO184" s="168">
        <f t="shared" si="517"/>
        <v>0</v>
      </c>
      <c r="AP184" s="6"/>
      <c r="AQ184" s="6"/>
      <c r="AR184" s="137">
        <f t="shared" si="518"/>
        <v>9</v>
      </c>
      <c r="AS184" s="159">
        <f t="shared" si="519"/>
        <v>0</v>
      </c>
      <c r="AT184" s="163">
        <f t="shared" si="520"/>
        <v>0</v>
      </c>
      <c r="AU184" s="164">
        <f t="shared" si="521"/>
        <v>0</v>
      </c>
    </row>
    <row r="185" spans="2:47" outlineLevel="1" x14ac:dyDescent="0.35">
      <c r="B185" s="229" t="s">
        <v>85</v>
      </c>
      <c r="C185" s="63" t="s">
        <v>106</v>
      </c>
      <c r="D185" s="69">
        <v>0</v>
      </c>
      <c r="E185" s="70"/>
      <c r="F185" s="69">
        <v>0</v>
      </c>
      <c r="G185" s="137">
        <f t="shared" si="499"/>
        <v>0</v>
      </c>
      <c r="H185" s="166">
        <f t="shared" si="500"/>
        <v>0</v>
      </c>
      <c r="I185" s="69">
        <v>0</v>
      </c>
      <c r="J185" s="137">
        <f t="shared" si="501"/>
        <v>0</v>
      </c>
      <c r="K185" s="166">
        <f t="shared" si="502"/>
        <v>0</v>
      </c>
      <c r="L185" s="69"/>
      <c r="M185" s="137">
        <f t="shared" si="503"/>
        <v>0</v>
      </c>
      <c r="N185" s="166">
        <f t="shared" si="504"/>
        <v>0</v>
      </c>
      <c r="O185" s="69"/>
      <c r="P185" s="137">
        <f t="shared" si="483"/>
        <v>0</v>
      </c>
      <c r="Q185" s="166">
        <f t="shared" si="484"/>
        <v>0</v>
      </c>
      <c r="R185" s="163">
        <f t="shared" si="485"/>
        <v>0</v>
      </c>
      <c r="S185" s="164">
        <f t="shared" si="486"/>
        <v>0</v>
      </c>
      <c r="U185" s="168">
        <f t="shared" si="505"/>
        <v>0</v>
      </c>
      <c r="V185" s="6"/>
      <c r="W185" s="6"/>
      <c r="X185" s="137">
        <f t="shared" si="506"/>
        <v>0</v>
      </c>
      <c r="Y185" s="166">
        <f t="shared" si="507"/>
        <v>0</v>
      </c>
      <c r="Z185" s="168">
        <f t="shared" si="508"/>
        <v>0</v>
      </c>
      <c r="AA185" s="6"/>
      <c r="AB185" s="6"/>
      <c r="AC185" s="137">
        <f t="shared" si="509"/>
        <v>0</v>
      </c>
      <c r="AD185" s="159">
        <f t="shared" si="510"/>
        <v>0</v>
      </c>
      <c r="AE185" s="168">
        <f t="shared" si="511"/>
        <v>0</v>
      </c>
      <c r="AF185" s="6"/>
      <c r="AG185" s="6"/>
      <c r="AH185" s="137">
        <f t="shared" si="512"/>
        <v>0</v>
      </c>
      <c r="AI185" s="159">
        <f t="shared" si="513"/>
        <v>0</v>
      </c>
      <c r="AJ185" s="168">
        <f t="shared" si="514"/>
        <v>0</v>
      </c>
      <c r="AK185" s="6"/>
      <c r="AL185" s="6"/>
      <c r="AM185" s="137">
        <f t="shared" si="515"/>
        <v>0</v>
      </c>
      <c r="AN185" s="159">
        <f t="shared" si="516"/>
        <v>0</v>
      </c>
      <c r="AO185" s="168">
        <f t="shared" si="517"/>
        <v>0</v>
      </c>
      <c r="AP185" s="6"/>
      <c r="AQ185" s="6"/>
      <c r="AR185" s="137">
        <f t="shared" si="518"/>
        <v>0</v>
      </c>
      <c r="AS185" s="159">
        <f t="shared" si="519"/>
        <v>0</v>
      </c>
      <c r="AT185" s="163">
        <f t="shared" si="520"/>
        <v>0</v>
      </c>
      <c r="AU185" s="164">
        <f t="shared" si="521"/>
        <v>0</v>
      </c>
    </row>
    <row r="186" spans="2:47" outlineLevel="1" x14ac:dyDescent="0.35">
      <c r="B186" s="230" t="s">
        <v>86</v>
      </c>
      <c r="C186" s="63" t="s">
        <v>106</v>
      </c>
      <c r="D186" s="69">
        <v>1</v>
      </c>
      <c r="E186" s="70">
        <f>5+D186</f>
        <v>6</v>
      </c>
      <c r="F186" s="69">
        <v>-1</v>
      </c>
      <c r="G186" s="137">
        <f t="shared" si="499"/>
        <v>5</v>
      </c>
      <c r="H186" s="166">
        <f t="shared" si="500"/>
        <v>-0.16666666666666666</v>
      </c>
      <c r="I186" s="69">
        <v>0</v>
      </c>
      <c r="J186" s="137">
        <f t="shared" si="501"/>
        <v>5</v>
      </c>
      <c r="K186" s="166">
        <f t="shared" si="502"/>
        <v>0</v>
      </c>
      <c r="L186" s="69">
        <v>1</v>
      </c>
      <c r="M186" s="137">
        <f t="shared" si="503"/>
        <v>6</v>
      </c>
      <c r="N186" s="166">
        <f t="shared" si="504"/>
        <v>0.2</v>
      </c>
      <c r="O186" s="69"/>
      <c r="P186" s="137">
        <f t="shared" si="483"/>
        <v>6</v>
      </c>
      <c r="Q186" s="166">
        <f t="shared" si="484"/>
        <v>0</v>
      </c>
      <c r="R186" s="163">
        <f t="shared" si="485"/>
        <v>1</v>
      </c>
      <c r="S186" s="164">
        <f t="shared" si="486"/>
        <v>0</v>
      </c>
      <c r="U186" s="168">
        <f t="shared" si="505"/>
        <v>0</v>
      </c>
      <c r="V186" s="6"/>
      <c r="W186" s="6"/>
      <c r="X186" s="137">
        <f t="shared" si="506"/>
        <v>6</v>
      </c>
      <c r="Y186" s="166">
        <f t="shared" si="507"/>
        <v>0</v>
      </c>
      <c r="Z186" s="168">
        <f t="shared" si="508"/>
        <v>0</v>
      </c>
      <c r="AA186" s="6"/>
      <c r="AB186" s="6"/>
      <c r="AC186" s="137">
        <f t="shared" si="509"/>
        <v>6</v>
      </c>
      <c r="AD186" s="159">
        <f t="shared" si="510"/>
        <v>0</v>
      </c>
      <c r="AE186" s="168">
        <f t="shared" si="511"/>
        <v>0</v>
      </c>
      <c r="AF186" s="6"/>
      <c r="AG186" s="6"/>
      <c r="AH186" s="137">
        <f t="shared" si="512"/>
        <v>6</v>
      </c>
      <c r="AI186" s="159">
        <f t="shared" si="513"/>
        <v>0</v>
      </c>
      <c r="AJ186" s="168">
        <f t="shared" si="514"/>
        <v>0</v>
      </c>
      <c r="AK186" s="6"/>
      <c r="AL186" s="6"/>
      <c r="AM186" s="137">
        <f t="shared" si="515"/>
        <v>6</v>
      </c>
      <c r="AN186" s="159">
        <f t="shared" si="516"/>
        <v>0</v>
      </c>
      <c r="AO186" s="168">
        <f t="shared" si="517"/>
        <v>0</v>
      </c>
      <c r="AP186" s="6"/>
      <c r="AQ186" s="6"/>
      <c r="AR186" s="137">
        <f t="shared" si="518"/>
        <v>6</v>
      </c>
      <c r="AS186" s="159">
        <f t="shared" si="519"/>
        <v>0</v>
      </c>
      <c r="AT186" s="163">
        <f t="shared" si="520"/>
        <v>0</v>
      </c>
      <c r="AU186" s="164">
        <f t="shared" si="521"/>
        <v>0</v>
      </c>
    </row>
    <row r="187" spans="2:47" outlineLevel="1" x14ac:dyDescent="0.35">
      <c r="B187" s="230" t="s">
        <v>87</v>
      </c>
      <c r="C187" s="63" t="s">
        <v>106</v>
      </c>
      <c r="D187" s="69"/>
      <c r="E187" s="70">
        <v>1</v>
      </c>
      <c r="F187" s="69"/>
      <c r="G187" s="137">
        <f t="shared" si="499"/>
        <v>1</v>
      </c>
      <c r="H187" s="166">
        <f t="shared" si="500"/>
        <v>0</v>
      </c>
      <c r="I187" s="69"/>
      <c r="J187" s="137">
        <f t="shared" si="501"/>
        <v>1</v>
      </c>
      <c r="K187" s="166">
        <f t="shared" si="502"/>
        <v>0</v>
      </c>
      <c r="L187" s="69"/>
      <c r="M187" s="137">
        <f t="shared" si="503"/>
        <v>1</v>
      </c>
      <c r="N187" s="166">
        <f t="shared" si="504"/>
        <v>0</v>
      </c>
      <c r="O187" s="69"/>
      <c r="P187" s="137">
        <f t="shared" si="483"/>
        <v>1</v>
      </c>
      <c r="Q187" s="166">
        <f t="shared" si="484"/>
        <v>0</v>
      </c>
      <c r="R187" s="163">
        <f t="shared" si="485"/>
        <v>0</v>
      </c>
      <c r="S187" s="164">
        <f t="shared" si="486"/>
        <v>0</v>
      </c>
      <c r="U187" s="168">
        <f t="shared" si="505"/>
        <v>0</v>
      </c>
      <c r="V187" s="6"/>
      <c r="W187" s="6"/>
      <c r="X187" s="137">
        <f t="shared" si="506"/>
        <v>1</v>
      </c>
      <c r="Y187" s="166">
        <f t="shared" si="507"/>
        <v>0</v>
      </c>
      <c r="Z187" s="168">
        <f t="shared" si="508"/>
        <v>0</v>
      </c>
      <c r="AA187" s="6"/>
      <c r="AB187" s="6"/>
      <c r="AC187" s="137">
        <f t="shared" si="509"/>
        <v>1</v>
      </c>
      <c r="AD187" s="159">
        <f t="shared" si="510"/>
        <v>0</v>
      </c>
      <c r="AE187" s="168">
        <f t="shared" si="511"/>
        <v>0</v>
      </c>
      <c r="AF187" s="6"/>
      <c r="AG187" s="6"/>
      <c r="AH187" s="137">
        <f t="shared" si="512"/>
        <v>1</v>
      </c>
      <c r="AI187" s="159">
        <f t="shared" si="513"/>
        <v>0</v>
      </c>
      <c r="AJ187" s="168">
        <f t="shared" si="514"/>
        <v>0</v>
      </c>
      <c r="AK187" s="6"/>
      <c r="AL187" s="6"/>
      <c r="AM187" s="137">
        <f t="shared" si="515"/>
        <v>1</v>
      </c>
      <c r="AN187" s="159">
        <f t="shared" si="516"/>
        <v>0</v>
      </c>
      <c r="AO187" s="168">
        <f t="shared" si="517"/>
        <v>0</v>
      </c>
      <c r="AP187" s="6"/>
      <c r="AQ187" s="6"/>
      <c r="AR187" s="137">
        <f t="shared" si="518"/>
        <v>1</v>
      </c>
      <c r="AS187" s="159">
        <f t="shared" si="519"/>
        <v>0</v>
      </c>
      <c r="AT187" s="163">
        <f t="shared" si="520"/>
        <v>0</v>
      </c>
      <c r="AU187" s="164">
        <f t="shared" si="521"/>
        <v>0</v>
      </c>
    </row>
    <row r="188" spans="2:47" outlineLevel="1" x14ac:dyDescent="0.35">
      <c r="B188" s="230" t="s">
        <v>88</v>
      </c>
      <c r="C188" s="63" t="s">
        <v>106</v>
      </c>
      <c r="D188" s="69">
        <v>0</v>
      </c>
      <c r="E188" s="70"/>
      <c r="F188" s="69">
        <v>0</v>
      </c>
      <c r="G188" s="137">
        <f t="shared" si="499"/>
        <v>0</v>
      </c>
      <c r="H188" s="166">
        <f t="shared" si="500"/>
        <v>0</v>
      </c>
      <c r="I188" s="69">
        <v>0</v>
      </c>
      <c r="J188" s="137">
        <f t="shared" si="501"/>
        <v>0</v>
      </c>
      <c r="K188" s="166">
        <f t="shared" si="502"/>
        <v>0</v>
      </c>
      <c r="L188" s="69"/>
      <c r="M188" s="137">
        <f t="shared" si="503"/>
        <v>0</v>
      </c>
      <c r="N188" s="166">
        <f t="shared" si="504"/>
        <v>0</v>
      </c>
      <c r="O188" s="69"/>
      <c r="P188" s="137">
        <f t="shared" si="483"/>
        <v>0</v>
      </c>
      <c r="Q188" s="166">
        <f t="shared" si="484"/>
        <v>0</v>
      </c>
      <c r="R188" s="163">
        <f t="shared" si="485"/>
        <v>0</v>
      </c>
      <c r="S188" s="164">
        <f t="shared" si="486"/>
        <v>0</v>
      </c>
      <c r="U188" s="168">
        <f t="shared" si="505"/>
        <v>0</v>
      </c>
      <c r="V188" s="6"/>
      <c r="W188" s="6"/>
      <c r="X188" s="137">
        <f t="shared" si="506"/>
        <v>0</v>
      </c>
      <c r="Y188" s="166">
        <f t="shared" si="507"/>
        <v>0</v>
      </c>
      <c r="Z188" s="168">
        <f t="shared" si="508"/>
        <v>0</v>
      </c>
      <c r="AA188" s="6"/>
      <c r="AB188" s="6"/>
      <c r="AC188" s="137">
        <f t="shared" si="509"/>
        <v>0</v>
      </c>
      <c r="AD188" s="159">
        <f t="shared" si="510"/>
        <v>0</v>
      </c>
      <c r="AE188" s="168">
        <f t="shared" si="511"/>
        <v>0</v>
      </c>
      <c r="AF188" s="6"/>
      <c r="AG188" s="6"/>
      <c r="AH188" s="137">
        <f t="shared" si="512"/>
        <v>0</v>
      </c>
      <c r="AI188" s="159">
        <f t="shared" si="513"/>
        <v>0</v>
      </c>
      <c r="AJ188" s="168">
        <f t="shared" si="514"/>
        <v>0</v>
      </c>
      <c r="AK188" s="6"/>
      <c r="AL188" s="6"/>
      <c r="AM188" s="137">
        <f t="shared" si="515"/>
        <v>0</v>
      </c>
      <c r="AN188" s="159">
        <f t="shared" si="516"/>
        <v>0</v>
      </c>
      <c r="AO188" s="168">
        <f t="shared" si="517"/>
        <v>0</v>
      </c>
      <c r="AP188" s="6"/>
      <c r="AQ188" s="6"/>
      <c r="AR188" s="137">
        <f t="shared" si="518"/>
        <v>0</v>
      </c>
      <c r="AS188" s="159">
        <f t="shared" si="519"/>
        <v>0</v>
      </c>
      <c r="AT188" s="163">
        <f t="shared" si="520"/>
        <v>0</v>
      </c>
      <c r="AU188" s="164">
        <f t="shared" si="521"/>
        <v>0</v>
      </c>
    </row>
    <row r="189" spans="2:47" outlineLevel="1" x14ac:dyDescent="0.35">
      <c r="B189" s="230" t="s">
        <v>89</v>
      </c>
      <c r="C189" s="63" t="s">
        <v>106</v>
      </c>
      <c r="D189" s="69"/>
      <c r="E189" s="70">
        <v>7</v>
      </c>
      <c r="F189" s="69">
        <v>-4</v>
      </c>
      <c r="G189" s="137">
        <f t="shared" si="499"/>
        <v>3</v>
      </c>
      <c r="H189" s="166">
        <f t="shared" si="500"/>
        <v>-0.5714285714285714</v>
      </c>
      <c r="I189" s="69">
        <v>0</v>
      </c>
      <c r="J189" s="137">
        <f t="shared" si="501"/>
        <v>3</v>
      </c>
      <c r="K189" s="166">
        <f t="shared" si="502"/>
        <v>0</v>
      </c>
      <c r="L189" s="69"/>
      <c r="M189" s="137">
        <f t="shared" si="503"/>
        <v>3</v>
      </c>
      <c r="N189" s="166">
        <f t="shared" si="504"/>
        <v>0</v>
      </c>
      <c r="O189" s="69"/>
      <c r="P189" s="137">
        <f t="shared" si="483"/>
        <v>3</v>
      </c>
      <c r="Q189" s="166">
        <f t="shared" si="484"/>
        <v>0</v>
      </c>
      <c r="R189" s="163">
        <f t="shared" si="485"/>
        <v>-4</v>
      </c>
      <c r="S189" s="164">
        <f t="shared" si="486"/>
        <v>-0.19089328842977882</v>
      </c>
      <c r="U189" s="168">
        <f t="shared" si="505"/>
        <v>2</v>
      </c>
      <c r="V189" s="6">
        <v>2</v>
      </c>
      <c r="W189" s="6"/>
      <c r="X189" s="137">
        <f t="shared" si="506"/>
        <v>5</v>
      </c>
      <c r="Y189" s="166">
        <f t="shared" si="507"/>
        <v>0.66666666666666663</v>
      </c>
      <c r="Z189" s="168">
        <f t="shared" si="508"/>
        <v>0</v>
      </c>
      <c r="AA189" s="6">
        <v>0</v>
      </c>
      <c r="AB189" s="6"/>
      <c r="AC189" s="137">
        <f t="shared" si="509"/>
        <v>5</v>
      </c>
      <c r="AD189" s="159">
        <f t="shared" si="510"/>
        <v>0</v>
      </c>
      <c r="AE189" s="168">
        <f t="shared" si="511"/>
        <v>1</v>
      </c>
      <c r="AF189" s="6">
        <v>1</v>
      </c>
      <c r="AG189" s="6"/>
      <c r="AH189" s="137">
        <f t="shared" si="512"/>
        <v>6</v>
      </c>
      <c r="AI189" s="159">
        <f t="shared" si="513"/>
        <v>0.2</v>
      </c>
      <c r="AJ189" s="168">
        <f t="shared" si="514"/>
        <v>2</v>
      </c>
      <c r="AK189" s="6">
        <v>2</v>
      </c>
      <c r="AL189" s="6"/>
      <c r="AM189" s="137">
        <f t="shared" si="515"/>
        <v>8</v>
      </c>
      <c r="AN189" s="159">
        <f t="shared" si="516"/>
        <v>0.33333333333333331</v>
      </c>
      <c r="AO189" s="168">
        <f t="shared" si="517"/>
        <v>0</v>
      </c>
      <c r="AP189" s="6"/>
      <c r="AQ189" s="6"/>
      <c r="AR189" s="137">
        <f t="shared" si="518"/>
        <v>8</v>
      </c>
      <c r="AS189" s="159">
        <f t="shared" si="519"/>
        <v>0</v>
      </c>
      <c r="AT189" s="163">
        <f t="shared" si="520"/>
        <v>5</v>
      </c>
      <c r="AU189" s="164">
        <f t="shared" si="521"/>
        <v>0.12468265038069815</v>
      </c>
    </row>
    <row r="190" spans="2:47" outlineLevel="1" x14ac:dyDescent="0.35">
      <c r="B190" s="229" t="s">
        <v>90</v>
      </c>
      <c r="C190" s="63" t="s">
        <v>106</v>
      </c>
      <c r="D190" s="69"/>
      <c r="E190" s="70">
        <f t="shared" ref="E190:E195" si="522">D190</f>
        <v>0</v>
      </c>
      <c r="F190" s="69"/>
      <c r="G190" s="137">
        <f t="shared" si="499"/>
        <v>0</v>
      </c>
      <c r="H190" s="166">
        <f t="shared" si="500"/>
        <v>0</v>
      </c>
      <c r="I190" s="69"/>
      <c r="J190" s="137">
        <f t="shared" si="501"/>
        <v>0</v>
      </c>
      <c r="K190" s="166">
        <f t="shared" si="502"/>
        <v>0</v>
      </c>
      <c r="L190" s="69"/>
      <c r="M190" s="137">
        <f t="shared" si="503"/>
        <v>0</v>
      </c>
      <c r="N190" s="166">
        <f t="shared" si="504"/>
        <v>0</v>
      </c>
      <c r="O190" s="69"/>
      <c r="P190" s="137">
        <f t="shared" si="483"/>
        <v>0</v>
      </c>
      <c r="Q190" s="166">
        <f t="shared" si="484"/>
        <v>0</v>
      </c>
      <c r="R190" s="163">
        <f t="shared" si="485"/>
        <v>0</v>
      </c>
      <c r="S190" s="164">
        <f t="shared" si="486"/>
        <v>0</v>
      </c>
      <c r="U190" s="168">
        <f t="shared" si="505"/>
        <v>0</v>
      </c>
      <c r="V190" s="6"/>
      <c r="W190" s="6"/>
      <c r="X190" s="137">
        <f t="shared" si="506"/>
        <v>0</v>
      </c>
      <c r="Y190" s="166">
        <f t="shared" si="507"/>
        <v>0</v>
      </c>
      <c r="Z190" s="168">
        <f t="shared" si="508"/>
        <v>0</v>
      </c>
      <c r="AA190" s="6"/>
      <c r="AB190" s="6"/>
      <c r="AC190" s="137">
        <f t="shared" si="509"/>
        <v>0</v>
      </c>
      <c r="AD190" s="159">
        <f t="shared" si="510"/>
        <v>0</v>
      </c>
      <c r="AE190" s="168">
        <f t="shared" si="511"/>
        <v>0</v>
      </c>
      <c r="AF190" s="6"/>
      <c r="AG190" s="6"/>
      <c r="AH190" s="137">
        <f t="shared" si="512"/>
        <v>0</v>
      </c>
      <c r="AI190" s="159">
        <f t="shared" si="513"/>
        <v>0</v>
      </c>
      <c r="AJ190" s="168">
        <f t="shared" si="514"/>
        <v>0</v>
      </c>
      <c r="AK190" s="6"/>
      <c r="AL190" s="6"/>
      <c r="AM190" s="137">
        <f t="shared" si="515"/>
        <v>0</v>
      </c>
      <c r="AN190" s="159">
        <f t="shared" si="516"/>
        <v>0</v>
      </c>
      <c r="AO190" s="168">
        <f t="shared" si="517"/>
        <v>0</v>
      </c>
      <c r="AP190" s="6"/>
      <c r="AQ190" s="6"/>
      <c r="AR190" s="137">
        <f t="shared" si="518"/>
        <v>0</v>
      </c>
      <c r="AS190" s="159">
        <f t="shared" si="519"/>
        <v>0</v>
      </c>
      <c r="AT190" s="163">
        <f t="shared" si="520"/>
        <v>0</v>
      </c>
      <c r="AU190" s="164">
        <f t="shared" si="521"/>
        <v>0</v>
      </c>
    </row>
    <row r="191" spans="2:47" outlineLevel="1" x14ac:dyDescent="0.35">
      <c r="B191" s="230" t="s">
        <v>91</v>
      </c>
      <c r="C191" s="63" t="s">
        <v>106</v>
      </c>
      <c r="D191" s="69"/>
      <c r="E191" s="70">
        <f t="shared" si="522"/>
        <v>0</v>
      </c>
      <c r="F191" s="69"/>
      <c r="G191" s="137">
        <f t="shared" si="499"/>
        <v>0</v>
      </c>
      <c r="H191" s="166">
        <f t="shared" si="500"/>
        <v>0</v>
      </c>
      <c r="I191" s="69"/>
      <c r="J191" s="137">
        <f t="shared" si="501"/>
        <v>0</v>
      </c>
      <c r="K191" s="166">
        <f t="shared" si="502"/>
        <v>0</v>
      </c>
      <c r="L191" s="69"/>
      <c r="M191" s="137">
        <f t="shared" si="503"/>
        <v>0</v>
      </c>
      <c r="N191" s="166">
        <f t="shared" si="504"/>
        <v>0</v>
      </c>
      <c r="O191" s="69"/>
      <c r="P191" s="137">
        <f t="shared" si="483"/>
        <v>0</v>
      </c>
      <c r="Q191" s="166">
        <f t="shared" si="484"/>
        <v>0</v>
      </c>
      <c r="R191" s="163">
        <f t="shared" si="485"/>
        <v>0</v>
      </c>
      <c r="S191" s="164">
        <f t="shared" si="486"/>
        <v>0</v>
      </c>
      <c r="U191" s="168">
        <f t="shared" si="505"/>
        <v>1</v>
      </c>
      <c r="V191" s="6">
        <v>1</v>
      </c>
      <c r="W191" s="6"/>
      <c r="X191" s="137">
        <f t="shared" si="506"/>
        <v>1</v>
      </c>
      <c r="Y191" s="166">
        <f t="shared" si="507"/>
        <v>0</v>
      </c>
      <c r="Z191" s="168">
        <f t="shared" si="508"/>
        <v>0</v>
      </c>
      <c r="AA191" s="6"/>
      <c r="AB191" s="6"/>
      <c r="AC191" s="137">
        <f t="shared" si="509"/>
        <v>1</v>
      </c>
      <c r="AD191" s="159">
        <f t="shared" si="510"/>
        <v>0</v>
      </c>
      <c r="AE191" s="168">
        <f t="shared" si="511"/>
        <v>0</v>
      </c>
      <c r="AF191" s="6"/>
      <c r="AG191" s="6"/>
      <c r="AH191" s="137">
        <f t="shared" si="512"/>
        <v>1</v>
      </c>
      <c r="AI191" s="159">
        <f t="shared" si="513"/>
        <v>0</v>
      </c>
      <c r="AJ191" s="168">
        <f t="shared" si="514"/>
        <v>0</v>
      </c>
      <c r="AK191" s="6"/>
      <c r="AL191" s="6"/>
      <c r="AM191" s="137">
        <f t="shared" si="515"/>
        <v>1</v>
      </c>
      <c r="AN191" s="159">
        <f t="shared" si="516"/>
        <v>0</v>
      </c>
      <c r="AO191" s="168">
        <f t="shared" si="517"/>
        <v>0</v>
      </c>
      <c r="AP191" s="6"/>
      <c r="AQ191" s="6"/>
      <c r="AR191" s="137">
        <f t="shared" si="518"/>
        <v>1</v>
      </c>
      <c r="AS191" s="159">
        <f t="shared" si="519"/>
        <v>0</v>
      </c>
      <c r="AT191" s="163">
        <f t="shared" si="520"/>
        <v>1</v>
      </c>
      <c r="AU191" s="164">
        <f t="shared" si="521"/>
        <v>0</v>
      </c>
    </row>
    <row r="192" spans="2:47" outlineLevel="1" x14ac:dyDescent="0.35">
      <c r="B192" s="229" t="s">
        <v>92</v>
      </c>
      <c r="C192" s="63" t="s">
        <v>106</v>
      </c>
      <c r="D192" s="69"/>
      <c r="E192" s="70">
        <f t="shared" si="522"/>
        <v>0</v>
      </c>
      <c r="F192" s="69"/>
      <c r="G192" s="137">
        <f t="shared" si="499"/>
        <v>0</v>
      </c>
      <c r="H192" s="166">
        <f t="shared" si="500"/>
        <v>0</v>
      </c>
      <c r="I192" s="69"/>
      <c r="J192" s="137">
        <f t="shared" si="501"/>
        <v>0</v>
      </c>
      <c r="K192" s="166">
        <f t="shared" si="502"/>
        <v>0</v>
      </c>
      <c r="L192" s="69"/>
      <c r="M192" s="137">
        <f t="shared" si="503"/>
        <v>0</v>
      </c>
      <c r="N192" s="166">
        <f t="shared" si="504"/>
        <v>0</v>
      </c>
      <c r="O192" s="69"/>
      <c r="P192" s="137">
        <f t="shared" si="483"/>
        <v>0</v>
      </c>
      <c r="Q192" s="166">
        <f t="shared" si="484"/>
        <v>0</v>
      </c>
      <c r="R192" s="163">
        <f t="shared" si="485"/>
        <v>0</v>
      </c>
      <c r="S192" s="164">
        <f t="shared" si="486"/>
        <v>0</v>
      </c>
      <c r="U192" s="168">
        <f t="shared" si="505"/>
        <v>0</v>
      </c>
      <c r="V192" s="6"/>
      <c r="W192" s="6"/>
      <c r="X192" s="137">
        <f t="shared" si="506"/>
        <v>0</v>
      </c>
      <c r="Y192" s="166">
        <f t="shared" si="507"/>
        <v>0</v>
      </c>
      <c r="Z192" s="168">
        <f t="shared" si="508"/>
        <v>0</v>
      </c>
      <c r="AA192" s="6"/>
      <c r="AB192" s="6"/>
      <c r="AC192" s="137">
        <f t="shared" si="509"/>
        <v>0</v>
      </c>
      <c r="AD192" s="159">
        <f t="shared" si="510"/>
        <v>0</v>
      </c>
      <c r="AE192" s="168">
        <f t="shared" si="511"/>
        <v>0</v>
      </c>
      <c r="AF192" s="6"/>
      <c r="AG192" s="6"/>
      <c r="AH192" s="137">
        <f t="shared" si="512"/>
        <v>0</v>
      </c>
      <c r="AI192" s="159">
        <f t="shared" si="513"/>
        <v>0</v>
      </c>
      <c r="AJ192" s="168">
        <f t="shared" si="514"/>
        <v>0</v>
      </c>
      <c r="AK192" s="6"/>
      <c r="AL192" s="6"/>
      <c r="AM192" s="137">
        <f t="shared" si="515"/>
        <v>0</v>
      </c>
      <c r="AN192" s="159">
        <f t="shared" si="516"/>
        <v>0</v>
      </c>
      <c r="AO192" s="168">
        <f t="shared" si="517"/>
        <v>0</v>
      </c>
      <c r="AP192" s="6"/>
      <c r="AQ192" s="6"/>
      <c r="AR192" s="137">
        <f t="shared" si="518"/>
        <v>0</v>
      </c>
      <c r="AS192" s="159">
        <f t="shared" si="519"/>
        <v>0</v>
      </c>
      <c r="AT192" s="163">
        <f t="shared" si="520"/>
        <v>0</v>
      </c>
      <c r="AU192" s="164">
        <f t="shared" si="521"/>
        <v>0</v>
      </c>
    </row>
    <row r="193" spans="2:47" outlineLevel="1" x14ac:dyDescent="0.35">
      <c r="B193" s="230" t="s">
        <v>93</v>
      </c>
      <c r="C193" s="63" t="s">
        <v>106</v>
      </c>
      <c r="D193" s="69"/>
      <c r="E193" s="70">
        <f t="shared" si="522"/>
        <v>0</v>
      </c>
      <c r="F193" s="69"/>
      <c r="G193" s="137">
        <f t="shared" si="499"/>
        <v>0</v>
      </c>
      <c r="H193" s="166">
        <f t="shared" si="500"/>
        <v>0</v>
      </c>
      <c r="I193" s="69"/>
      <c r="J193" s="137">
        <f t="shared" si="501"/>
        <v>0</v>
      </c>
      <c r="K193" s="166">
        <f t="shared" si="502"/>
        <v>0</v>
      </c>
      <c r="L193" s="69"/>
      <c r="M193" s="137">
        <f t="shared" si="503"/>
        <v>0</v>
      </c>
      <c r="N193" s="166">
        <f t="shared" si="504"/>
        <v>0</v>
      </c>
      <c r="O193" s="69"/>
      <c r="P193" s="137">
        <f t="shared" si="483"/>
        <v>0</v>
      </c>
      <c r="Q193" s="166">
        <f t="shared" si="484"/>
        <v>0</v>
      </c>
      <c r="R193" s="163">
        <f t="shared" si="485"/>
        <v>0</v>
      </c>
      <c r="S193" s="164">
        <f t="shared" si="486"/>
        <v>0</v>
      </c>
      <c r="U193" s="168">
        <f t="shared" si="505"/>
        <v>1</v>
      </c>
      <c r="V193" s="6">
        <v>1</v>
      </c>
      <c r="W193" s="6"/>
      <c r="X193" s="137">
        <f t="shared" si="506"/>
        <v>1</v>
      </c>
      <c r="Y193" s="166">
        <f t="shared" si="507"/>
        <v>0</v>
      </c>
      <c r="Z193" s="168">
        <f t="shared" si="508"/>
        <v>0</v>
      </c>
      <c r="AA193" s="6"/>
      <c r="AB193" s="6"/>
      <c r="AC193" s="137">
        <f t="shared" si="509"/>
        <v>1</v>
      </c>
      <c r="AD193" s="159">
        <f t="shared" si="510"/>
        <v>0</v>
      </c>
      <c r="AE193" s="168">
        <f t="shared" si="511"/>
        <v>0</v>
      </c>
      <c r="AF193" s="6"/>
      <c r="AG193" s="6"/>
      <c r="AH193" s="137">
        <f t="shared" si="512"/>
        <v>1</v>
      </c>
      <c r="AI193" s="159">
        <f t="shared" si="513"/>
        <v>0</v>
      </c>
      <c r="AJ193" s="168">
        <f t="shared" si="514"/>
        <v>0</v>
      </c>
      <c r="AK193" s="6"/>
      <c r="AL193" s="6"/>
      <c r="AM193" s="137">
        <f t="shared" si="515"/>
        <v>1</v>
      </c>
      <c r="AN193" s="159">
        <f t="shared" si="516"/>
        <v>0</v>
      </c>
      <c r="AO193" s="168">
        <f t="shared" si="517"/>
        <v>0</v>
      </c>
      <c r="AP193" s="6"/>
      <c r="AQ193" s="6"/>
      <c r="AR193" s="137">
        <f t="shared" si="518"/>
        <v>1</v>
      </c>
      <c r="AS193" s="159">
        <f t="shared" si="519"/>
        <v>0</v>
      </c>
      <c r="AT193" s="163">
        <f t="shared" si="520"/>
        <v>1</v>
      </c>
      <c r="AU193" s="164">
        <f t="shared" si="521"/>
        <v>0</v>
      </c>
    </row>
    <row r="194" spans="2:47" outlineLevel="1" x14ac:dyDescent="0.35">
      <c r="B194" s="229" t="s">
        <v>94</v>
      </c>
      <c r="C194" s="63" t="s">
        <v>106</v>
      </c>
      <c r="D194" s="69"/>
      <c r="E194" s="70">
        <f t="shared" si="522"/>
        <v>0</v>
      </c>
      <c r="F194" s="69"/>
      <c r="G194" s="137">
        <f t="shared" si="499"/>
        <v>0</v>
      </c>
      <c r="H194" s="166">
        <f t="shared" si="500"/>
        <v>0</v>
      </c>
      <c r="I194" s="69"/>
      <c r="J194" s="137">
        <f t="shared" si="501"/>
        <v>0</v>
      </c>
      <c r="K194" s="166">
        <f t="shared" si="502"/>
        <v>0</v>
      </c>
      <c r="L194" s="69"/>
      <c r="M194" s="137">
        <f t="shared" si="503"/>
        <v>0</v>
      </c>
      <c r="N194" s="166">
        <f t="shared" si="504"/>
        <v>0</v>
      </c>
      <c r="O194" s="69"/>
      <c r="P194" s="137">
        <f t="shared" si="483"/>
        <v>0</v>
      </c>
      <c r="Q194" s="166">
        <f t="shared" si="484"/>
        <v>0</v>
      </c>
      <c r="R194" s="163">
        <f t="shared" si="485"/>
        <v>0</v>
      </c>
      <c r="S194" s="164">
        <f t="shared" si="486"/>
        <v>0</v>
      </c>
      <c r="U194" s="168">
        <f t="shared" si="505"/>
        <v>0</v>
      </c>
      <c r="V194" s="6"/>
      <c r="W194" s="6"/>
      <c r="X194" s="137">
        <f t="shared" si="506"/>
        <v>0</v>
      </c>
      <c r="Y194" s="166">
        <f t="shared" si="507"/>
        <v>0</v>
      </c>
      <c r="Z194" s="168">
        <f t="shared" si="508"/>
        <v>0</v>
      </c>
      <c r="AA194" s="6"/>
      <c r="AB194" s="6"/>
      <c r="AC194" s="137">
        <f t="shared" si="509"/>
        <v>0</v>
      </c>
      <c r="AD194" s="159">
        <f t="shared" si="510"/>
        <v>0</v>
      </c>
      <c r="AE194" s="168">
        <f t="shared" si="511"/>
        <v>0</v>
      </c>
      <c r="AF194" s="6"/>
      <c r="AG194" s="6"/>
      <c r="AH194" s="137">
        <f t="shared" si="512"/>
        <v>0</v>
      </c>
      <c r="AI194" s="159">
        <f t="shared" si="513"/>
        <v>0</v>
      </c>
      <c r="AJ194" s="168">
        <f t="shared" si="514"/>
        <v>0</v>
      </c>
      <c r="AK194" s="6"/>
      <c r="AL194" s="6"/>
      <c r="AM194" s="137">
        <f t="shared" si="515"/>
        <v>0</v>
      </c>
      <c r="AN194" s="159">
        <f t="shared" si="516"/>
        <v>0</v>
      </c>
      <c r="AO194" s="168">
        <f t="shared" si="517"/>
        <v>0</v>
      </c>
      <c r="AP194" s="6"/>
      <c r="AQ194" s="6"/>
      <c r="AR194" s="137">
        <f t="shared" si="518"/>
        <v>0</v>
      </c>
      <c r="AS194" s="159">
        <f t="shared" si="519"/>
        <v>0</v>
      </c>
      <c r="AT194" s="163">
        <f t="shared" si="520"/>
        <v>0</v>
      </c>
      <c r="AU194" s="164">
        <f t="shared" si="521"/>
        <v>0</v>
      </c>
    </row>
    <row r="195" spans="2:47" outlineLevel="1" x14ac:dyDescent="0.35">
      <c r="B195" s="230" t="s">
        <v>95</v>
      </c>
      <c r="C195" s="63" t="s">
        <v>106</v>
      </c>
      <c r="D195" s="69"/>
      <c r="E195" s="70">
        <f t="shared" si="522"/>
        <v>0</v>
      </c>
      <c r="F195" s="69"/>
      <c r="G195" s="137">
        <f t="shared" si="499"/>
        <v>0</v>
      </c>
      <c r="H195" s="166">
        <f t="shared" si="500"/>
        <v>0</v>
      </c>
      <c r="I195" s="69"/>
      <c r="J195" s="137">
        <f t="shared" si="501"/>
        <v>0</v>
      </c>
      <c r="K195" s="166">
        <f t="shared" si="502"/>
        <v>0</v>
      </c>
      <c r="L195" s="69"/>
      <c r="M195" s="137">
        <f t="shared" si="503"/>
        <v>0</v>
      </c>
      <c r="N195" s="166">
        <f t="shared" si="504"/>
        <v>0</v>
      </c>
      <c r="O195" s="69"/>
      <c r="P195" s="137">
        <f t="shared" si="483"/>
        <v>0</v>
      </c>
      <c r="Q195" s="166">
        <f t="shared" si="484"/>
        <v>0</v>
      </c>
      <c r="R195" s="163">
        <f t="shared" si="485"/>
        <v>0</v>
      </c>
      <c r="S195" s="164">
        <f t="shared" si="486"/>
        <v>0</v>
      </c>
      <c r="U195" s="168">
        <f t="shared" si="505"/>
        <v>0</v>
      </c>
      <c r="V195" s="6"/>
      <c r="W195" s="6"/>
      <c r="X195" s="137">
        <f t="shared" si="506"/>
        <v>0</v>
      </c>
      <c r="Y195" s="166">
        <f t="shared" si="507"/>
        <v>0</v>
      </c>
      <c r="Z195" s="168">
        <f t="shared" si="508"/>
        <v>0</v>
      </c>
      <c r="AA195" s="6"/>
      <c r="AB195" s="6"/>
      <c r="AC195" s="137">
        <f t="shared" si="509"/>
        <v>0</v>
      </c>
      <c r="AD195" s="159">
        <f t="shared" si="510"/>
        <v>0</v>
      </c>
      <c r="AE195" s="168">
        <f t="shared" si="511"/>
        <v>0</v>
      </c>
      <c r="AF195" s="6"/>
      <c r="AG195" s="6"/>
      <c r="AH195" s="137">
        <f t="shared" si="512"/>
        <v>0</v>
      </c>
      <c r="AI195" s="159">
        <f t="shared" si="513"/>
        <v>0</v>
      </c>
      <c r="AJ195" s="168">
        <f t="shared" si="514"/>
        <v>0</v>
      </c>
      <c r="AK195" s="6"/>
      <c r="AL195" s="6"/>
      <c r="AM195" s="137">
        <f t="shared" si="515"/>
        <v>0</v>
      </c>
      <c r="AN195" s="159">
        <f t="shared" si="516"/>
        <v>0</v>
      </c>
      <c r="AO195" s="168">
        <f t="shared" si="517"/>
        <v>0</v>
      </c>
      <c r="AP195" s="6"/>
      <c r="AQ195" s="6"/>
      <c r="AR195" s="137">
        <f t="shared" si="518"/>
        <v>0</v>
      </c>
      <c r="AS195" s="159">
        <f t="shared" si="519"/>
        <v>0</v>
      </c>
      <c r="AT195" s="163">
        <f t="shared" si="520"/>
        <v>0</v>
      </c>
      <c r="AU195" s="164">
        <f t="shared" si="521"/>
        <v>0</v>
      </c>
    </row>
    <row r="196" spans="2:47" outlineLevel="1" x14ac:dyDescent="0.35">
      <c r="B196" s="229" t="s">
        <v>96</v>
      </c>
      <c r="C196" s="63" t="s">
        <v>106</v>
      </c>
      <c r="D196" s="69"/>
      <c r="E196" s="70">
        <f t="shared" ref="E196" si="523">D196</f>
        <v>0</v>
      </c>
      <c r="F196" s="69"/>
      <c r="G196" s="137">
        <f t="shared" ref="G196:G199" si="524">E196+F196</f>
        <v>0</v>
      </c>
      <c r="H196" s="166">
        <f t="shared" ref="H196:H199" si="525">IFERROR((G196-E196)/E196,0)</f>
        <v>0</v>
      </c>
      <c r="I196" s="69"/>
      <c r="J196" s="137">
        <f t="shared" ref="J196:J199" si="526">G196+I196</f>
        <v>0</v>
      </c>
      <c r="K196" s="166">
        <f t="shared" ref="K196:K200" si="527">IFERROR((J196-G196)/G196,0)</f>
        <v>0</v>
      </c>
      <c r="L196" s="69"/>
      <c r="M196" s="137">
        <f t="shared" ref="M196:M199" si="528">J196+L196</f>
        <v>0</v>
      </c>
      <c r="N196" s="166">
        <f t="shared" ref="N196:N200" si="529">IFERROR((M196-J196)/J196,0)</f>
        <v>0</v>
      </c>
      <c r="O196" s="69"/>
      <c r="P196" s="137">
        <f t="shared" si="483"/>
        <v>0</v>
      </c>
      <c r="Q196" s="166">
        <f t="shared" si="484"/>
        <v>0</v>
      </c>
      <c r="R196" s="163">
        <f t="shared" si="485"/>
        <v>0</v>
      </c>
      <c r="S196" s="164">
        <f t="shared" si="486"/>
        <v>0</v>
      </c>
      <c r="U196" s="168">
        <f t="shared" ref="U196:U199" si="530">V196+W196</f>
        <v>0</v>
      </c>
      <c r="V196" s="6"/>
      <c r="W196" s="6"/>
      <c r="X196" s="137">
        <f t="shared" ref="X196:X199" si="531">P196+U196</f>
        <v>0</v>
      </c>
      <c r="Y196" s="166">
        <f t="shared" ref="Y196:Y199" si="532">IFERROR((X196-P196)/P196,0)</f>
        <v>0</v>
      </c>
      <c r="Z196" s="168">
        <f t="shared" ref="Z196:Z199" si="533">AA196+AB196</f>
        <v>0</v>
      </c>
      <c r="AA196" s="6"/>
      <c r="AB196" s="6"/>
      <c r="AC196" s="137">
        <f t="shared" ref="AC196:AC199" si="534">X196+Z196</f>
        <v>0</v>
      </c>
      <c r="AD196" s="159">
        <f t="shared" ref="AD196:AD199" si="535">IFERROR((AC196-X196)/X196,0)</f>
        <v>0</v>
      </c>
      <c r="AE196" s="168">
        <f t="shared" ref="AE196:AE199" si="536">AF196+AG196</f>
        <v>0</v>
      </c>
      <c r="AF196" s="6"/>
      <c r="AG196" s="6"/>
      <c r="AH196" s="137">
        <f t="shared" ref="AH196:AH199" si="537">AC196+AE196</f>
        <v>0</v>
      </c>
      <c r="AI196" s="159">
        <f t="shared" ref="AI196:AI200" si="538">IFERROR((AH196-AC196)/AC196,0)</f>
        <v>0</v>
      </c>
      <c r="AJ196" s="168">
        <f t="shared" ref="AJ196:AJ199" si="539">AK196+AL196</f>
        <v>0</v>
      </c>
      <c r="AK196" s="6"/>
      <c r="AL196" s="6"/>
      <c r="AM196" s="137">
        <f t="shared" ref="AM196:AM199" si="540">AH196+AJ196</f>
        <v>0</v>
      </c>
      <c r="AN196" s="159">
        <f t="shared" ref="AN196:AN199" si="541">IFERROR((AM196-AH196)/AH196,0)</f>
        <v>0</v>
      </c>
      <c r="AO196" s="168">
        <f t="shared" ref="AO196:AO199" si="542">AP196+AQ196</f>
        <v>0</v>
      </c>
      <c r="AP196" s="6"/>
      <c r="AQ196" s="6"/>
      <c r="AR196" s="137">
        <f t="shared" ref="AR196:AR199" si="543">AM196+AO196</f>
        <v>0</v>
      </c>
      <c r="AS196" s="159">
        <f t="shared" ref="AS196:AS200" si="544">IFERROR((AR196-AM196)/AM196,0)</f>
        <v>0</v>
      </c>
      <c r="AT196" s="163">
        <f t="shared" ref="AT196:AT199" si="545">U196+Z196+AE196+AJ196+AO196</f>
        <v>0</v>
      </c>
      <c r="AU196" s="164">
        <f t="shared" ref="AU196:AU200" si="546">IFERROR((AR196/X196)^(1/4)-1,0)</f>
        <v>0</v>
      </c>
    </row>
    <row r="197" spans="2:47" outlineLevel="1" x14ac:dyDescent="0.35">
      <c r="B197" s="230" t="s">
        <v>97</v>
      </c>
      <c r="C197" s="63" t="s">
        <v>106</v>
      </c>
      <c r="D197" s="69"/>
      <c r="E197" s="70"/>
      <c r="F197" s="69"/>
      <c r="G197" s="137">
        <f t="shared" si="524"/>
        <v>0</v>
      </c>
      <c r="H197" s="166">
        <f t="shared" si="525"/>
        <v>0</v>
      </c>
      <c r="I197" s="69"/>
      <c r="J197" s="137">
        <f t="shared" si="526"/>
        <v>0</v>
      </c>
      <c r="K197" s="166">
        <f t="shared" si="527"/>
        <v>0</v>
      </c>
      <c r="L197" s="69"/>
      <c r="M197" s="137">
        <f t="shared" si="528"/>
        <v>0</v>
      </c>
      <c r="N197" s="166">
        <f t="shared" si="529"/>
        <v>0</v>
      </c>
      <c r="O197" s="69"/>
      <c r="P197" s="137">
        <f t="shared" si="483"/>
        <v>0</v>
      </c>
      <c r="Q197" s="166">
        <f t="shared" si="484"/>
        <v>0</v>
      </c>
      <c r="R197" s="163">
        <f t="shared" si="485"/>
        <v>0</v>
      </c>
      <c r="S197" s="164">
        <f t="shared" si="486"/>
        <v>0</v>
      </c>
      <c r="U197" s="168">
        <f t="shared" si="530"/>
        <v>0</v>
      </c>
      <c r="V197" s="6"/>
      <c r="W197" s="6"/>
      <c r="X197" s="137">
        <f t="shared" si="531"/>
        <v>0</v>
      </c>
      <c r="Y197" s="166">
        <f t="shared" si="532"/>
        <v>0</v>
      </c>
      <c r="Z197" s="168">
        <f t="shared" si="533"/>
        <v>1</v>
      </c>
      <c r="AA197" s="6">
        <v>1</v>
      </c>
      <c r="AB197" s="6"/>
      <c r="AC197" s="137">
        <f t="shared" si="534"/>
        <v>1</v>
      </c>
      <c r="AD197" s="159">
        <f t="shared" si="535"/>
        <v>0</v>
      </c>
      <c r="AE197" s="168">
        <f t="shared" si="536"/>
        <v>0</v>
      </c>
      <c r="AF197" s="6"/>
      <c r="AG197" s="6"/>
      <c r="AH197" s="137">
        <f t="shared" si="537"/>
        <v>1</v>
      </c>
      <c r="AI197" s="159">
        <f t="shared" si="538"/>
        <v>0</v>
      </c>
      <c r="AJ197" s="168">
        <f t="shared" si="539"/>
        <v>0</v>
      </c>
      <c r="AK197" s="6"/>
      <c r="AL197" s="6"/>
      <c r="AM197" s="137">
        <f t="shared" si="540"/>
        <v>1</v>
      </c>
      <c r="AN197" s="159">
        <f t="shared" si="541"/>
        <v>0</v>
      </c>
      <c r="AO197" s="168">
        <f t="shared" si="542"/>
        <v>0</v>
      </c>
      <c r="AP197" s="6"/>
      <c r="AQ197" s="6"/>
      <c r="AR197" s="137">
        <f t="shared" si="543"/>
        <v>1</v>
      </c>
      <c r="AS197" s="159">
        <f t="shared" si="544"/>
        <v>0</v>
      </c>
      <c r="AT197" s="163">
        <f t="shared" si="545"/>
        <v>1</v>
      </c>
      <c r="AU197" s="164">
        <f t="shared" si="546"/>
        <v>0</v>
      </c>
    </row>
    <row r="198" spans="2:47" outlineLevel="1" x14ac:dyDescent="0.35">
      <c r="B198" s="230" t="s">
        <v>98</v>
      </c>
      <c r="C198" s="63" t="s">
        <v>106</v>
      </c>
      <c r="D198" s="69"/>
      <c r="E198" s="70"/>
      <c r="F198" s="69"/>
      <c r="G198" s="137">
        <f t="shared" si="524"/>
        <v>0</v>
      </c>
      <c r="H198" s="166">
        <f t="shared" si="525"/>
        <v>0</v>
      </c>
      <c r="I198" s="69"/>
      <c r="J198" s="137">
        <f t="shared" si="526"/>
        <v>0</v>
      </c>
      <c r="K198" s="166">
        <f t="shared" si="527"/>
        <v>0</v>
      </c>
      <c r="L198" s="69"/>
      <c r="M198" s="137">
        <f t="shared" si="528"/>
        <v>0</v>
      </c>
      <c r="N198" s="166">
        <f t="shared" si="529"/>
        <v>0</v>
      </c>
      <c r="O198" s="69"/>
      <c r="P198" s="137">
        <f t="shared" si="483"/>
        <v>0</v>
      </c>
      <c r="Q198" s="166">
        <f t="shared" si="484"/>
        <v>0</v>
      </c>
      <c r="R198" s="163">
        <f t="shared" si="485"/>
        <v>0</v>
      </c>
      <c r="S198" s="164">
        <f t="shared" si="486"/>
        <v>0</v>
      </c>
      <c r="U198" s="168">
        <f t="shared" si="530"/>
        <v>0</v>
      </c>
      <c r="V198" s="6"/>
      <c r="W198" s="6"/>
      <c r="X198" s="137">
        <f t="shared" si="531"/>
        <v>0</v>
      </c>
      <c r="Y198" s="166">
        <f t="shared" si="532"/>
        <v>0</v>
      </c>
      <c r="Z198" s="168">
        <f t="shared" si="533"/>
        <v>0</v>
      </c>
      <c r="AA198" s="6"/>
      <c r="AB198" s="6"/>
      <c r="AC198" s="137">
        <f t="shared" si="534"/>
        <v>0</v>
      </c>
      <c r="AD198" s="159">
        <f t="shared" si="535"/>
        <v>0</v>
      </c>
      <c r="AE198" s="168">
        <f t="shared" si="536"/>
        <v>0</v>
      </c>
      <c r="AF198" s="6"/>
      <c r="AG198" s="6"/>
      <c r="AH198" s="137">
        <f t="shared" si="537"/>
        <v>0</v>
      </c>
      <c r="AI198" s="159">
        <f t="shared" si="538"/>
        <v>0</v>
      </c>
      <c r="AJ198" s="168">
        <f t="shared" si="539"/>
        <v>0</v>
      </c>
      <c r="AK198" s="6"/>
      <c r="AL198" s="6"/>
      <c r="AM198" s="137">
        <f t="shared" si="540"/>
        <v>0</v>
      </c>
      <c r="AN198" s="159">
        <f t="shared" si="541"/>
        <v>0</v>
      </c>
      <c r="AO198" s="168">
        <f t="shared" si="542"/>
        <v>0</v>
      </c>
      <c r="AP198" s="6"/>
      <c r="AQ198" s="6"/>
      <c r="AR198" s="137">
        <f t="shared" si="543"/>
        <v>0</v>
      </c>
      <c r="AS198" s="159">
        <f t="shared" si="544"/>
        <v>0</v>
      </c>
      <c r="AT198" s="163">
        <f t="shared" si="545"/>
        <v>0</v>
      </c>
      <c r="AU198" s="164">
        <f t="shared" si="546"/>
        <v>0</v>
      </c>
    </row>
    <row r="199" spans="2:47" outlineLevel="1" x14ac:dyDescent="0.35">
      <c r="B199" s="230" t="s">
        <v>99</v>
      </c>
      <c r="C199" s="63" t="s">
        <v>106</v>
      </c>
      <c r="D199" s="69"/>
      <c r="E199" s="70">
        <v>0</v>
      </c>
      <c r="F199" s="69"/>
      <c r="G199" s="137">
        <f t="shared" si="524"/>
        <v>0</v>
      </c>
      <c r="H199" s="166">
        <f t="shared" si="525"/>
        <v>0</v>
      </c>
      <c r="I199" s="69"/>
      <c r="J199" s="137">
        <f t="shared" si="526"/>
        <v>0</v>
      </c>
      <c r="K199" s="166">
        <f t="shared" si="527"/>
        <v>0</v>
      </c>
      <c r="L199" s="69"/>
      <c r="M199" s="137">
        <f t="shared" si="528"/>
        <v>0</v>
      </c>
      <c r="N199" s="166">
        <f t="shared" si="529"/>
        <v>0</v>
      </c>
      <c r="O199" s="69"/>
      <c r="P199" s="137">
        <f t="shared" si="483"/>
        <v>0</v>
      </c>
      <c r="Q199" s="166">
        <f t="shared" si="484"/>
        <v>0</v>
      </c>
      <c r="R199" s="163">
        <f t="shared" si="485"/>
        <v>0</v>
      </c>
      <c r="S199" s="164">
        <f t="shared" si="486"/>
        <v>0</v>
      </c>
      <c r="U199" s="168">
        <f t="shared" si="530"/>
        <v>0</v>
      </c>
      <c r="V199" s="6"/>
      <c r="W199" s="6"/>
      <c r="X199" s="137">
        <f t="shared" si="531"/>
        <v>0</v>
      </c>
      <c r="Y199" s="166">
        <f t="shared" si="532"/>
        <v>0</v>
      </c>
      <c r="Z199" s="168">
        <f t="shared" si="533"/>
        <v>0</v>
      </c>
      <c r="AA199" s="6"/>
      <c r="AB199" s="6"/>
      <c r="AC199" s="137">
        <f t="shared" si="534"/>
        <v>0</v>
      </c>
      <c r="AD199" s="159">
        <f t="shared" si="535"/>
        <v>0</v>
      </c>
      <c r="AE199" s="168">
        <f t="shared" si="536"/>
        <v>0</v>
      </c>
      <c r="AF199" s="6"/>
      <c r="AG199" s="6"/>
      <c r="AH199" s="137">
        <f t="shared" si="537"/>
        <v>0</v>
      </c>
      <c r="AI199" s="159">
        <f t="shared" si="538"/>
        <v>0</v>
      </c>
      <c r="AJ199" s="168">
        <f t="shared" si="539"/>
        <v>0</v>
      </c>
      <c r="AK199" s="6"/>
      <c r="AL199" s="6"/>
      <c r="AM199" s="137">
        <f t="shared" si="540"/>
        <v>0</v>
      </c>
      <c r="AN199" s="159">
        <f t="shared" si="541"/>
        <v>0</v>
      </c>
      <c r="AO199" s="168">
        <f t="shared" si="542"/>
        <v>0</v>
      </c>
      <c r="AP199" s="6"/>
      <c r="AQ199" s="6"/>
      <c r="AR199" s="137">
        <f t="shared" si="543"/>
        <v>0</v>
      </c>
      <c r="AS199" s="159">
        <f t="shared" si="544"/>
        <v>0</v>
      </c>
      <c r="AT199" s="163">
        <f t="shared" si="545"/>
        <v>0</v>
      </c>
      <c r="AU199" s="164">
        <f t="shared" si="546"/>
        <v>0</v>
      </c>
    </row>
    <row r="200" spans="2:47" ht="15" customHeight="1" outlineLevel="1" x14ac:dyDescent="0.35">
      <c r="B200" s="50" t="s">
        <v>138</v>
      </c>
      <c r="C200" s="47" t="s">
        <v>106</v>
      </c>
      <c r="D200" s="157">
        <f>SUM(D175:D199)</f>
        <v>-3</v>
      </c>
      <c r="E200" s="157">
        <f>SUM(E175:E199)</f>
        <v>93</v>
      </c>
      <c r="F200" s="157">
        <f t="shared" ref="F200" si="547">SUM(F175:F199)</f>
        <v>-16</v>
      </c>
      <c r="G200" s="157">
        <f t="shared" ref="G200" si="548">SUM(G175:G199)</f>
        <v>77</v>
      </c>
      <c r="H200" s="160">
        <f>IFERROR((G200-E200)/E200,0)</f>
        <v>-0.17204301075268819</v>
      </c>
      <c r="I200" s="157">
        <f>SUM(I175:I199)</f>
        <v>4</v>
      </c>
      <c r="J200" s="157">
        <f t="shared" ref="J200" si="549">SUM(J175:J199)</f>
        <v>81</v>
      </c>
      <c r="K200" s="160">
        <f t="shared" si="527"/>
        <v>5.1948051948051951E-2</v>
      </c>
      <c r="L200" s="157">
        <f t="shared" ref="L200" si="550">SUM(L175:L199)</f>
        <v>5</v>
      </c>
      <c r="M200" s="157">
        <f t="shared" ref="M200" si="551">SUM(M175:M199)</f>
        <v>86</v>
      </c>
      <c r="N200" s="160">
        <f t="shared" si="529"/>
        <v>6.1728395061728392E-2</v>
      </c>
      <c r="O200" s="157">
        <f t="shared" ref="O200" si="552">SUM(O175:O199)</f>
        <v>8</v>
      </c>
      <c r="P200" s="157">
        <f t="shared" ref="P200" si="553">SUM(P175:P199)</f>
        <v>94</v>
      </c>
      <c r="Q200" s="160">
        <f t="shared" si="484"/>
        <v>9.3023255813953487E-2</v>
      </c>
      <c r="R200" s="157">
        <f>SUM(R175:R199)</f>
        <v>-2</v>
      </c>
      <c r="S200" s="164">
        <f t="shared" si="486"/>
        <v>2.6774001301124173E-3</v>
      </c>
      <c r="U200" s="157">
        <f t="shared" ref="U200" si="554">SUM(U175:U199)</f>
        <v>17</v>
      </c>
      <c r="V200" s="157">
        <f t="shared" ref="V200" si="555">SUM(V175:V199)</f>
        <v>17</v>
      </c>
      <c r="W200" s="157">
        <f t="shared" ref="W200" si="556">SUM(W175:W199)</f>
        <v>0</v>
      </c>
      <c r="X200" s="157">
        <f t="shared" ref="X200" si="557">SUM(X175:X199)</f>
        <v>111</v>
      </c>
      <c r="Y200" s="165">
        <f>IFERROR((X200-P200)/P200,0)</f>
        <v>0.18085106382978725</v>
      </c>
      <c r="Z200" s="157">
        <f t="shared" ref="Z200" si="558">SUM(Z175:Z199)</f>
        <v>5</v>
      </c>
      <c r="AA200" s="157">
        <f t="shared" ref="AA200" si="559">SUM(AA175:AA199)</f>
        <v>5</v>
      </c>
      <c r="AB200" s="157">
        <f t="shared" ref="AB200" si="560">SUM(AB175:AB199)</f>
        <v>0</v>
      </c>
      <c r="AC200" s="157">
        <f t="shared" ref="AC200" si="561">SUM(AC175:AC199)</f>
        <v>116</v>
      </c>
      <c r="AD200" s="165">
        <f>IFERROR((AC200-X200)/X200,0)</f>
        <v>4.5045045045045043E-2</v>
      </c>
      <c r="AE200" s="157">
        <f t="shared" ref="AE200" si="562">SUM(AE175:AE199)</f>
        <v>8</v>
      </c>
      <c r="AF200" s="157">
        <f t="shared" ref="AF200" si="563">SUM(AF175:AF199)</f>
        <v>8</v>
      </c>
      <c r="AG200" s="157">
        <f t="shared" ref="AG200" si="564">SUM(AG175:AG199)</f>
        <v>0</v>
      </c>
      <c r="AH200" s="157">
        <f t="shared" ref="AH200" si="565">SUM(AH175:AH199)</f>
        <v>124</v>
      </c>
      <c r="AI200" s="165">
        <f t="shared" si="538"/>
        <v>6.8965517241379309E-2</v>
      </c>
      <c r="AJ200" s="157">
        <f t="shared" ref="AJ200" si="566">SUM(AJ175:AJ199)</f>
        <v>10</v>
      </c>
      <c r="AK200" s="157">
        <f t="shared" ref="AK200" si="567">SUM(AK175:AK199)</f>
        <v>10</v>
      </c>
      <c r="AL200" s="157">
        <f t="shared" ref="AL200" si="568">SUM(AL175:AL199)</f>
        <v>0</v>
      </c>
      <c r="AM200" s="157">
        <f t="shared" ref="AM200" si="569">SUM(AM175:AM199)</f>
        <v>134</v>
      </c>
      <c r="AN200" s="165">
        <f>IFERROR((AM200-AH200)/AH200,0)</f>
        <v>8.0645161290322578E-2</v>
      </c>
      <c r="AO200" s="157">
        <f t="shared" ref="AO200" si="570">SUM(AO175:AO199)</f>
        <v>3</v>
      </c>
      <c r="AP200" s="157">
        <f t="shared" ref="AP200" si="571">SUM(AP175:AP199)</f>
        <v>3</v>
      </c>
      <c r="AQ200" s="157">
        <f t="shared" ref="AQ200" si="572">SUM(AQ175:AQ199)</f>
        <v>0</v>
      </c>
      <c r="AR200" s="157">
        <f t="shared" ref="AR200" si="573">SUM(AR175:AR199)</f>
        <v>137</v>
      </c>
      <c r="AS200" s="165">
        <f t="shared" si="544"/>
        <v>2.2388059701492536E-2</v>
      </c>
      <c r="AT200" s="157">
        <f>SUM(AT175:AT199)</f>
        <v>43</v>
      </c>
      <c r="AU200" s="164">
        <f t="shared" si="546"/>
        <v>5.4021323700004453E-2</v>
      </c>
    </row>
    <row r="201" spans="2:47" ht="15" customHeight="1" x14ac:dyDescent="0.35"/>
    <row r="202" spans="2:47" ht="15.5" x14ac:dyDescent="0.35">
      <c r="B202" s="296" t="s">
        <v>112</v>
      </c>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6"/>
      <c r="AK202" s="296"/>
      <c r="AL202" s="296"/>
      <c r="AM202" s="296"/>
      <c r="AN202" s="296"/>
      <c r="AO202" s="296"/>
      <c r="AP202" s="296"/>
      <c r="AQ202" s="296"/>
      <c r="AR202" s="296"/>
      <c r="AS202" s="296"/>
      <c r="AT202" s="296"/>
      <c r="AU202" s="296"/>
    </row>
    <row r="203" spans="2:47"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row>
    <row r="204" spans="2:47" outlineLevel="1" x14ac:dyDescent="0.35">
      <c r="B204" s="310"/>
      <c r="C204" s="313" t="s">
        <v>105</v>
      </c>
      <c r="D204" s="307" t="s">
        <v>130</v>
      </c>
      <c r="E204" s="308"/>
      <c r="F204" s="308"/>
      <c r="G204" s="308"/>
      <c r="H204" s="308"/>
      <c r="I204" s="308"/>
      <c r="J204" s="308"/>
      <c r="K204" s="308"/>
      <c r="L204" s="308"/>
      <c r="M204" s="308"/>
      <c r="N204" s="308"/>
      <c r="O204" s="308"/>
      <c r="P204" s="308"/>
      <c r="Q204" s="309"/>
      <c r="R204" s="318" t="str">
        <f xml:space="preserve"> D205&amp;" - "&amp;O205</f>
        <v>2019 - 2023</v>
      </c>
      <c r="S204" s="319"/>
      <c r="U204" s="307" t="s">
        <v>131</v>
      </c>
      <c r="V204" s="308"/>
      <c r="W204" s="308"/>
      <c r="X204" s="308"/>
      <c r="Y204" s="308"/>
      <c r="Z204" s="308"/>
      <c r="AA204" s="308"/>
      <c r="AB204" s="308"/>
      <c r="AC204" s="308"/>
      <c r="AD204" s="308"/>
      <c r="AE204" s="308"/>
      <c r="AF204" s="308"/>
      <c r="AG204" s="308"/>
      <c r="AH204" s="308"/>
      <c r="AI204" s="308"/>
      <c r="AJ204" s="308"/>
      <c r="AK204" s="308"/>
      <c r="AL204" s="308"/>
      <c r="AM204" s="308"/>
      <c r="AN204" s="308"/>
      <c r="AO204" s="308"/>
      <c r="AP204" s="308"/>
      <c r="AQ204" s="308"/>
      <c r="AR204" s="308"/>
      <c r="AS204" s="308"/>
      <c r="AT204" s="308"/>
      <c r="AU204" s="309"/>
    </row>
    <row r="205" spans="2:47" outlineLevel="1" x14ac:dyDescent="0.35">
      <c r="B205" s="311"/>
      <c r="C205" s="314"/>
      <c r="D205" s="307">
        <f>$C$3-5</f>
        <v>2019</v>
      </c>
      <c r="E205" s="309"/>
      <c r="F205" s="307">
        <f>$C$3-4</f>
        <v>2020</v>
      </c>
      <c r="G205" s="308"/>
      <c r="H205" s="309"/>
      <c r="I205" s="307">
        <f>$C$3-3</f>
        <v>2021</v>
      </c>
      <c r="J205" s="308"/>
      <c r="K205" s="309"/>
      <c r="L205" s="307">
        <f>$C$3-2</f>
        <v>2022</v>
      </c>
      <c r="M205" s="308"/>
      <c r="N205" s="309"/>
      <c r="O205" s="307">
        <f>$C$3-1</f>
        <v>2023</v>
      </c>
      <c r="P205" s="308"/>
      <c r="Q205" s="309"/>
      <c r="R205" s="320"/>
      <c r="S205" s="321"/>
      <c r="U205" s="307">
        <f>$C$3</f>
        <v>2024</v>
      </c>
      <c r="V205" s="308"/>
      <c r="W205" s="308"/>
      <c r="X205" s="308"/>
      <c r="Y205" s="309"/>
      <c r="Z205" s="307">
        <f>$C$3+1</f>
        <v>2025</v>
      </c>
      <c r="AA205" s="308"/>
      <c r="AB205" s="308"/>
      <c r="AC205" s="308"/>
      <c r="AD205" s="309"/>
      <c r="AE205" s="307">
        <f>$C$3+2</f>
        <v>2026</v>
      </c>
      <c r="AF205" s="308"/>
      <c r="AG205" s="308"/>
      <c r="AH205" s="308"/>
      <c r="AI205" s="309"/>
      <c r="AJ205" s="307">
        <f>$C$3+3</f>
        <v>2027</v>
      </c>
      <c r="AK205" s="308"/>
      <c r="AL205" s="308"/>
      <c r="AM205" s="308"/>
      <c r="AN205" s="309"/>
      <c r="AO205" s="307">
        <f>$C$3+4</f>
        <v>2028</v>
      </c>
      <c r="AP205" s="308"/>
      <c r="AQ205" s="308"/>
      <c r="AR205" s="308"/>
      <c r="AS205" s="309"/>
      <c r="AT205" s="316" t="str">
        <f>U205&amp;" - "&amp;AO205</f>
        <v>2024 - 2028</v>
      </c>
      <c r="AU205" s="317"/>
    </row>
    <row r="206" spans="2:47" ht="43.5" outlineLevel="1" x14ac:dyDescent="0.35">
      <c r="B206" s="312"/>
      <c r="C206" s="315"/>
      <c r="D206" s="65" t="s">
        <v>132</v>
      </c>
      <c r="E206" s="66" t="s">
        <v>133</v>
      </c>
      <c r="F206" s="65" t="s">
        <v>132</v>
      </c>
      <c r="G206" s="9" t="s">
        <v>133</v>
      </c>
      <c r="H206" s="66" t="s">
        <v>134</v>
      </c>
      <c r="I206" s="65" t="s">
        <v>132</v>
      </c>
      <c r="J206" s="9" t="s">
        <v>133</v>
      </c>
      <c r="K206" s="66" t="s">
        <v>134</v>
      </c>
      <c r="L206" s="65" t="s">
        <v>132</v>
      </c>
      <c r="M206" s="9" t="s">
        <v>133</v>
      </c>
      <c r="N206" s="66" t="s">
        <v>134</v>
      </c>
      <c r="O206" s="65" t="s">
        <v>132</v>
      </c>
      <c r="P206" s="9" t="s">
        <v>133</v>
      </c>
      <c r="Q206" s="66" t="s">
        <v>134</v>
      </c>
      <c r="R206" s="65" t="s">
        <v>126</v>
      </c>
      <c r="S206" s="119" t="s">
        <v>135</v>
      </c>
      <c r="U206" s="65" t="s">
        <v>132</v>
      </c>
      <c r="V206" s="104" t="s">
        <v>136</v>
      </c>
      <c r="W206" s="104" t="s">
        <v>137</v>
      </c>
      <c r="X206" s="9" t="s">
        <v>133</v>
      </c>
      <c r="Y206" s="66" t="s">
        <v>134</v>
      </c>
      <c r="Z206" s="65" t="s">
        <v>132</v>
      </c>
      <c r="AA206" s="104" t="s">
        <v>136</v>
      </c>
      <c r="AB206" s="104" t="s">
        <v>137</v>
      </c>
      <c r="AC206" s="9" t="s">
        <v>133</v>
      </c>
      <c r="AD206" s="66" t="s">
        <v>134</v>
      </c>
      <c r="AE206" s="65" t="s">
        <v>132</v>
      </c>
      <c r="AF206" s="104" t="s">
        <v>136</v>
      </c>
      <c r="AG206" s="104" t="s">
        <v>137</v>
      </c>
      <c r="AH206" s="9" t="s">
        <v>133</v>
      </c>
      <c r="AI206" s="66" t="s">
        <v>134</v>
      </c>
      <c r="AJ206" s="65" t="s">
        <v>132</v>
      </c>
      <c r="AK206" s="104" t="s">
        <v>136</v>
      </c>
      <c r="AL206" s="104" t="s">
        <v>137</v>
      </c>
      <c r="AM206" s="9" t="s">
        <v>133</v>
      </c>
      <c r="AN206" s="66" t="s">
        <v>134</v>
      </c>
      <c r="AO206" s="65" t="s">
        <v>132</v>
      </c>
      <c r="AP206" s="104" t="s">
        <v>136</v>
      </c>
      <c r="AQ206" s="104" t="s">
        <v>137</v>
      </c>
      <c r="AR206" s="9" t="s">
        <v>133</v>
      </c>
      <c r="AS206" s="66" t="s">
        <v>134</v>
      </c>
      <c r="AT206" s="65" t="s">
        <v>126</v>
      </c>
      <c r="AU206" s="119" t="s">
        <v>135</v>
      </c>
    </row>
    <row r="207" spans="2:47" outlineLevel="1" x14ac:dyDescent="0.35">
      <c r="B207" s="229" t="s">
        <v>75</v>
      </c>
      <c r="C207" s="63" t="s">
        <v>106</v>
      </c>
      <c r="D207" s="69"/>
      <c r="E207" s="70">
        <f>D207</f>
        <v>0</v>
      </c>
      <c r="F207" s="69"/>
      <c r="G207" s="137">
        <f t="shared" ref="G207" si="574">E207+F207</f>
        <v>0</v>
      </c>
      <c r="H207" s="166">
        <f t="shared" ref="H207" si="575">IFERROR((G207-E207)/E207,0)</f>
        <v>0</v>
      </c>
      <c r="I207" s="69"/>
      <c r="J207" s="137">
        <f t="shared" ref="J207" si="576">G207+I207</f>
        <v>0</v>
      </c>
      <c r="K207" s="166">
        <f t="shared" ref="K207" si="577">IFERROR((J207-G207)/G207,0)</f>
        <v>0</v>
      </c>
      <c r="L207" s="69"/>
      <c r="M207" s="137">
        <f t="shared" ref="M207" si="578">J207+L207</f>
        <v>0</v>
      </c>
      <c r="N207" s="166">
        <f t="shared" ref="N207" si="579">IFERROR((M207-J207)/J207,0)</f>
        <v>0</v>
      </c>
      <c r="O207" s="69"/>
      <c r="P207" s="137">
        <f t="shared" ref="P207:P231" si="580">M207+O207</f>
        <v>0</v>
      </c>
      <c r="Q207" s="166">
        <f t="shared" ref="Q207:Q232" si="581">IFERROR((P207-M207)/M207,0)</f>
        <v>0</v>
      </c>
      <c r="R207" s="163">
        <f t="shared" ref="R207:R231" si="582">D207+F207+I207+L207+O207</f>
        <v>0</v>
      </c>
      <c r="S207" s="164">
        <f t="shared" ref="S207:S232" si="583">IFERROR((P207/E207)^(1/4)-1,0)</f>
        <v>0</v>
      </c>
      <c r="U207" s="168">
        <f>V207+W207</f>
        <v>0</v>
      </c>
      <c r="V207" s="6"/>
      <c r="W207" s="6"/>
      <c r="X207" s="137">
        <f t="shared" ref="X207" si="584">P207+U207</f>
        <v>0</v>
      </c>
      <c r="Y207" s="166">
        <f t="shared" ref="Y207" si="585">IFERROR((X207-P207)/P207,0)</f>
        <v>0</v>
      </c>
      <c r="Z207" s="168">
        <f>AA207+AB207</f>
        <v>0</v>
      </c>
      <c r="AA207" s="6"/>
      <c r="AB207" s="6"/>
      <c r="AC207" s="137">
        <f t="shared" ref="AC207" si="586">X207+Z207</f>
        <v>0</v>
      </c>
      <c r="AD207" s="159">
        <f t="shared" ref="AD207" si="587">IFERROR((AC207-X207)/X207,0)</f>
        <v>0</v>
      </c>
      <c r="AE207" s="168">
        <f>AF207+AG207</f>
        <v>0</v>
      </c>
      <c r="AF207" s="6"/>
      <c r="AG207" s="6"/>
      <c r="AH207" s="137">
        <f t="shared" ref="AH207" si="588">AC207+AE207</f>
        <v>0</v>
      </c>
      <c r="AI207" s="159">
        <f t="shared" ref="AI207" si="589">IFERROR((AH207-AC207)/AC207,0)</f>
        <v>0</v>
      </c>
      <c r="AJ207" s="168">
        <f>AK207+AL207</f>
        <v>0</v>
      </c>
      <c r="AK207" s="6"/>
      <c r="AL207" s="6"/>
      <c r="AM207" s="137">
        <f t="shared" ref="AM207" si="590">AH207+AJ207</f>
        <v>0</v>
      </c>
      <c r="AN207" s="159">
        <f t="shared" ref="AN207" si="591">IFERROR((AM207-AH207)/AH207,0)</f>
        <v>0</v>
      </c>
      <c r="AO207" s="168">
        <f>AP207+AQ207</f>
        <v>0</v>
      </c>
      <c r="AP207" s="6"/>
      <c r="AQ207" s="6"/>
      <c r="AR207" s="137">
        <f t="shared" ref="AR207" si="592">AM207+AO207</f>
        <v>0</v>
      </c>
      <c r="AS207" s="159">
        <f t="shared" ref="AS207" si="593">IFERROR((AR207-AM207)/AM207,0)</f>
        <v>0</v>
      </c>
      <c r="AT207" s="163">
        <f t="shared" ref="AT207" si="594">U207+Z207+AE207+AJ207+AO207</f>
        <v>0</v>
      </c>
      <c r="AU207" s="164">
        <f t="shared" ref="AU207" si="595">IFERROR((AR207/X207)^(1/4)-1,0)</f>
        <v>0</v>
      </c>
    </row>
    <row r="208" spans="2:47" outlineLevel="1" x14ac:dyDescent="0.35">
      <c r="B208" s="230" t="s">
        <v>76</v>
      </c>
      <c r="C208" s="63" t="s">
        <v>106</v>
      </c>
      <c r="D208" s="69"/>
      <c r="E208" s="70">
        <f t="shared" ref="E208:E227" si="596">D208</f>
        <v>0</v>
      </c>
      <c r="F208" s="69"/>
      <c r="G208" s="137">
        <f t="shared" ref="G208:G227" si="597">E208+F208</f>
        <v>0</v>
      </c>
      <c r="H208" s="166">
        <f t="shared" ref="H208:H227" si="598">IFERROR((G208-E208)/E208,0)</f>
        <v>0</v>
      </c>
      <c r="I208" s="69"/>
      <c r="J208" s="137">
        <f t="shared" ref="J208:J227" si="599">G208+I208</f>
        <v>0</v>
      </c>
      <c r="K208" s="166">
        <f t="shared" ref="K208:K227" si="600">IFERROR((J208-G208)/G208,0)</f>
        <v>0</v>
      </c>
      <c r="L208" s="69"/>
      <c r="M208" s="137">
        <f t="shared" ref="M208:M227" si="601">J208+L208</f>
        <v>0</v>
      </c>
      <c r="N208" s="166">
        <f t="shared" ref="N208:N227" si="602">IFERROR((M208-J208)/J208,0)</f>
        <v>0</v>
      </c>
      <c r="O208" s="69"/>
      <c r="P208" s="137">
        <f t="shared" si="580"/>
        <v>0</v>
      </c>
      <c r="Q208" s="166">
        <f t="shared" si="581"/>
        <v>0</v>
      </c>
      <c r="R208" s="163">
        <f t="shared" si="582"/>
        <v>0</v>
      </c>
      <c r="S208" s="164">
        <f t="shared" si="583"/>
        <v>0</v>
      </c>
      <c r="U208" s="168">
        <f t="shared" ref="U208:U227" si="603">V208+W208</f>
        <v>0</v>
      </c>
      <c r="V208" s="6"/>
      <c r="W208" s="6"/>
      <c r="X208" s="137">
        <f t="shared" ref="X208:X227" si="604">P208+U208</f>
        <v>0</v>
      </c>
      <c r="Y208" s="166">
        <f t="shared" ref="Y208:Y227" si="605">IFERROR((X208-P208)/P208,0)</f>
        <v>0</v>
      </c>
      <c r="Z208" s="168">
        <f t="shared" ref="Z208:Z227" si="606">AA208+AB208</f>
        <v>0</v>
      </c>
      <c r="AA208" s="6"/>
      <c r="AB208" s="6"/>
      <c r="AC208" s="137">
        <f t="shared" ref="AC208:AC227" si="607">X208+Z208</f>
        <v>0</v>
      </c>
      <c r="AD208" s="159">
        <f t="shared" ref="AD208:AD227" si="608">IFERROR((AC208-X208)/X208,0)</f>
        <v>0</v>
      </c>
      <c r="AE208" s="168">
        <f t="shared" ref="AE208:AE227" si="609">AF208+AG208</f>
        <v>0</v>
      </c>
      <c r="AF208" s="6"/>
      <c r="AG208" s="6"/>
      <c r="AH208" s="137">
        <f t="shared" ref="AH208:AH227" si="610">AC208+AE208</f>
        <v>0</v>
      </c>
      <c r="AI208" s="159">
        <f t="shared" ref="AI208:AI227" si="611">IFERROR((AH208-AC208)/AC208,0)</f>
        <v>0</v>
      </c>
      <c r="AJ208" s="168">
        <f t="shared" ref="AJ208:AJ227" si="612">AK208+AL208</f>
        <v>0</v>
      </c>
      <c r="AK208" s="6"/>
      <c r="AL208" s="6"/>
      <c r="AM208" s="137">
        <f t="shared" ref="AM208:AM227" si="613">AH208+AJ208</f>
        <v>0</v>
      </c>
      <c r="AN208" s="159">
        <f t="shared" ref="AN208:AN227" si="614">IFERROR((AM208-AH208)/AH208,0)</f>
        <v>0</v>
      </c>
      <c r="AO208" s="168">
        <f t="shared" ref="AO208:AO227" si="615">AP208+AQ208</f>
        <v>0</v>
      </c>
      <c r="AP208" s="6"/>
      <c r="AQ208" s="6"/>
      <c r="AR208" s="137">
        <f t="shared" ref="AR208:AR227" si="616">AM208+AO208</f>
        <v>0</v>
      </c>
      <c r="AS208" s="159">
        <f t="shared" ref="AS208:AS227" si="617">IFERROR((AR208-AM208)/AM208,0)</f>
        <v>0</v>
      </c>
      <c r="AT208" s="163">
        <f t="shared" ref="AT208:AT227" si="618">U208+Z208+AE208+AJ208+AO208</f>
        <v>0</v>
      </c>
      <c r="AU208" s="164">
        <f t="shared" ref="AU208:AU227" si="619">IFERROR((AR208/X208)^(1/4)-1,0)</f>
        <v>0</v>
      </c>
    </row>
    <row r="209" spans="2:47" outlineLevel="1" x14ac:dyDescent="0.35">
      <c r="B209" s="229" t="s">
        <v>77</v>
      </c>
      <c r="C209" s="63" t="s">
        <v>106</v>
      </c>
      <c r="D209" s="69"/>
      <c r="E209" s="70">
        <f t="shared" si="596"/>
        <v>0</v>
      </c>
      <c r="F209" s="69"/>
      <c r="G209" s="137">
        <f t="shared" si="597"/>
        <v>0</v>
      </c>
      <c r="H209" s="166">
        <f t="shared" si="598"/>
        <v>0</v>
      </c>
      <c r="I209" s="69"/>
      <c r="J209" s="137">
        <f t="shared" si="599"/>
        <v>0</v>
      </c>
      <c r="K209" s="166">
        <f t="shared" si="600"/>
        <v>0</v>
      </c>
      <c r="L209" s="69"/>
      <c r="M209" s="137">
        <f t="shared" si="601"/>
        <v>0</v>
      </c>
      <c r="N209" s="166">
        <f t="shared" si="602"/>
        <v>0</v>
      </c>
      <c r="O209" s="69"/>
      <c r="P209" s="137">
        <f t="shared" si="580"/>
        <v>0</v>
      </c>
      <c r="Q209" s="166">
        <f t="shared" si="581"/>
        <v>0</v>
      </c>
      <c r="R209" s="163">
        <f t="shared" si="582"/>
        <v>0</v>
      </c>
      <c r="S209" s="164">
        <f t="shared" si="583"/>
        <v>0</v>
      </c>
      <c r="U209" s="168">
        <f t="shared" si="603"/>
        <v>0</v>
      </c>
      <c r="V209" s="6"/>
      <c r="W209" s="6"/>
      <c r="X209" s="137">
        <f t="shared" si="604"/>
        <v>0</v>
      </c>
      <c r="Y209" s="166">
        <f t="shared" si="605"/>
        <v>0</v>
      </c>
      <c r="Z209" s="168">
        <f t="shared" si="606"/>
        <v>0</v>
      </c>
      <c r="AA209" s="6"/>
      <c r="AB209" s="6"/>
      <c r="AC209" s="137">
        <f t="shared" si="607"/>
        <v>0</v>
      </c>
      <c r="AD209" s="159">
        <f t="shared" si="608"/>
        <v>0</v>
      </c>
      <c r="AE209" s="168">
        <f t="shared" si="609"/>
        <v>0</v>
      </c>
      <c r="AF209" s="6"/>
      <c r="AG209" s="6"/>
      <c r="AH209" s="137">
        <f t="shared" si="610"/>
        <v>0</v>
      </c>
      <c r="AI209" s="159">
        <f t="shared" si="611"/>
        <v>0</v>
      </c>
      <c r="AJ209" s="168">
        <f t="shared" si="612"/>
        <v>0</v>
      </c>
      <c r="AK209" s="6"/>
      <c r="AL209" s="6"/>
      <c r="AM209" s="137">
        <f t="shared" si="613"/>
        <v>0</v>
      </c>
      <c r="AN209" s="159">
        <f t="shared" si="614"/>
        <v>0</v>
      </c>
      <c r="AO209" s="168">
        <f t="shared" si="615"/>
        <v>0</v>
      </c>
      <c r="AP209" s="6"/>
      <c r="AQ209" s="6"/>
      <c r="AR209" s="137">
        <f t="shared" si="616"/>
        <v>0</v>
      </c>
      <c r="AS209" s="159">
        <f t="shared" si="617"/>
        <v>0</v>
      </c>
      <c r="AT209" s="163">
        <f t="shared" si="618"/>
        <v>0</v>
      </c>
      <c r="AU209" s="164">
        <f t="shared" si="619"/>
        <v>0</v>
      </c>
    </row>
    <row r="210" spans="2:47" outlineLevel="1" x14ac:dyDescent="0.35">
      <c r="B210" s="230" t="s">
        <v>78</v>
      </c>
      <c r="C210" s="63" t="s">
        <v>106</v>
      </c>
      <c r="D210" s="69"/>
      <c r="E210" s="70">
        <f t="shared" si="596"/>
        <v>0</v>
      </c>
      <c r="F210" s="69"/>
      <c r="G210" s="137">
        <f t="shared" si="597"/>
        <v>0</v>
      </c>
      <c r="H210" s="166">
        <f t="shared" si="598"/>
        <v>0</v>
      </c>
      <c r="I210" s="69"/>
      <c r="J210" s="137">
        <f t="shared" si="599"/>
        <v>0</v>
      </c>
      <c r="K210" s="166">
        <f t="shared" si="600"/>
        <v>0</v>
      </c>
      <c r="L210" s="69"/>
      <c r="M210" s="137">
        <f t="shared" si="601"/>
        <v>0</v>
      </c>
      <c r="N210" s="166">
        <f t="shared" si="602"/>
        <v>0</v>
      </c>
      <c r="O210" s="69"/>
      <c r="P210" s="137">
        <f t="shared" si="580"/>
        <v>0</v>
      </c>
      <c r="Q210" s="166">
        <f t="shared" si="581"/>
        <v>0</v>
      </c>
      <c r="R210" s="163">
        <f t="shared" si="582"/>
        <v>0</v>
      </c>
      <c r="S210" s="164">
        <f t="shared" si="583"/>
        <v>0</v>
      </c>
      <c r="U210" s="168">
        <f t="shared" si="603"/>
        <v>0</v>
      </c>
      <c r="V210" s="6"/>
      <c r="W210" s="6"/>
      <c r="X210" s="137">
        <f t="shared" si="604"/>
        <v>0</v>
      </c>
      <c r="Y210" s="166">
        <f t="shared" si="605"/>
        <v>0</v>
      </c>
      <c r="Z210" s="168">
        <f t="shared" si="606"/>
        <v>0</v>
      </c>
      <c r="AA210" s="6"/>
      <c r="AB210" s="6"/>
      <c r="AC210" s="137">
        <f t="shared" si="607"/>
        <v>0</v>
      </c>
      <c r="AD210" s="159">
        <f t="shared" si="608"/>
        <v>0</v>
      </c>
      <c r="AE210" s="168">
        <f t="shared" si="609"/>
        <v>0</v>
      </c>
      <c r="AF210" s="6"/>
      <c r="AG210" s="6"/>
      <c r="AH210" s="137">
        <f t="shared" si="610"/>
        <v>0</v>
      </c>
      <c r="AI210" s="159">
        <f t="shared" si="611"/>
        <v>0</v>
      </c>
      <c r="AJ210" s="168">
        <f t="shared" si="612"/>
        <v>0</v>
      </c>
      <c r="AK210" s="6"/>
      <c r="AL210" s="6"/>
      <c r="AM210" s="137">
        <f t="shared" si="613"/>
        <v>0</v>
      </c>
      <c r="AN210" s="159">
        <f t="shared" si="614"/>
        <v>0</v>
      </c>
      <c r="AO210" s="168">
        <f t="shared" si="615"/>
        <v>0</v>
      </c>
      <c r="AP210" s="6"/>
      <c r="AQ210" s="6"/>
      <c r="AR210" s="137">
        <f t="shared" si="616"/>
        <v>0</v>
      </c>
      <c r="AS210" s="159">
        <f t="shared" si="617"/>
        <v>0</v>
      </c>
      <c r="AT210" s="163">
        <f t="shared" si="618"/>
        <v>0</v>
      </c>
      <c r="AU210" s="164">
        <f t="shared" si="619"/>
        <v>0</v>
      </c>
    </row>
    <row r="211" spans="2:47" outlineLevel="1" x14ac:dyDescent="0.35">
      <c r="B211" s="229" t="s">
        <v>79</v>
      </c>
      <c r="C211" s="63" t="s">
        <v>106</v>
      </c>
      <c r="D211" s="69"/>
      <c r="E211" s="70">
        <f t="shared" si="596"/>
        <v>0</v>
      </c>
      <c r="F211" s="69"/>
      <c r="G211" s="137">
        <f t="shared" si="597"/>
        <v>0</v>
      </c>
      <c r="H211" s="166">
        <f t="shared" si="598"/>
        <v>0</v>
      </c>
      <c r="I211" s="69"/>
      <c r="J211" s="137">
        <f t="shared" si="599"/>
        <v>0</v>
      </c>
      <c r="K211" s="166">
        <f t="shared" si="600"/>
        <v>0</v>
      </c>
      <c r="L211" s="69"/>
      <c r="M211" s="137">
        <f t="shared" si="601"/>
        <v>0</v>
      </c>
      <c r="N211" s="166">
        <f t="shared" si="602"/>
        <v>0</v>
      </c>
      <c r="O211" s="69"/>
      <c r="P211" s="137">
        <f t="shared" si="580"/>
        <v>0</v>
      </c>
      <c r="Q211" s="166">
        <f t="shared" si="581"/>
        <v>0</v>
      </c>
      <c r="R211" s="163">
        <f t="shared" si="582"/>
        <v>0</v>
      </c>
      <c r="S211" s="164">
        <f t="shared" si="583"/>
        <v>0</v>
      </c>
      <c r="U211" s="168">
        <f t="shared" si="603"/>
        <v>0</v>
      </c>
      <c r="V211" s="6"/>
      <c r="W211" s="6"/>
      <c r="X211" s="137">
        <f t="shared" si="604"/>
        <v>0</v>
      </c>
      <c r="Y211" s="166">
        <f t="shared" si="605"/>
        <v>0</v>
      </c>
      <c r="Z211" s="168">
        <f t="shared" si="606"/>
        <v>0</v>
      </c>
      <c r="AA211" s="6"/>
      <c r="AB211" s="6"/>
      <c r="AC211" s="137">
        <f t="shared" si="607"/>
        <v>0</v>
      </c>
      <c r="AD211" s="159">
        <f t="shared" si="608"/>
        <v>0</v>
      </c>
      <c r="AE211" s="168">
        <f t="shared" si="609"/>
        <v>0</v>
      </c>
      <c r="AF211" s="6"/>
      <c r="AG211" s="6"/>
      <c r="AH211" s="137">
        <f t="shared" si="610"/>
        <v>0</v>
      </c>
      <c r="AI211" s="159">
        <f t="shared" si="611"/>
        <v>0</v>
      </c>
      <c r="AJ211" s="168">
        <f t="shared" si="612"/>
        <v>0</v>
      </c>
      <c r="AK211" s="6"/>
      <c r="AL211" s="6"/>
      <c r="AM211" s="137">
        <f t="shared" si="613"/>
        <v>0</v>
      </c>
      <c r="AN211" s="159">
        <f t="shared" si="614"/>
        <v>0</v>
      </c>
      <c r="AO211" s="168">
        <f t="shared" si="615"/>
        <v>0</v>
      </c>
      <c r="AP211" s="6"/>
      <c r="AQ211" s="6"/>
      <c r="AR211" s="137">
        <f t="shared" si="616"/>
        <v>0</v>
      </c>
      <c r="AS211" s="159">
        <f t="shared" si="617"/>
        <v>0</v>
      </c>
      <c r="AT211" s="163">
        <f t="shared" si="618"/>
        <v>0</v>
      </c>
      <c r="AU211" s="164">
        <f t="shared" si="619"/>
        <v>0</v>
      </c>
    </row>
    <row r="212" spans="2:47" outlineLevel="1" x14ac:dyDescent="0.35">
      <c r="B212" s="230" t="s">
        <v>80</v>
      </c>
      <c r="C212" s="63" t="s">
        <v>106</v>
      </c>
      <c r="D212" s="69"/>
      <c r="E212" s="70">
        <v>1</v>
      </c>
      <c r="F212" s="69"/>
      <c r="G212" s="137">
        <f t="shared" si="597"/>
        <v>1</v>
      </c>
      <c r="H212" s="166">
        <f t="shared" si="598"/>
        <v>0</v>
      </c>
      <c r="I212" s="69"/>
      <c r="J212" s="137">
        <f t="shared" si="599"/>
        <v>1</v>
      </c>
      <c r="K212" s="166">
        <f t="shared" si="600"/>
        <v>0</v>
      </c>
      <c r="L212" s="69"/>
      <c r="M212" s="137">
        <f t="shared" si="601"/>
        <v>1</v>
      </c>
      <c r="N212" s="166">
        <f t="shared" si="602"/>
        <v>0</v>
      </c>
      <c r="O212" s="69"/>
      <c r="P212" s="137">
        <f t="shared" si="580"/>
        <v>1</v>
      </c>
      <c r="Q212" s="166">
        <f t="shared" si="581"/>
        <v>0</v>
      </c>
      <c r="R212" s="163">
        <f t="shared" si="582"/>
        <v>0</v>
      </c>
      <c r="S212" s="164">
        <f t="shared" si="583"/>
        <v>0</v>
      </c>
      <c r="U212" s="168">
        <f t="shared" si="603"/>
        <v>0</v>
      </c>
      <c r="V212" s="6"/>
      <c r="W212" s="6"/>
      <c r="X212" s="137">
        <f t="shared" si="604"/>
        <v>1</v>
      </c>
      <c r="Y212" s="166">
        <f t="shared" si="605"/>
        <v>0</v>
      </c>
      <c r="Z212" s="168">
        <f t="shared" si="606"/>
        <v>0</v>
      </c>
      <c r="AA212" s="6"/>
      <c r="AB212" s="6"/>
      <c r="AC212" s="137">
        <f t="shared" si="607"/>
        <v>1</v>
      </c>
      <c r="AD212" s="159">
        <f t="shared" si="608"/>
        <v>0</v>
      </c>
      <c r="AE212" s="168">
        <f t="shared" si="609"/>
        <v>0</v>
      </c>
      <c r="AF212" s="6"/>
      <c r="AG212" s="6"/>
      <c r="AH212" s="137">
        <f t="shared" si="610"/>
        <v>1</v>
      </c>
      <c r="AI212" s="159">
        <f t="shared" si="611"/>
        <v>0</v>
      </c>
      <c r="AJ212" s="168">
        <f t="shared" si="612"/>
        <v>0</v>
      </c>
      <c r="AK212" s="6"/>
      <c r="AL212" s="6"/>
      <c r="AM212" s="137">
        <f t="shared" si="613"/>
        <v>1</v>
      </c>
      <c r="AN212" s="159">
        <f t="shared" si="614"/>
        <v>0</v>
      </c>
      <c r="AO212" s="168">
        <f t="shared" si="615"/>
        <v>0</v>
      </c>
      <c r="AP212" s="6"/>
      <c r="AQ212" s="6"/>
      <c r="AR212" s="137">
        <f t="shared" si="616"/>
        <v>1</v>
      </c>
      <c r="AS212" s="159">
        <f t="shared" si="617"/>
        <v>0</v>
      </c>
      <c r="AT212" s="163">
        <f t="shared" si="618"/>
        <v>0</v>
      </c>
      <c r="AU212" s="164">
        <f t="shared" si="619"/>
        <v>0</v>
      </c>
    </row>
    <row r="213" spans="2:47" outlineLevel="1" x14ac:dyDescent="0.35">
      <c r="B213" s="229" t="s">
        <v>81</v>
      </c>
      <c r="C213" s="63" t="s">
        <v>106</v>
      </c>
      <c r="D213" s="69"/>
      <c r="E213" s="70">
        <f t="shared" si="596"/>
        <v>0</v>
      </c>
      <c r="F213" s="69"/>
      <c r="G213" s="137">
        <f t="shared" si="597"/>
        <v>0</v>
      </c>
      <c r="H213" s="166">
        <f t="shared" si="598"/>
        <v>0</v>
      </c>
      <c r="I213" s="69"/>
      <c r="J213" s="137">
        <f t="shared" si="599"/>
        <v>0</v>
      </c>
      <c r="K213" s="166">
        <f t="shared" si="600"/>
        <v>0</v>
      </c>
      <c r="L213" s="69"/>
      <c r="M213" s="137">
        <f t="shared" si="601"/>
        <v>0</v>
      </c>
      <c r="N213" s="166">
        <f t="shared" si="602"/>
        <v>0</v>
      </c>
      <c r="O213" s="69"/>
      <c r="P213" s="137">
        <f t="shared" si="580"/>
        <v>0</v>
      </c>
      <c r="Q213" s="166">
        <f t="shared" si="581"/>
        <v>0</v>
      </c>
      <c r="R213" s="163">
        <f t="shared" si="582"/>
        <v>0</v>
      </c>
      <c r="S213" s="164">
        <f t="shared" si="583"/>
        <v>0</v>
      </c>
      <c r="U213" s="168">
        <f t="shared" si="603"/>
        <v>0</v>
      </c>
      <c r="V213" s="6"/>
      <c r="W213" s="6"/>
      <c r="X213" s="137">
        <f t="shared" si="604"/>
        <v>0</v>
      </c>
      <c r="Y213" s="166">
        <f t="shared" si="605"/>
        <v>0</v>
      </c>
      <c r="Z213" s="168">
        <f t="shared" si="606"/>
        <v>0</v>
      </c>
      <c r="AA213" s="6"/>
      <c r="AB213" s="6"/>
      <c r="AC213" s="137">
        <f t="shared" si="607"/>
        <v>0</v>
      </c>
      <c r="AD213" s="159">
        <f t="shared" si="608"/>
        <v>0</v>
      </c>
      <c r="AE213" s="168">
        <f t="shared" si="609"/>
        <v>0</v>
      </c>
      <c r="AF213" s="6"/>
      <c r="AG213" s="6"/>
      <c r="AH213" s="137">
        <f t="shared" si="610"/>
        <v>0</v>
      </c>
      <c r="AI213" s="159">
        <f t="shared" si="611"/>
        <v>0</v>
      </c>
      <c r="AJ213" s="168">
        <f t="shared" si="612"/>
        <v>0</v>
      </c>
      <c r="AK213" s="6"/>
      <c r="AL213" s="6"/>
      <c r="AM213" s="137">
        <f t="shared" si="613"/>
        <v>0</v>
      </c>
      <c r="AN213" s="159">
        <f t="shared" si="614"/>
        <v>0</v>
      </c>
      <c r="AO213" s="168">
        <f t="shared" si="615"/>
        <v>0</v>
      </c>
      <c r="AP213" s="6"/>
      <c r="AQ213" s="6"/>
      <c r="AR213" s="137">
        <f t="shared" si="616"/>
        <v>0</v>
      </c>
      <c r="AS213" s="159">
        <f t="shared" si="617"/>
        <v>0</v>
      </c>
      <c r="AT213" s="163">
        <f t="shared" si="618"/>
        <v>0</v>
      </c>
      <c r="AU213" s="164">
        <f t="shared" si="619"/>
        <v>0</v>
      </c>
    </row>
    <row r="214" spans="2:47" outlineLevel="1" x14ac:dyDescent="0.35">
      <c r="B214" s="230" t="s">
        <v>82</v>
      </c>
      <c r="C214" s="63" t="s">
        <v>106</v>
      </c>
      <c r="D214" s="69"/>
      <c r="E214" s="70">
        <f t="shared" si="596"/>
        <v>0</v>
      </c>
      <c r="F214" s="69"/>
      <c r="G214" s="137">
        <f t="shared" si="597"/>
        <v>0</v>
      </c>
      <c r="H214" s="166">
        <f t="shared" si="598"/>
        <v>0</v>
      </c>
      <c r="I214" s="69"/>
      <c r="J214" s="137">
        <f t="shared" si="599"/>
        <v>0</v>
      </c>
      <c r="K214" s="166">
        <f t="shared" si="600"/>
        <v>0</v>
      </c>
      <c r="L214" s="69">
        <v>2</v>
      </c>
      <c r="M214" s="137">
        <f t="shared" si="601"/>
        <v>2</v>
      </c>
      <c r="N214" s="166">
        <f t="shared" si="602"/>
        <v>0</v>
      </c>
      <c r="O214" s="69"/>
      <c r="P214" s="137">
        <f t="shared" si="580"/>
        <v>2</v>
      </c>
      <c r="Q214" s="166">
        <f t="shared" si="581"/>
        <v>0</v>
      </c>
      <c r="R214" s="163">
        <f t="shared" si="582"/>
        <v>2</v>
      </c>
      <c r="S214" s="164">
        <f t="shared" si="583"/>
        <v>0</v>
      </c>
      <c r="U214" s="168">
        <f t="shared" si="603"/>
        <v>0</v>
      </c>
      <c r="V214" s="6"/>
      <c r="W214" s="6"/>
      <c r="X214" s="137">
        <f t="shared" si="604"/>
        <v>2</v>
      </c>
      <c r="Y214" s="166">
        <f t="shared" si="605"/>
        <v>0</v>
      </c>
      <c r="Z214" s="168">
        <f t="shared" si="606"/>
        <v>0</v>
      </c>
      <c r="AA214" s="6"/>
      <c r="AB214" s="6"/>
      <c r="AC214" s="137">
        <f t="shared" si="607"/>
        <v>2</v>
      </c>
      <c r="AD214" s="159">
        <f t="shared" si="608"/>
        <v>0</v>
      </c>
      <c r="AE214" s="168">
        <f t="shared" si="609"/>
        <v>0</v>
      </c>
      <c r="AF214" s="6"/>
      <c r="AG214" s="6"/>
      <c r="AH214" s="137">
        <f t="shared" si="610"/>
        <v>2</v>
      </c>
      <c r="AI214" s="159">
        <f t="shared" si="611"/>
        <v>0</v>
      </c>
      <c r="AJ214" s="168">
        <f t="shared" si="612"/>
        <v>0</v>
      </c>
      <c r="AK214" s="6"/>
      <c r="AL214" s="6"/>
      <c r="AM214" s="137">
        <f t="shared" si="613"/>
        <v>2</v>
      </c>
      <c r="AN214" s="159">
        <f t="shared" si="614"/>
        <v>0</v>
      </c>
      <c r="AO214" s="168">
        <f t="shared" si="615"/>
        <v>0</v>
      </c>
      <c r="AP214" s="6"/>
      <c r="AQ214" s="6"/>
      <c r="AR214" s="137">
        <f t="shared" si="616"/>
        <v>2</v>
      </c>
      <c r="AS214" s="159">
        <f t="shared" si="617"/>
        <v>0</v>
      </c>
      <c r="AT214" s="163">
        <f t="shared" si="618"/>
        <v>0</v>
      </c>
      <c r="AU214" s="164">
        <f t="shared" si="619"/>
        <v>0</v>
      </c>
    </row>
    <row r="215" spans="2:47" outlineLevel="1" x14ac:dyDescent="0.35">
      <c r="B215" s="230" t="s">
        <v>83</v>
      </c>
      <c r="C215" s="63" t="s">
        <v>106</v>
      </c>
      <c r="D215" s="69"/>
      <c r="E215" s="70">
        <f t="shared" si="596"/>
        <v>0</v>
      </c>
      <c r="F215" s="69"/>
      <c r="G215" s="137">
        <f t="shared" si="597"/>
        <v>0</v>
      </c>
      <c r="H215" s="166">
        <f t="shared" si="598"/>
        <v>0</v>
      </c>
      <c r="I215" s="69"/>
      <c r="J215" s="137">
        <f t="shared" si="599"/>
        <v>0</v>
      </c>
      <c r="K215" s="166">
        <f t="shared" si="600"/>
        <v>0</v>
      </c>
      <c r="L215" s="69"/>
      <c r="M215" s="137">
        <f t="shared" si="601"/>
        <v>0</v>
      </c>
      <c r="N215" s="166">
        <f t="shared" si="602"/>
        <v>0</v>
      </c>
      <c r="O215" s="69"/>
      <c r="P215" s="137">
        <f t="shared" si="580"/>
        <v>0</v>
      </c>
      <c r="Q215" s="166">
        <f t="shared" si="581"/>
        <v>0</v>
      </c>
      <c r="R215" s="163">
        <f t="shared" si="582"/>
        <v>0</v>
      </c>
      <c r="S215" s="164">
        <f t="shared" si="583"/>
        <v>0</v>
      </c>
      <c r="U215" s="168">
        <f t="shared" si="603"/>
        <v>0</v>
      </c>
      <c r="V215" s="6"/>
      <c r="W215" s="6"/>
      <c r="X215" s="137">
        <f t="shared" si="604"/>
        <v>0</v>
      </c>
      <c r="Y215" s="166">
        <f t="shared" si="605"/>
        <v>0</v>
      </c>
      <c r="Z215" s="168">
        <f t="shared" si="606"/>
        <v>0</v>
      </c>
      <c r="AA215" s="6"/>
      <c r="AB215" s="6"/>
      <c r="AC215" s="137">
        <f t="shared" si="607"/>
        <v>0</v>
      </c>
      <c r="AD215" s="159">
        <f t="shared" si="608"/>
        <v>0</v>
      </c>
      <c r="AE215" s="168">
        <f t="shared" si="609"/>
        <v>0</v>
      </c>
      <c r="AF215" s="6"/>
      <c r="AG215" s="6"/>
      <c r="AH215" s="137">
        <f t="shared" si="610"/>
        <v>0</v>
      </c>
      <c r="AI215" s="159">
        <f t="shared" si="611"/>
        <v>0</v>
      </c>
      <c r="AJ215" s="168">
        <f t="shared" si="612"/>
        <v>0</v>
      </c>
      <c r="AK215" s="6"/>
      <c r="AL215" s="6"/>
      <c r="AM215" s="137">
        <f t="shared" si="613"/>
        <v>0</v>
      </c>
      <c r="AN215" s="159">
        <f t="shared" si="614"/>
        <v>0</v>
      </c>
      <c r="AO215" s="168">
        <f t="shared" si="615"/>
        <v>0</v>
      </c>
      <c r="AP215" s="6"/>
      <c r="AQ215" s="6"/>
      <c r="AR215" s="137">
        <f t="shared" si="616"/>
        <v>0</v>
      </c>
      <c r="AS215" s="159">
        <f t="shared" si="617"/>
        <v>0</v>
      </c>
      <c r="AT215" s="163">
        <f t="shared" si="618"/>
        <v>0</v>
      </c>
      <c r="AU215" s="164">
        <f t="shared" si="619"/>
        <v>0</v>
      </c>
    </row>
    <row r="216" spans="2:47" outlineLevel="1" x14ac:dyDescent="0.35">
      <c r="B216" s="230" t="s">
        <v>84</v>
      </c>
      <c r="C216" s="63" t="s">
        <v>106</v>
      </c>
      <c r="D216" s="69"/>
      <c r="E216" s="70">
        <f t="shared" si="596"/>
        <v>0</v>
      </c>
      <c r="F216" s="69"/>
      <c r="G216" s="137">
        <f t="shared" si="597"/>
        <v>0</v>
      </c>
      <c r="H216" s="166">
        <f t="shared" si="598"/>
        <v>0</v>
      </c>
      <c r="I216" s="69">
        <v>1</v>
      </c>
      <c r="J216" s="137">
        <f t="shared" si="599"/>
        <v>1</v>
      </c>
      <c r="K216" s="166">
        <f t="shared" si="600"/>
        <v>0</v>
      </c>
      <c r="L216" s="69"/>
      <c r="M216" s="137">
        <f t="shared" si="601"/>
        <v>1</v>
      </c>
      <c r="N216" s="166">
        <f t="shared" si="602"/>
        <v>0</v>
      </c>
      <c r="O216" s="69"/>
      <c r="P216" s="137">
        <f t="shared" si="580"/>
        <v>1</v>
      </c>
      <c r="Q216" s="166">
        <f t="shared" si="581"/>
        <v>0</v>
      </c>
      <c r="R216" s="163">
        <f t="shared" si="582"/>
        <v>1</v>
      </c>
      <c r="S216" s="164">
        <f t="shared" si="583"/>
        <v>0</v>
      </c>
      <c r="U216" s="168">
        <f t="shared" si="603"/>
        <v>1</v>
      </c>
      <c r="V216" s="6">
        <v>1</v>
      </c>
      <c r="W216" s="6"/>
      <c r="X216" s="137">
        <f t="shared" si="604"/>
        <v>2</v>
      </c>
      <c r="Y216" s="166">
        <f t="shared" si="605"/>
        <v>1</v>
      </c>
      <c r="Z216" s="168">
        <f t="shared" si="606"/>
        <v>0</v>
      </c>
      <c r="AA216" s="6"/>
      <c r="AB216" s="6"/>
      <c r="AC216" s="137">
        <f t="shared" si="607"/>
        <v>2</v>
      </c>
      <c r="AD216" s="159">
        <f t="shared" si="608"/>
        <v>0</v>
      </c>
      <c r="AE216" s="168">
        <f t="shared" si="609"/>
        <v>0</v>
      </c>
      <c r="AF216" s="6"/>
      <c r="AG216" s="6"/>
      <c r="AH216" s="137">
        <f t="shared" si="610"/>
        <v>2</v>
      </c>
      <c r="AI216" s="159">
        <f t="shared" si="611"/>
        <v>0</v>
      </c>
      <c r="AJ216" s="168">
        <f t="shared" si="612"/>
        <v>0</v>
      </c>
      <c r="AK216" s="6"/>
      <c r="AL216" s="6"/>
      <c r="AM216" s="137">
        <f t="shared" si="613"/>
        <v>2</v>
      </c>
      <c r="AN216" s="159">
        <f t="shared" si="614"/>
        <v>0</v>
      </c>
      <c r="AO216" s="168">
        <f t="shared" si="615"/>
        <v>0</v>
      </c>
      <c r="AP216" s="6"/>
      <c r="AQ216" s="6"/>
      <c r="AR216" s="137">
        <f t="shared" si="616"/>
        <v>2</v>
      </c>
      <c r="AS216" s="159">
        <f t="shared" si="617"/>
        <v>0</v>
      </c>
      <c r="AT216" s="163">
        <f t="shared" si="618"/>
        <v>1</v>
      </c>
      <c r="AU216" s="164">
        <f t="shared" si="619"/>
        <v>0</v>
      </c>
    </row>
    <row r="217" spans="2:47" outlineLevel="1" x14ac:dyDescent="0.35">
      <c r="B217" s="229" t="s">
        <v>85</v>
      </c>
      <c r="C217" s="63" t="s">
        <v>106</v>
      </c>
      <c r="D217" s="69"/>
      <c r="E217" s="70">
        <f t="shared" si="596"/>
        <v>0</v>
      </c>
      <c r="F217" s="69"/>
      <c r="G217" s="137">
        <f t="shared" si="597"/>
        <v>0</v>
      </c>
      <c r="H217" s="166">
        <f t="shared" si="598"/>
        <v>0</v>
      </c>
      <c r="I217" s="69"/>
      <c r="J217" s="137">
        <f t="shared" si="599"/>
        <v>0</v>
      </c>
      <c r="K217" s="166">
        <f t="shared" si="600"/>
        <v>0</v>
      </c>
      <c r="L217" s="69"/>
      <c r="M217" s="137">
        <f t="shared" si="601"/>
        <v>0</v>
      </c>
      <c r="N217" s="166">
        <f t="shared" si="602"/>
        <v>0</v>
      </c>
      <c r="O217" s="69"/>
      <c r="P217" s="137">
        <f t="shared" si="580"/>
        <v>0</v>
      </c>
      <c r="Q217" s="166">
        <f t="shared" si="581"/>
        <v>0</v>
      </c>
      <c r="R217" s="163">
        <f t="shared" si="582"/>
        <v>0</v>
      </c>
      <c r="S217" s="164">
        <f t="shared" si="583"/>
        <v>0</v>
      </c>
      <c r="U217" s="168">
        <f t="shared" si="603"/>
        <v>0</v>
      </c>
      <c r="V217" s="6"/>
      <c r="W217" s="6"/>
      <c r="X217" s="137">
        <f t="shared" si="604"/>
        <v>0</v>
      </c>
      <c r="Y217" s="166">
        <f t="shared" si="605"/>
        <v>0</v>
      </c>
      <c r="Z217" s="168">
        <f t="shared" si="606"/>
        <v>0</v>
      </c>
      <c r="AA217" s="6"/>
      <c r="AB217" s="6"/>
      <c r="AC217" s="137">
        <f t="shared" si="607"/>
        <v>0</v>
      </c>
      <c r="AD217" s="159">
        <f t="shared" si="608"/>
        <v>0</v>
      </c>
      <c r="AE217" s="168">
        <f t="shared" si="609"/>
        <v>0</v>
      </c>
      <c r="AF217" s="6"/>
      <c r="AG217" s="6"/>
      <c r="AH217" s="137">
        <f t="shared" si="610"/>
        <v>0</v>
      </c>
      <c r="AI217" s="159">
        <f t="shared" si="611"/>
        <v>0</v>
      </c>
      <c r="AJ217" s="168">
        <f t="shared" si="612"/>
        <v>0</v>
      </c>
      <c r="AK217" s="6"/>
      <c r="AL217" s="6"/>
      <c r="AM217" s="137">
        <f t="shared" si="613"/>
        <v>0</v>
      </c>
      <c r="AN217" s="159">
        <f t="shared" si="614"/>
        <v>0</v>
      </c>
      <c r="AO217" s="168">
        <f t="shared" si="615"/>
        <v>0</v>
      </c>
      <c r="AP217" s="6"/>
      <c r="AQ217" s="6"/>
      <c r="AR217" s="137">
        <f t="shared" si="616"/>
        <v>0</v>
      </c>
      <c r="AS217" s="159">
        <f t="shared" si="617"/>
        <v>0</v>
      </c>
      <c r="AT217" s="163">
        <f t="shared" si="618"/>
        <v>0</v>
      </c>
      <c r="AU217" s="164">
        <f t="shared" si="619"/>
        <v>0</v>
      </c>
    </row>
    <row r="218" spans="2:47" outlineLevel="1" x14ac:dyDescent="0.35">
      <c r="B218" s="230" t="s">
        <v>86</v>
      </c>
      <c r="C218" s="63" t="s">
        <v>106</v>
      </c>
      <c r="D218" s="69"/>
      <c r="E218" s="70">
        <f t="shared" si="596"/>
        <v>0</v>
      </c>
      <c r="F218" s="69"/>
      <c r="G218" s="137">
        <f t="shared" si="597"/>
        <v>0</v>
      </c>
      <c r="H218" s="166">
        <f t="shared" si="598"/>
        <v>0</v>
      </c>
      <c r="I218" s="69"/>
      <c r="J218" s="137">
        <f t="shared" si="599"/>
        <v>0</v>
      </c>
      <c r="K218" s="166">
        <f t="shared" si="600"/>
        <v>0</v>
      </c>
      <c r="L218" s="69"/>
      <c r="M218" s="137">
        <f t="shared" si="601"/>
        <v>0</v>
      </c>
      <c r="N218" s="166">
        <f t="shared" si="602"/>
        <v>0</v>
      </c>
      <c r="O218" s="69"/>
      <c r="P218" s="137">
        <f t="shared" si="580"/>
        <v>0</v>
      </c>
      <c r="Q218" s="166">
        <f t="shared" si="581"/>
        <v>0</v>
      </c>
      <c r="R218" s="163">
        <f t="shared" si="582"/>
        <v>0</v>
      </c>
      <c r="S218" s="164">
        <f t="shared" si="583"/>
        <v>0</v>
      </c>
      <c r="U218" s="168">
        <f t="shared" si="603"/>
        <v>0</v>
      </c>
      <c r="V218" s="6"/>
      <c r="W218" s="6"/>
      <c r="X218" s="137">
        <f t="shared" si="604"/>
        <v>0</v>
      </c>
      <c r="Y218" s="166">
        <f t="shared" si="605"/>
        <v>0</v>
      </c>
      <c r="Z218" s="168">
        <f t="shared" si="606"/>
        <v>0</v>
      </c>
      <c r="AA218" s="6"/>
      <c r="AB218" s="6"/>
      <c r="AC218" s="137">
        <f t="shared" si="607"/>
        <v>0</v>
      </c>
      <c r="AD218" s="159">
        <f t="shared" si="608"/>
        <v>0</v>
      </c>
      <c r="AE218" s="168">
        <f t="shared" si="609"/>
        <v>0</v>
      </c>
      <c r="AF218" s="6"/>
      <c r="AG218" s="6"/>
      <c r="AH218" s="137">
        <f t="shared" si="610"/>
        <v>0</v>
      </c>
      <c r="AI218" s="159">
        <f t="shared" si="611"/>
        <v>0</v>
      </c>
      <c r="AJ218" s="168">
        <f t="shared" si="612"/>
        <v>0</v>
      </c>
      <c r="AK218" s="6"/>
      <c r="AL218" s="6"/>
      <c r="AM218" s="137">
        <f t="shared" si="613"/>
        <v>0</v>
      </c>
      <c r="AN218" s="159">
        <f t="shared" si="614"/>
        <v>0</v>
      </c>
      <c r="AO218" s="168">
        <f t="shared" si="615"/>
        <v>0</v>
      </c>
      <c r="AP218" s="6"/>
      <c r="AQ218" s="6"/>
      <c r="AR218" s="137">
        <f t="shared" si="616"/>
        <v>0</v>
      </c>
      <c r="AS218" s="159">
        <f t="shared" si="617"/>
        <v>0</v>
      </c>
      <c r="AT218" s="163">
        <f t="shared" si="618"/>
        <v>0</v>
      </c>
      <c r="AU218" s="164">
        <f t="shared" si="619"/>
        <v>0</v>
      </c>
    </row>
    <row r="219" spans="2:47" outlineLevel="1" x14ac:dyDescent="0.35">
      <c r="B219" s="230" t="s">
        <v>87</v>
      </c>
      <c r="C219" s="63" t="s">
        <v>106</v>
      </c>
      <c r="D219" s="69"/>
      <c r="E219" s="70">
        <f t="shared" si="596"/>
        <v>0</v>
      </c>
      <c r="F219" s="69"/>
      <c r="G219" s="137">
        <f t="shared" si="597"/>
        <v>0</v>
      </c>
      <c r="H219" s="166">
        <f t="shared" si="598"/>
        <v>0</v>
      </c>
      <c r="I219" s="69"/>
      <c r="J219" s="137">
        <f t="shared" si="599"/>
        <v>0</v>
      </c>
      <c r="K219" s="166">
        <f t="shared" si="600"/>
        <v>0</v>
      </c>
      <c r="L219" s="69"/>
      <c r="M219" s="137">
        <f t="shared" si="601"/>
        <v>0</v>
      </c>
      <c r="N219" s="166">
        <f t="shared" si="602"/>
        <v>0</v>
      </c>
      <c r="O219" s="69"/>
      <c r="P219" s="137">
        <f t="shared" si="580"/>
        <v>0</v>
      </c>
      <c r="Q219" s="166">
        <f t="shared" si="581"/>
        <v>0</v>
      </c>
      <c r="R219" s="163">
        <f t="shared" si="582"/>
        <v>0</v>
      </c>
      <c r="S219" s="164">
        <f t="shared" si="583"/>
        <v>0</v>
      </c>
      <c r="U219" s="168">
        <f t="shared" si="603"/>
        <v>0</v>
      </c>
      <c r="V219" s="6"/>
      <c r="W219" s="6"/>
      <c r="X219" s="137">
        <f t="shared" si="604"/>
        <v>0</v>
      </c>
      <c r="Y219" s="166">
        <f t="shared" si="605"/>
        <v>0</v>
      </c>
      <c r="Z219" s="168">
        <f t="shared" si="606"/>
        <v>0</v>
      </c>
      <c r="AA219" s="6"/>
      <c r="AB219" s="6"/>
      <c r="AC219" s="137">
        <f t="shared" si="607"/>
        <v>0</v>
      </c>
      <c r="AD219" s="159">
        <f t="shared" si="608"/>
        <v>0</v>
      </c>
      <c r="AE219" s="168">
        <f t="shared" si="609"/>
        <v>0</v>
      </c>
      <c r="AF219" s="6"/>
      <c r="AG219" s="6"/>
      <c r="AH219" s="137">
        <f t="shared" si="610"/>
        <v>0</v>
      </c>
      <c r="AI219" s="159">
        <f t="shared" si="611"/>
        <v>0</v>
      </c>
      <c r="AJ219" s="168">
        <f t="shared" si="612"/>
        <v>0</v>
      </c>
      <c r="AK219" s="6"/>
      <c r="AL219" s="6"/>
      <c r="AM219" s="137">
        <f t="shared" si="613"/>
        <v>0</v>
      </c>
      <c r="AN219" s="159">
        <f t="shared" si="614"/>
        <v>0</v>
      </c>
      <c r="AO219" s="168">
        <f t="shared" si="615"/>
        <v>0</v>
      </c>
      <c r="AP219" s="6"/>
      <c r="AQ219" s="6"/>
      <c r="AR219" s="137">
        <f t="shared" si="616"/>
        <v>0</v>
      </c>
      <c r="AS219" s="159">
        <f t="shared" si="617"/>
        <v>0</v>
      </c>
      <c r="AT219" s="163">
        <f t="shared" si="618"/>
        <v>0</v>
      </c>
      <c r="AU219" s="164">
        <f t="shared" si="619"/>
        <v>0</v>
      </c>
    </row>
    <row r="220" spans="2:47" outlineLevel="1" x14ac:dyDescent="0.35">
      <c r="B220" s="230" t="s">
        <v>88</v>
      </c>
      <c r="C220" s="63" t="s">
        <v>106</v>
      </c>
      <c r="D220" s="69"/>
      <c r="E220" s="70">
        <f t="shared" si="596"/>
        <v>0</v>
      </c>
      <c r="F220" s="69"/>
      <c r="G220" s="137">
        <f t="shared" si="597"/>
        <v>0</v>
      </c>
      <c r="H220" s="166">
        <f t="shared" si="598"/>
        <v>0</v>
      </c>
      <c r="I220" s="69"/>
      <c r="J220" s="137">
        <f t="shared" si="599"/>
        <v>0</v>
      </c>
      <c r="K220" s="166">
        <f t="shared" si="600"/>
        <v>0</v>
      </c>
      <c r="L220" s="69"/>
      <c r="M220" s="137">
        <f t="shared" si="601"/>
        <v>0</v>
      </c>
      <c r="N220" s="166">
        <f t="shared" si="602"/>
        <v>0</v>
      </c>
      <c r="O220" s="69"/>
      <c r="P220" s="137">
        <f t="shared" si="580"/>
        <v>0</v>
      </c>
      <c r="Q220" s="166">
        <f t="shared" si="581"/>
        <v>0</v>
      </c>
      <c r="R220" s="163">
        <f t="shared" si="582"/>
        <v>0</v>
      </c>
      <c r="S220" s="164">
        <f t="shared" si="583"/>
        <v>0</v>
      </c>
      <c r="U220" s="168">
        <f t="shared" si="603"/>
        <v>0</v>
      </c>
      <c r="V220" s="6"/>
      <c r="W220" s="6"/>
      <c r="X220" s="137">
        <f t="shared" si="604"/>
        <v>0</v>
      </c>
      <c r="Y220" s="166">
        <f t="shared" si="605"/>
        <v>0</v>
      </c>
      <c r="Z220" s="168">
        <f t="shared" si="606"/>
        <v>0</v>
      </c>
      <c r="AA220" s="6"/>
      <c r="AB220" s="6"/>
      <c r="AC220" s="137">
        <f t="shared" si="607"/>
        <v>0</v>
      </c>
      <c r="AD220" s="159">
        <f t="shared" si="608"/>
        <v>0</v>
      </c>
      <c r="AE220" s="168">
        <f t="shared" si="609"/>
        <v>0</v>
      </c>
      <c r="AF220" s="6"/>
      <c r="AG220" s="6"/>
      <c r="AH220" s="137">
        <f t="shared" si="610"/>
        <v>0</v>
      </c>
      <c r="AI220" s="159">
        <f t="shared" si="611"/>
        <v>0</v>
      </c>
      <c r="AJ220" s="168">
        <f t="shared" si="612"/>
        <v>0</v>
      </c>
      <c r="AK220" s="6"/>
      <c r="AL220" s="6"/>
      <c r="AM220" s="137">
        <f t="shared" si="613"/>
        <v>0</v>
      </c>
      <c r="AN220" s="159">
        <f t="shared" si="614"/>
        <v>0</v>
      </c>
      <c r="AO220" s="168">
        <f t="shared" si="615"/>
        <v>0</v>
      </c>
      <c r="AP220" s="6"/>
      <c r="AQ220" s="6"/>
      <c r="AR220" s="137">
        <f t="shared" si="616"/>
        <v>0</v>
      </c>
      <c r="AS220" s="159">
        <f t="shared" si="617"/>
        <v>0</v>
      </c>
      <c r="AT220" s="163">
        <f t="shared" si="618"/>
        <v>0</v>
      </c>
      <c r="AU220" s="164">
        <f t="shared" si="619"/>
        <v>0</v>
      </c>
    </row>
    <row r="221" spans="2:47" outlineLevel="1" x14ac:dyDescent="0.35">
      <c r="B221" s="230" t="s">
        <v>89</v>
      </c>
      <c r="C221" s="63" t="s">
        <v>106</v>
      </c>
      <c r="D221" s="69"/>
      <c r="E221" s="70">
        <f t="shared" si="596"/>
        <v>0</v>
      </c>
      <c r="F221" s="69"/>
      <c r="G221" s="137">
        <f t="shared" si="597"/>
        <v>0</v>
      </c>
      <c r="H221" s="166">
        <f t="shared" si="598"/>
        <v>0</v>
      </c>
      <c r="I221" s="69">
        <v>1</v>
      </c>
      <c r="J221" s="137">
        <f t="shared" si="599"/>
        <v>1</v>
      </c>
      <c r="K221" s="166">
        <f t="shared" si="600"/>
        <v>0</v>
      </c>
      <c r="L221" s="69"/>
      <c r="M221" s="137">
        <f t="shared" si="601"/>
        <v>1</v>
      </c>
      <c r="N221" s="166">
        <f t="shared" si="602"/>
        <v>0</v>
      </c>
      <c r="O221" s="69"/>
      <c r="P221" s="137">
        <f t="shared" si="580"/>
        <v>1</v>
      </c>
      <c r="Q221" s="166">
        <f t="shared" si="581"/>
        <v>0</v>
      </c>
      <c r="R221" s="163">
        <f t="shared" si="582"/>
        <v>1</v>
      </c>
      <c r="S221" s="164">
        <f t="shared" si="583"/>
        <v>0</v>
      </c>
      <c r="U221" s="168">
        <f t="shared" si="603"/>
        <v>0</v>
      </c>
      <c r="V221" s="6"/>
      <c r="W221" s="6"/>
      <c r="X221" s="137">
        <f t="shared" si="604"/>
        <v>1</v>
      </c>
      <c r="Y221" s="166">
        <f t="shared" si="605"/>
        <v>0</v>
      </c>
      <c r="Z221" s="168">
        <f t="shared" si="606"/>
        <v>0</v>
      </c>
      <c r="AA221" s="6"/>
      <c r="AB221" s="6"/>
      <c r="AC221" s="137">
        <f t="shared" si="607"/>
        <v>1</v>
      </c>
      <c r="AD221" s="159">
        <f t="shared" si="608"/>
        <v>0</v>
      </c>
      <c r="AE221" s="168">
        <f t="shared" si="609"/>
        <v>0</v>
      </c>
      <c r="AF221" s="6"/>
      <c r="AG221" s="6"/>
      <c r="AH221" s="137">
        <f t="shared" si="610"/>
        <v>1</v>
      </c>
      <c r="AI221" s="159">
        <f t="shared" si="611"/>
        <v>0</v>
      </c>
      <c r="AJ221" s="168">
        <f t="shared" si="612"/>
        <v>0</v>
      </c>
      <c r="AK221" s="6"/>
      <c r="AL221" s="6"/>
      <c r="AM221" s="137">
        <f t="shared" si="613"/>
        <v>1</v>
      </c>
      <c r="AN221" s="159">
        <f t="shared" si="614"/>
        <v>0</v>
      </c>
      <c r="AO221" s="168">
        <f t="shared" si="615"/>
        <v>0</v>
      </c>
      <c r="AP221" s="6"/>
      <c r="AQ221" s="6"/>
      <c r="AR221" s="137">
        <f t="shared" si="616"/>
        <v>1</v>
      </c>
      <c r="AS221" s="159">
        <f t="shared" si="617"/>
        <v>0</v>
      </c>
      <c r="AT221" s="163">
        <f t="shared" si="618"/>
        <v>0</v>
      </c>
      <c r="AU221" s="164">
        <f t="shared" si="619"/>
        <v>0</v>
      </c>
    </row>
    <row r="222" spans="2:47" outlineLevel="1" x14ac:dyDescent="0.35">
      <c r="B222" s="229" t="s">
        <v>90</v>
      </c>
      <c r="C222" s="63" t="s">
        <v>106</v>
      </c>
      <c r="D222" s="69"/>
      <c r="E222" s="70">
        <f t="shared" si="596"/>
        <v>0</v>
      </c>
      <c r="F222" s="69"/>
      <c r="G222" s="137">
        <f t="shared" si="597"/>
        <v>0</v>
      </c>
      <c r="H222" s="166">
        <f t="shared" si="598"/>
        <v>0</v>
      </c>
      <c r="I222" s="69"/>
      <c r="J222" s="137">
        <f t="shared" si="599"/>
        <v>0</v>
      </c>
      <c r="K222" s="166">
        <f t="shared" si="600"/>
        <v>0</v>
      </c>
      <c r="L222" s="69"/>
      <c r="M222" s="137">
        <f t="shared" si="601"/>
        <v>0</v>
      </c>
      <c r="N222" s="166">
        <f t="shared" si="602"/>
        <v>0</v>
      </c>
      <c r="O222" s="69"/>
      <c r="P222" s="137">
        <f t="shared" si="580"/>
        <v>0</v>
      </c>
      <c r="Q222" s="166">
        <f t="shared" si="581"/>
        <v>0</v>
      </c>
      <c r="R222" s="163">
        <f t="shared" si="582"/>
        <v>0</v>
      </c>
      <c r="S222" s="164">
        <f t="shared" si="583"/>
        <v>0</v>
      </c>
      <c r="U222" s="168">
        <f t="shared" si="603"/>
        <v>0</v>
      </c>
      <c r="V222" s="6"/>
      <c r="W222" s="6"/>
      <c r="X222" s="137">
        <f t="shared" si="604"/>
        <v>0</v>
      </c>
      <c r="Y222" s="166">
        <f t="shared" si="605"/>
        <v>0</v>
      </c>
      <c r="Z222" s="168">
        <f t="shared" si="606"/>
        <v>0</v>
      </c>
      <c r="AA222" s="6"/>
      <c r="AB222" s="6"/>
      <c r="AC222" s="137">
        <f t="shared" si="607"/>
        <v>0</v>
      </c>
      <c r="AD222" s="159">
        <f t="shared" si="608"/>
        <v>0</v>
      </c>
      <c r="AE222" s="168">
        <f t="shared" si="609"/>
        <v>0</v>
      </c>
      <c r="AF222" s="6"/>
      <c r="AG222" s="6"/>
      <c r="AH222" s="137">
        <f t="shared" si="610"/>
        <v>0</v>
      </c>
      <c r="AI222" s="159">
        <f t="shared" si="611"/>
        <v>0</v>
      </c>
      <c r="AJ222" s="168">
        <f t="shared" si="612"/>
        <v>0</v>
      </c>
      <c r="AK222" s="6"/>
      <c r="AL222" s="6"/>
      <c r="AM222" s="137">
        <f t="shared" si="613"/>
        <v>0</v>
      </c>
      <c r="AN222" s="159">
        <f t="shared" si="614"/>
        <v>0</v>
      </c>
      <c r="AO222" s="168">
        <f t="shared" si="615"/>
        <v>0</v>
      </c>
      <c r="AP222" s="6"/>
      <c r="AQ222" s="6"/>
      <c r="AR222" s="137">
        <f t="shared" si="616"/>
        <v>0</v>
      </c>
      <c r="AS222" s="159">
        <f t="shared" si="617"/>
        <v>0</v>
      </c>
      <c r="AT222" s="163">
        <f t="shared" si="618"/>
        <v>0</v>
      </c>
      <c r="AU222" s="164">
        <f t="shared" si="619"/>
        <v>0</v>
      </c>
    </row>
    <row r="223" spans="2:47" outlineLevel="1" x14ac:dyDescent="0.35">
      <c r="B223" s="230" t="s">
        <v>91</v>
      </c>
      <c r="C223" s="63" t="s">
        <v>106</v>
      </c>
      <c r="D223" s="69"/>
      <c r="E223" s="70">
        <f t="shared" si="596"/>
        <v>0</v>
      </c>
      <c r="F223" s="69"/>
      <c r="G223" s="137">
        <f t="shared" si="597"/>
        <v>0</v>
      </c>
      <c r="H223" s="166">
        <f t="shared" si="598"/>
        <v>0</v>
      </c>
      <c r="I223" s="69"/>
      <c r="J223" s="137">
        <f t="shared" si="599"/>
        <v>0</v>
      </c>
      <c r="K223" s="166">
        <f t="shared" si="600"/>
        <v>0</v>
      </c>
      <c r="L223" s="69"/>
      <c r="M223" s="137">
        <f t="shared" si="601"/>
        <v>0</v>
      </c>
      <c r="N223" s="166">
        <f t="shared" si="602"/>
        <v>0</v>
      </c>
      <c r="O223" s="69"/>
      <c r="P223" s="137">
        <f t="shared" si="580"/>
        <v>0</v>
      </c>
      <c r="Q223" s="166">
        <f t="shared" si="581"/>
        <v>0</v>
      </c>
      <c r="R223" s="163">
        <f t="shared" si="582"/>
        <v>0</v>
      </c>
      <c r="S223" s="164">
        <f t="shared" si="583"/>
        <v>0</v>
      </c>
      <c r="U223" s="168">
        <f t="shared" si="603"/>
        <v>0</v>
      </c>
      <c r="V223" s="6"/>
      <c r="W223" s="6"/>
      <c r="X223" s="137">
        <f t="shared" si="604"/>
        <v>0</v>
      </c>
      <c r="Y223" s="166">
        <f t="shared" si="605"/>
        <v>0</v>
      </c>
      <c r="Z223" s="168">
        <f t="shared" si="606"/>
        <v>0</v>
      </c>
      <c r="AA223" s="6"/>
      <c r="AB223" s="6"/>
      <c r="AC223" s="137">
        <f t="shared" si="607"/>
        <v>0</v>
      </c>
      <c r="AD223" s="159">
        <f t="shared" si="608"/>
        <v>0</v>
      </c>
      <c r="AE223" s="168">
        <f t="shared" si="609"/>
        <v>0</v>
      </c>
      <c r="AF223" s="6"/>
      <c r="AG223" s="6"/>
      <c r="AH223" s="137">
        <f t="shared" si="610"/>
        <v>0</v>
      </c>
      <c r="AI223" s="159">
        <f t="shared" si="611"/>
        <v>0</v>
      </c>
      <c r="AJ223" s="168">
        <f t="shared" si="612"/>
        <v>0</v>
      </c>
      <c r="AK223" s="6"/>
      <c r="AL223" s="6"/>
      <c r="AM223" s="137">
        <f t="shared" si="613"/>
        <v>0</v>
      </c>
      <c r="AN223" s="159">
        <f t="shared" si="614"/>
        <v>0</v>
      </c>
      <c r="AO223" s="168">
        <f t="shared" si="615"/>
        <v>0</v>
      </c>
      <c r="AP223" s="6"/>
      <c r="AQ223" s="6"/>
      <c r="AR223" s="137">
        <f t="shared" si="616"/>
        <v>0</v>
      </c>
      <c r="AS223" s="159">
        <f t="shared" si="617"/>
        <v>0</v>
      </c>
      <c r="AT223" s="163">
        <f t="shared" si="618"/>
        <v>0</v>
      </c>
      <c r="AU223" s="164">
        <f t="shared" si="619"/>
        <v>0</v>
      </c>
    </row>
    <row r="224" spans="2:47" outlineLevel="1" x14ac:dyDescent="0.35">
      <c r="B224" s="229" t="s">
        <v>92</v>
      </c>
      <c r="C224" s="63" t="s">
        <v>106</v>
      </c>
      <c r="D224" s="69"/>
      <c r="E224" s="70">
        <f t="shared" si="596"/>
        <v>0</v>
      </c>
      <c r="F224" s="69"/>
      <c r="G224" s="137">
        <f t="shared" si="597"/>
        <v>0</v>
      </c>
      <c r="H224" s="166">
        <f t="shared" si="598"/>
        <v>0</v>
      </c>
      <c r="I224" s="69"/>
      <c r="J224" s="137">
        <f t="shared" si="599"/>
        <v>0</v>
      </c>
      <c r="K224" s="166">
        <f t="shared" si="600"/>
        <v>0</v>
      </c>
      <c r="L224" s="69"/>
      <c r="M224" s="137">
        <f t="shared" si="601"/>
        <v>0</v>
      </c>
      <c r="N224" s="166">
        <f t="shared" si="602"/>
        <v>0</v>
      </c>
      <c r="O224" s="69"/>
      <c r="P224" s="137">
        <f t="shared" si="580"/>
        <v>0</v>
      </c>
      <c r="Q224" s="166">
        <f t="shared" si="581"/>
        <v>0</v>
      </c>
      <c r="R224" s="163">
        <f t="shared" si="582"/>
        <v>0</v>
      </c>
      <c r="S224" s="164">
        <f t="shared" si="583"/>
        <v>0</v>
      </c>
      <c r="U224" s="168">
        <f t="shared" si="603"/>
        <v>0</v>
      </c>
      <c r="V224" s="6"/>
      <c r="W224" s="6"/>
      <c r="X224" s="137">
        <f t="shared" si="604"/>
        <v>0</v>
      </c>
      <c r="Y224" s="166">
        <f t="shared" si="605"/>
        <v>0</v>
      </c>
      <c r="Z224" s="168">
        <f t="shared" si="606"/>
        <v>0</v>
      </c>
      <c r="AA224" s="6"/>
      <c r="AB224" s="6"/>
      <c r="AC224" s="137">
        <f t="shared" si="607"/>
        <v>0</v>
      </c>
      <c r="AD224" s="159">
        <f t="shared" si="608"/>
        <v>0</v>
      </c>
      <c r="AE224" s="168">
        <f t="shared" si="609"/>
        <v>0</v>
      </c>
      <c r="AF224" s="6"/>
      <c r="AG224" s="6"/>
      <c r="AH224" s="137">
        <f t="shared" si="610"/>
        <v>0</v>
      </c>
      <c r="AI224" s="159">
        <f t="shared" si="611"/>
        <v>0</v>
      </c>
      <c r="AJ224" s="168">
        <f t="shared" si="612"/>
        <v>0</v>
      </c>
      <c r="AK224" s="6"/>
      <c r="AL224" s="6"/>
      <c r="AM224" s="137">
        <f t="shared" si="613"/>
        <v>0</v>
      </c>
      <c r="AN224" s="159">
        <f t="shared" si="614"/>
        <v>0</v>
      </c>
      <c r="AO224" s="168">
        <f t="shared" si="615"/>
        <v>0</v>
      </c>
      <c r="AP224" s="6"/>
      <c r="AQ224" s="6"/>
      <c r="AR224" s="137">
        <f t="shared" si="616"/>
        <v>0</v>
      </c>
      <c r="AS224" s="159">
        <f t="shared" si="617"/>
        <v>0</v>
      </c>
      <c r="AT224" s="163">
        <f t="shared" si="618"/>
        <v>0</v>
      </c>
      <c r="AU224" s="164">
        <f t="shared" si="619"/>
        <v>0</v>
      </c>
    </row>
    <row r="225" spans="2:47" outlineLevel="1" x14ac:dyDescent="0.35">
      <c r="B225" s="230" t="s">
        <v>93</v>
      </c>
      <c r="C225" s="63" t="s">
        <v>106</v>
      </c>
      <c r="D225" s="69"/>
      <c r="E225" s="70">
        <f t="shared" si="596"/>
        <v>0</v>
      </c>
      <c r="F225" s="69"/>
      <c r="G225" s="137">
        <f t="shared" si="597"/>
        <v>0</v>
      </c>
      <c r="H225" s="166">
        <f t="shared" si="598"/>
        <v>0</v>
      </c>
      <c r="I225" s="69"/>
      <c r="J225" s="137">
        <f t="shared" si="599"/>
        <v>0</v>
      </c>
      <c r="K225" s="166">
        <f t="shared" si="600"/>
        <v>0</v>
      </c>
      <c r="L225" s="69"/>
      <c r="M225" s="137">
        <f t="shared" si="601"/>
        <v>0</v>
      </c>
      <c r="N225" s="166">
        <f t="shared" si="602"/>
        <v>0</v>
      </c>
      <c r="O225" s="69"/>
      <c r="P225" s="137">
        <f t="shared" si="580"/>
        <v>0</v>
      </c>
      <c r="Q225" s="166">
        <f t="shared" si="581"/>
        <v>0</v>
      </c>
      <c r="R225" s="163">
        <f t="shared" si="582"/>
        <v>0</v>
      </c>
      <c r="S225" s="164">
        <f t="shared" si="583"/>
        <v>0</v>
      </c>
      <c r="U225" s="168">
        <f t="shared" si="603"/>
        <v>0</v>
      </c>
      <c r="V225" s="6"/>
      <c r="W225" s="6"/>
      <c r="X225" s="137">
        <f t="shared" si="604"/>
        <v>0</v>
      </c>
      <c r="Y225" s="166">
        <f t="shared" si="605"/>
        <v>0</v>
      </c>
      <c r="Z225" s="168">
        <f t="shared" si="606"/>
        <v>0</v>
      </c>
      <c r="AA225" s="6"/>
      <c r="AB225" s="6"/>
      <c r="AC225" s="137">
        <f t="shared" si="607"/>
        <v>0</v>
      </c>
      <c r="AD225" s="159">
        <f t="shared" si="608"/>
        <v>0</v>
      </c>
      <c r="AE225" s="168">
        <f t="shared" si="609"/>
        <v>0</v>
      </c>
      <c r="AF225" s="6"/>
      <c r="AG225" s="6"/>
      <c r="AH225" s="137">
        <f t="shared" si="610"/>
        <v>0</v>
      </c>
      <c r="AI225" s="159">
        <f t="shared" si="611"/>
        <v>0</v>
      </c>
      <c r="AJ225" s="168">
        <f t="shared" si="612"/>
        <v>0</v>
      </c>
      <c r="AK225" s="6"/>
      <c r="AL225" s="6"/>
      <c r="AM225" s="137">
        <f t="shared" si="613"/>
        <v>0</v>
      </c>
      <c r="AN225" s="159">
        <f t="shared" si="614"/>
        <v>0</v>
      </c>
      <c r="AO225" s="168">
        <f t="shared" si="615"/>
        <v>0</v>
      </c>
      <c r="AP225" s="6"/>
      <c r="AQ225" s="6"/>
      <c r="AR225" s="137">
        <f t="shared" si="616"/>
        <v>0</v>
      </c>
      <c r="AS225" s="159">
        <f t="shared" si="617"/>
        <v>0</v>
      </c>
      <c r="AT225" s="163">
        <f t="shared" si="618"/>
        <v>0</v>
      </c>
      <c r="AU225" s="164">
        <f t="shared" si="619"/>
        <v>0</v>
      </c>
    </row>
    <row r="226" spans="2:47" outlineLevel="1" x14ac:dyDescent="0.35">
      <c r="B226" s="229" t="s">
        <v>94</v>
      </c>
      <c r="C226" s="63" t="s">
        <v>106</v>
      </c>
      <c r="D226" s="69"/>
      <c r="E226" s="70">
        <f t="shared" si="596"/>
        <v>0</v>
      </c>
      <c r="F226" s="69"/>
      <c r="G226" s="137">
        <f t="shared" si="597"/>
        <v>0</v>
      </c>
      <c r="H226" s="166">
        <f t="shared" si="598"/>
        <v>0</v>
      </c>
      <c r="I226" s="69"/>
      <c r="J226" s="137">
        <f t="shared" si="599"/>
        <v>0</v>
      </c>
      <c r="K226" s="166">
        <f t="shared" si="600"/>
        <v>0</v>
      </c>
      <c r="L226" s="69"/>
      <c r="M226" s="137">
        <f t="shared" si="601"/>
        <v>0</v>
      </c>
      <c r="N226" s="166">
        <f t="shared" si="602"/>
        <v>0</v>
      </c>
      <c r="O226" s="69"/>
      <c r="P226" s="137">
        <f t="shared" si="580"/>
        <v>0</v>
      </c>
      <c r="Q226" s="166">
        <f t="shared" si="581"/>
        <v>0</v>
      </c>
      <c r="R226" s="163">
        <f t="shared" si="582"/>
        <v>0</v>
      </c>
      <c r="S226" s="164">
        <f t="shared" si="583"/>
        <v>0</v>
      </c>
      <c r="U226" s="168">
        <f t="shared" si="603"/>
        <v>0</v>
      </c>
      <c r="V226" s="6"/>
      <c r="W226" s="6"/>
      <c r="X226" s="137">
        <f t="shared" si="604"/>
        <v>0</v>
      </c>
      <c r="Y226" s="166">
        <f t="shared" si="605"/>
        <v>0</v>
      </c>
      <c r="Z226" s="168">
        <f t="shared" si="606"/>
        <v>0</v>
      </c>
      <c r="AA226" s="6"/>
      <c r="AB226" s="6"/>
      <c r="AC226" s="137">
        <f t="shared" si="607"/>
        <v>0</v>
      </c>
      <c r="AD226" s="159">
        <f t="shared" si="608"/>
        <v>0</v>
      </c>
      <c r="AE226" s="168">
        <f t="shared" si="609"/>
        <v>0</v>
      </c>
      <c r="AF226" s="6"/>
      <c r="AG226" s="6"/>
      <c r="AH226" s="137">
        <f t="shared" si="610"/>
        <v>0</v>
      </c>
      <c r="AI226" s="159">
        <f t="shared" si="611"/>
        <v>0</v>
      </c>
      <c r="AJ226" s="168">
        <f t="shared" si="612"/>
        <v>0</v>
      </c>
      <c r="AK226" s="6"/>
      <c r="AL226" s="6"/>
      <c r="AM226" s="137">
        <f t="shared" si="613"/>
        <v>0</v>
      </c>
      <c r="AN226" s="159">
        <f t="shared" si="614"/>
        <v>0</v>
      </c>
      <c r="AO226" s="168">
        <f t="shared" si="615"/>
        <v>0</v>
      </c>
      <c r="AP226" s="6"/>
      <c r="AQ226" s="6"/>
      <c r="AR226" s="137">
        <f t="shared" si="616"/>
        <v>0</v>
      </c>
      <c r="AS226" s="159">
        <f t="shared" si="617"/>
        <v>0</v>
      </c>
      <c r="AT226" s="163">
        <f t="shared" si="618"/>
        <v>0</v>
      </c>
      <c r="AU226" s="164">
        <f t="shared" si="619"/>
        <v>0</v>
      </c>
    </row>
    <row r="227" spans="2:47" outlineLevel="1" x14ac:dyDescent="0.35">
      <c r="B227" s="230" t="s">
        <v>95</v>
      </c>
      <c r="C227" s="63" t="s">
        <v>106</v>
      </c>
      <c r="D227" s="69"/>
      <c r="E227" s="70">
        <f t="shared" si="596"/>
        <v>0</v>
      </c>
      <c r="F227" s="69"/>
      <c r="G227" s="137">
        <f t="shared" si="597"/>
        <v>0</v>
      </c>
      <c r="H227" s="166">
        <f t="shared" si="598"/>
        <v>0</v>
      </c>
      <c r="I227" s="69"/>
      <c r="J227" s="137">
        <f t="shared" si="599"/>
        <v>0</v>
      </c>
      <c r="K227" s="166">
        <f t="shared" si="600"/>
        <v>0</v>
      </c>
      <c r="L227" s="69"/>
      <c r="M227" s="137">
        <f t="shared" si="601"/>
        <v>0</v>
      </c>
      <c r="N227" s="166">
        <f t="shared" si="602"/>
        <v>0</v>
      </c>
      <c r="O227" s="69"/>
      <c r="P227" s="137">
        <f t="shared" si="580"/>
        <v>0</v>
      </c>
      <c r="Q227" s="166">
        <f t="shared" si="581"/>
        <v>0</v>
      </c>
      <c r="R227" s="163">
        <f t="shared" si="582"/>
        <v>0</v>
      </c>
      <c r="S227" s="164">
        <f t="shared" si="583"/>
        <v>0</v>
      </c>
      <c r="U227" s="168">
        <f t="shared" si="603"/>
        <v>0</v>
      </c>
      <c r="V227" s="6"/>
      <c r="W227" s="6"/>
      <c r="X227" s="137">
        <f t="shared" si="604"/>
        <v>0</v>
      </c>
      <c r="Y227" s="166">
        <f t="shared" si="605"/>
        <v>0</v>
      </c>
      <c r="Z227" s="168">
        <f t="shared" si="606"/>
        <v>0</v>
      </c>
      <c r="AA227" s="6"/>
      <c r="AB227" s="6"/>
      <c r="AC227" s="137">
        <f t="shared" si="607"/>
        <v>0</v>
      </c>
      <c r="AD227" s="159">
        <f t="shared" si="608"/>
        <v>0</v>
      </c>
      <c r="AE227" s="168">
        <f t="shared" si="609"/>
        <v>0</v>
      </c>
      <c r="AF227" s="6"/>
      <c r="AG227" s="6"/>
      <c r="AH227" s="137">
        <f t="shared" si="610"/>
        <v>0</v>
      </c>
      <c r="AI227" s="159">
        <f t="shared" si="611"/>
        <v>0</v>
      </c>
      <c r="AJ227" s="168">
        <f t="shared" si="612"/>
        <v>0</v>
      </c>
      <c r="AK227" s="6"/>
      <c r="AL227" s="6"/>
      <c r="AM227" s="137">
        <f t="shared" si="613"/>
        <v>0</v>
      </c>
      <c r="AN227" s="159">
        <f t="shared" si="614"/>
        <v>0</v>
      </c>
      <c r="AO227" s="168">
        <f t="shared" si="615"/>
        <v>0</v>
      </c>
      <c r="AP227" s="6"/>
      <c r="AQ227" s="6"/>
      <c r="AR227" s="137">
        <f t="shared" si="616"/>
        <v>0</v>
      </c>
      <c r="AS227" s="159">
        <f t="shared" si="617"/>
        <v>0</v>
      </c>
      <c r="AT227" s="163">
        <f t="shared" si="618"/>
        <v>0</v>
      </c>
      <c r="AU227" s="164">
        <f t="shared" si="619"/>
        <v>0</v>
      </c>
    </row>
    <row r="228" spans="2:47" outlineLevel="1" x14ac:dyDescent="0.35">
      <c r="B228" s="229" t="s">
        <v>96</v>
      </c>
      <c r="C228" s="63" t="s">
        <v>106</v>
      </c>
      <c r="D228" s="69"/>
      <c r="E228" s="70">
        <f t="shared" ref="E228:E231" si="620">D228</f>
        <v>0</v>
      </c>
      <c r="F228" s="69"/>
      <c r="G228" s="137">
        <f t="shared" ref="G228:G231" si="621">E228+F228</f>
        <v>0</v>
      </c>
      <c r="H228" s="166">
        <f t="shared" ref="H228:H231" si="622">IFERROR((G228-E228)/E228,0)</f>
        <v>0</v>
      </c>
      <c r="I228" s="69"/>
      <c r="J228" s="137">
        <f t="shared" ref="J228:J231" si="623">G228+I228</f>
        <v>0</v>
      </c>
      <c r="K228" s="166">
        <f t="shared" ref="K228:K232" si="624">IFERROR((J228-G228)/G228,0)</f>
        <v>0</v>
      </c>
      <c r="L228" s="69"/>
      <c r="M228" s="137">
        <f t="shared" ref="M228:M231" si="625">J228+L228</f>
        <v>0</v>
      </c>
      <c r="N228" s="166">
        <f t="shared" ref="N228:N232" si="626">IFERROR((M228-J228)/J228,0)</f>
        <v>0</v>
      </c>
      <c r="O228" s="69"/>
      <c r="P228" s="137">
        <f t="shared" si="580"/>
        <v>0</v>
      </c>
      <c r="Q228" s="166">
        <f t="shared" si="581"/>
        <v>0</v>
      </c>
      <c r="R228" s="163">
        <f t="shared" si="582"/>
        <v>0</v>
      </c>
      <c r="S228" s="164">
        <f t="shared" si="583"/>
        <v>0</v>
      </c>
      <c r="U228" s="168">
        <f t="shared" ref="U228:U231" si="627">V228+W228</f>
        <v>0</v>
      </c>
      <c r="V228" s="6"/>
      <c r="W228" s="6"/>
      <c r="X228" s="137">
        <f t="shared" ref="X228:X231" si="628">P228+U228</f>
        <v>0</v>
      </c>
      <c r="Y228" s="166">
        <f t="shared" ref="Y228:Y231" si="629">IFERROR((X228-P228)/P228,0)</f>
        <v>0</v>
      </c>
      <c r="Z228" s="168">
        <f t="shared" ref="Z228:Z231" si="630">AA228+AB228</f>
        <v>0</v>
      </c>
      <c r="AA228" s="6"/>
      <c r="AB228" s="6"/>
      <c r="AC228" s="137">
        <f t="shared" ref="AC228:AC231" si="631">X228+Z228</f>
        <v>0</v>
      </c>
      <c r="AD228" s="159">
        <f t="shared" ref="AD228:AD231" si="632">IFERROR((AC228-X228)/X228,0)</f>
        <v>0</v>
      </c>
      <c r="AE228" s="168">
        <f t="shared" ref="AE228:AE231" si="633">AF228+AG228</f>
        <v>0</v>
      </c>
      <c r="AF228" s="6"/>
      <c r="AG228" s="6"/>
      <c r="AH228" s="137">
        <f t="shared" ref="AH228:AH231" si="634">AC228+AE228</f>
        <v>0</v>
      </c>
      <c r="AI228" s="159">
        <f t="shared" ref="AI228:AI232" si="635">IFERROR((AH228-AC228)/AC228,0)</f>
        <v>0</v>
      </c>
      <c r="AJ228" s="168">
        <f t="shared" ref="AJ228:AJ231" si="636">AK228+AL228</f>
        <v>0</v>
      </c>
      <c r="AK228" s="6"/>
      <c r="AL228" s="6"/>
      <c r="AM228" s="137">
        <f t="shared" ref="AM228:AM231" si="637">AH228+AJ228</f>
        <v>0</v>
      </c>
      <c r="AN228" s="159">
        <f t="shared" ref="AN228:AN231" si="638">IFERROR((AM228-AH228)/AH228,0)</f>
        <v>0</v>
      </c>
      <c r="AO228" s="168">
        <f t="shared" ref="AO228:AO231" si="639">AP228+AQ228</f>
        <v>0</v>
      </c>
      <c r="AP228" s="6"/>
      <c r="AQ228" s="6"/>
      <c r="AR228" s="137">
        <f t="shared" ref="AR228:AR231" si="640">AM228+AO228</f>
        <v>0</v>
      </c>
      <c r="AS228" s="159">
        <f t="shared" ref="AS228:AS232" si="641">IFERROR((AR228-AM228)/AM228,0)</f>
        <v>0</v>
      </c>
      <c r="AT228" s="163">
        <f t="shared" ref="AT228:AT231" si="642">U228+Z228+AE228+AJ228+AO228</f>
        <v>0</v>
      </c>
      <c r="AU228" s="164">
        <f t="shared" ref="AU228:AU232" si="643">IFERROR((AR228/X228)^(1/4)-1,0)</f>
        <v>0</v>
      </c>
    </row>
    <row r="229" spans="2:47" outlineLevel="1" x14ac:dyDescent="0.35">
      <c r="B229" s="230" t="s">
        <v>97</v>
      </c>
      <c r="C229" s="63" t="s">
        <v>106</v>
      </c>
      <c r="D229" s="69"/>
      <c r="E229" s="70">
        <f t="shared" si="620"/>
        <v>0</v>
      </c>
      <c r="F229" s="69"/>
      <c r="G229" s="137">
        <f t="shared" si="621"/>
        <v>0</v>
      </c>
      <c r="H229" s="166">
        <f t="shared" si="622"/>
        <v>0</v>
      </c>
      <c r="I229" s="69"/>
      <c r="J229" s="137">
        <f t="shared" si="623"/>
        <v>0</v>
      </c>
      <c r="K229" s="166">
        <f t="shared" si="624"/>
        <v>0</v>
      </c>
      <c r="L229" s="69"/>
      <c r="M229" s="137">
        <f t="shared" si="625"/>
        <v>0</v>
      </c>
      <c r="N229" s="166">
        <f t="shared" si="626"/>
        <v>0</v>
      </c>
      <c r="O229" s="69"/>
      <c r="P229" s="137">
        <f t="shared" si="580"/>
        <v>0</v>
      </c>
      <c r="Q229" s="166">
        <f t="shared" si="581"/>
        <v>0</v>
      </c>
      <c r="R229" s="163">
        <f t="shared" si="582"/>
        <v>0</v>
      </c>
      <c r="S229" s="164">
        <f t="shared" si="583"/>
        <v>0</v>
      </c>
      <c r="U229" s="168">
        <f t="shared" si="627"/>
        <v>0</v>
      </c>
      <c r="V229" s="6"/>
      <c r="W229" s="6"/>
      <c r="X229" s="137">
        <f t="shared" si="628"/>
        <v>0</v>
      </c>
      <c r="Y229" s="166">
        <f t="shared" si="629"/>
        <v>0</v>
      </c>
      <c r="Z229" s="168">
        <f t="shared" si="630"/>
        <v>0</v>
      </c>
      <c r="AA229" s="6"/>
      <c r="AB229" s="6"/>
      <c r="AC229" s="137">
        <f t="shared" si="631"/>
        <v>0</v>
      </c>
      <c r="AD229" s="159">
        <f t="shared" si="632"/>
        <v>0</v>
      </c>
      <c r="AE229" s="168">
        <f t="shared" si="633"/>
        <v>0</v>
      </c>
      <c r="AF229" s="6"/>
      <c r="AG229" s="6"/>
      <c r="AH229" s="137">
        <f t="shared" si="634"/>
        <v>0</v>
      </c>
      <c r="AI229" s="159">
        <f t="shared" si="635"/>
        <v>0</v>
      </c>
      <c r="AJ229" s="168">
        <f t="shared" si="636"/>
        <v>0</v>
      </c>
      <c r="AK229" s="6"/>
      <c r="AL229" s="6"/>
      <c r="AM229" s="137">
        <f t="shared" si="637"/>
        <v>0</v>
      </c>
      <c r="AN229" s="159">
        <f t="shared" si="638"/>
        <v>0</v>
      </c>
      <c r="AO229" s="168">
        <f t="shared" si="639"/>
        <v>0</v>
      </c>
      <c r="AP229" s="6"/>
      <c r="AQ229" s="6"/>
      <c r="AR229" s="137">
        <f t="shared" si="640"/>
        <v>0</v>
      </c>
      <c r="AS229" s="159">
        <f t="shared" si="641"/>
        <v>0</v>
      </c>
      <c r="AT229" s="163">
        <f t="shared" si="642"/>
        <v>0</v>
      </c>
      <c r="AU229" s="164">
        <f t="shared" si="643"/>
        <v>0</v>
      </c>
    </row>
    <row r="230" spans="2:47" outlineLevel="1" x14ac:dyDescent="0.35">
      <c r="B230" s="230" t="s">
        <v>98</v>
      </c>
      <c r="C230" s="63" t="s">
        <v>106</v>
      </c>
      <c r="D230" s="69"/>
      <c r="E230" s="70">
        <f t="shared" si="620"/>
        <v>0</v>
      </c>
      <c r="F230" s="69"/>
      <c r="G230" s="137">
        <f t="shared" si="621"/>
        <v>0</v>
      </c>
      <c r="H230" s="166">
        <f t="shared" si="622"/>
        <v>0</v>
      </c>
      <c r="I230" s="69"/>
      <c r="J230" s="137">
        <f t="shared" si="623"/>
        <v>0</v>
      </c>
      <c r="K230" s="166">
        <f t="shared" si="624"/>
        <v>0</v>
      </c>
      <c r="L230" s="69"/>
      <c r="M230" s="137">
        <f t="shared" si="625"/>
        <v>0</v>
      </c>
      <c r="N230" s="166">
        <f t="shared" si="626"/>
        <v>0</v>
      </c>
      <c r="O230" s="69"/>
      <c r="P230" s="137">
        <f t="shared" si="580"/>
        <v>0</v>
      </c>
      <c r="Q230" s="166">
        <f t="shared" si="581"/>
        <v>0</v>
      </c>
      <c r="R230" s="163">
        <f t="shared" si="582"/>
        <v>0</v>
      </c>
      <c r="S230" s="164">
        <f t="shared" si="583"/>
        <v>0</v>
      </c>
      <c r="U230" s="168">
        <f t="shared" si="627"/>
        <v>0</v>
      </c>
      <c r="V230" s="6"/>
      <c r="W230" s="6"/>
      <c r="X230" s="137">
        <f t="shared" si="628"/>
        <v>0</v>
      </c>
      <c r="Y230" s="166">
        <f t="shared" si="629"/>
        <v>0</v>
      </c>
      <c r="Z230" s="168">
        <f t="shared" si="630"/>
        <v>0</v>
      </c>
      <c r="AA230" s="6"/>
      <c r="AB230" s="6"/>
      <c r="AC230" s="137">
        <f t="shared" si="631"/>
        <v>0</v>
      </c>
      <c r="AD230" s="159">
        <f t="shared" si="632"/>
        <v>0</v>
      </c>
      <c r="AE230" s="168">
        <f t="shared" si="633"/>
        <v>0</v>
      </c>
      <c r="AF230" s="6"/>
      <c r="AG230" s="6"/>
      <c r="AH230" s="137">
        <f t="shared" si="634"/>
        <v>0</v>
      </c>
      <c r="AI230" s="159">
        <f t="shared" si="635"/>
        <v>0</v>
      </c>
      <c r="AJ230" s="168">
        <f t="shared" si="636"/>
        <v>0</v>
      </c>
      <c r="AK230" s="6"/>
      <c r="AL230" s="6"/>
      <c r="AM230" s="137">
        <f t="shared" si="637"/>
        <v>0</v>
      </c>
      <c r="AN230" s="159">
        <f t="shared" si="638"/>
        <v>0</v>
      </c>
      <c r="AO230" s="168">
        <f t="shared" si="639"/>
        <v>0</v>
      </c>
      <c r="AP230" s="6"/>
      <c r="AQ230" s="6"/>
      <c r="AR230" s="137">
        <f t="shared" si="640"/>
        <v>0</v>
      </c>
      <c r="AS230" s="159">
        <f t="shared" si="641"/>
        <v>0</v>
      </c>
      <c r="AT230" s="163">
        <f t="shared" si="642"/>
        <v>0</v>
      </c>
      <c r="AU230" s="164">
        <f t="shared" si="643"/>
        <v>0</v>
      </c>
    </row>
    <row r="231" spans="2:47" outlineLevel="1" x14ac:dyDescent="0.35">
      <c r="B231" s="230" t="s">
        <v>99</v>
      </c>
      <c r="C231" s="63" t="s">
        <v>106</v>
      </c>
      <c r="D231" s="69"/>
      <c r="E231" s="70">
        <f t="shared" si="620"/>
        <v>0</v>
      </c>
      <c r="F231" s="69"/>
      <c r="G231" s="137">
        <f t="shared" si="621"/>
        <v>0</v>
      </c>
      <c r="H231" s="166">
        <f t="shared" si="622"/>
        <v>0</v>
      </c>
      <c r="I231" s="69"/>
      <c r="J231" s="137">
        <f t="shared" si="623"/>
        <v>0</v>
      </c>
      <c r="K231" s="166">
        <f t="shared" si="624"/>
        <v>0</v>
      </c>
      <c r="L231" s="69"/>
      <c r="M231" s="137">
        <f t="shared" si="625"/>
        <v>0</v>
      </c>
      <c r="N231" s="166">
        <f t="shared" si="626"/>
        <v>0</v>
      </c>
      <c r="O231" s="69"/>
      <c r="P231" s="137">
        <f t="shared" si="580"/>
        <v>0</v>
      </c>
      <c r="Q231" s="166">
        <f t="shared" si="581"/>
        <v>0</v>
      </c>
      <c r="R231" s="163">
        <f t="shared" si="582"/>
        <v>0</v>
      </c>
      <c r="S231" s="164">
        <f t="shared" si="583"/>
        <v>0</v>
      </c>
      <c r="U231" s="168">
        <f t="shared" si="627"/>
        <v>0</v>
      </c>
      <c r="V231" s="6"/>
      <c r="W231" s="6"/>
      <c r="X231" s="137">
        <f t="shared" si="628"/>
        <v>0</v>
      </c>
      <c r="Y231" s="166">
        <f t="shared" si="629"/>
        <v>0</v>
      </c>
      <c r="Z231" s="168">
        <f t="shared" si="630"/>
        <v>0</v>
      </c>
      <c r="AA231" s="6"/>
      <c r="AB231" s="6"/>
      <c r="AC231" s="137">
        <f t="shared" si="631"/>
        <v>0</v>
      </c>
      <c r="AD231" s="159">
        <f t="shared" si="632"/>
        <v>0</v>
      </c>
      <c r="AE231" s="168">
        <f t="shared" si="633"/>
        <v>0</v>
      </c>
      <c r="AF231" s="6"/>
      <c r="AG231" s="6"/>
      <c r="AH231" s="137">
        <f t="shared" si="634"/>
        <v>0</v>
      </c>
      <c r="AI231" s="159">
        <f t="shared" si="635"/>
        <v>0</v>
      </c>
      <c r="AJ231" s="168">
        <f t="shared" si="636"/>
        <v>0</v>
      </c>
      <c r="AK231" s="6"/>
      <c r="AL231" s="6"/>
      <c r="AM231" s="137">
        <f t="shared" si="637"/>
        <v>0</v>
      </c>
      <c r="AN231" s="159">
        <f t="shared" si="638"/>
        <v>0</v>
      </c>
      <c r="AO231" s="168">
        <f t="shared" si="639"/>
        <v>0</v>
      </c>
      <c r="AP231" s="6"/>
      <c r="AQ231" s="6"/>
      <c r="AR231" s="137">
        <f t="shared" si="640"/>
        <v>0</v>
      </c>
      <c r="AS231" s="159">
        <f t="shared" si="641"/>
        <v>0</v>
      </c>
      <c r="AT231" s="163">
        <f t="shared" si="642"/>
        <v>0</v>
      </c>
      <c r="AU231" s="164">
        <f t="shared" si="643"/>
        <v>0</v>
      </c>
    </row>
    <row r="232" spans="2:47" ht="15" customHeight="1" outlineLevel="1" x14ac:dyDescent="0.35">
      <c r="B232" s="50" t="s">
        <v>138</v>
      </c>
      <c r="C232" s="47" t="s">
        <v>106</v>
      </c>
      <c r="D232" s="157">
        <f>SUM(D207:D231)</f>
        <v>0</v>
      </c>
      <c r="E232" s="157">
        <f>SUM(E207:E231)</f>
        <v>1</v>
      </c>
      <c r="F232" s="157">
        <f t="shared" ref="F232" si="644">SUM(F207:F231)</f>
        <v>0</v>
      </c>
      <c r="G232" s="157">
        <f t="shared" ref="G232" si="645">SUM(G207:G231)</f>
        <v>1</v>
      </c>
      <c r="H232" s="160">
        <f>IFERROR((G232-E232)/E232,0)</f>
        <v>0</v>
      </c>
      <c r="I232" s="157">
        <f>SUM(I207:I231)</f>
        <v>2</v>
      </c>
      <c r="J232" s="157">
        <f t="shared" ref="J232" si="646">SUM(J207:J231)</f>
        <v>3</v>
      </c>
      <c r="K232" s="160">
        <f t="shared" si="624"/>
        <v>2</v>
      </c>
      <c r="L232" s="157">
        <f t="shared" ref="L232" si="647">SUM(L207:L231)</f>
        <v>2</v>
      </c>
      <c r="M232" s="157">
        <f t="shared" ref="M232" si="648">SUM(M207:M231)</f>
        <v>5</v>
      </c>
      <c r="N232" s="160">
        <f t="shared" si="626"/>
        <v>0.66666666666666663</v>
      </c>
      <c r="O232" s="157">
        <f t="shared" ref="O232" si="649">SUM(O207:O231)</f>
        <v>0</v>
      </c>
      <c r="P232" s="157">
        <f t="shared" ref="P232" si="650">SUM(P207:P231)</f>
        <v>5</v>
      </c>
      <c r="Q232" s="160">
        <f t="shared" si="581"/>
        <v>0</v>
      </c>
      <c r="R232" s="157">
        <f>SUM(R207:R231)</f>
        <v>4</v>
      </c>
      <c r="S232" s="164">
        <f t="shared" si="583"/>
        <v>0.4953487812212205</v>
      </c>
      <c r="U232" s="157">
        <f t="shared" ref="U232" si="651">SUM(U207:U231)</f>
        <v>1</v>
      </c>
      <c r="V232" s="157">
        <f t="shared" ref="V232" si="652">SUM(V207:V231)</f>
        <v>1</v>
      </c>
      <c r="W232" s="157">
        <f t="shared" ref="W232" si="653">SUM(W207:W231)</f>
        <v>0</v>
      </c>
      <c r="X232" s="157">
        <f t="shared" ref="X232" si="654">SUM(X207:X231)</f>
        <v>6</v>
      </c>
      <c r="Y232" s="165">
        <f>IFERROR((X232-P232)/P232,0)</f>
        <v>0.2</v>
      </c>
      <c r="Z232" s="157">
        <f t="shared" ref="Z232" si="655">SUM(Z207:Z231)</f>
        <v>0</v>
      </c>
      <c r="AA232" s="157">
        <f t="shared" ref="AA232" si="656">SUM(AA207:AA231)</f>
        <v>0</v>
      </c>
      <c r="AB232" s="157">
        <f t="shared" ref="AB232" si="657">SUM(AB207:AB231)</f>
        <v>0</v>
      </c>
      <c r="AC232" s="157">
        <f t="shared" ref="AC232" si="658">SUM(AC207:AC231)</f>
        <v>6</v>
      </c>
      <c r="AD232" s="165">
        <f>IFERROR((AC232-X232)/X232,0)</f>
        <v>0</v>
      </c>
      <c r="AE232" s="157">
        <f t="shared" ref="AE232" si="659">SUM(AE207:AE231)</f>
        <v>0</v>
      </c>
      <c r="AF232" s="157">
        <f t="shared" ref="AF232" si="660">SUM(AF207:AF231)</f>
        <v>0</v>
      </c>
      <c r="AG232" s="157">
        <f t="shared" ref="AG232" si="661">SUM(AG207:AG231)</f>
        <v>0</v>
      </c>
      <c r="AH232" s="157">
        <f t="shared" ref="AH232" si="662">SUM(AH207:AH231)</f>
        <v>6</v>
      </c>
      <c r="AI232" s="165">
        <f t="shared" si="635"/>
        <v>0</v>
      </c>
      <c r="AJ232" s="157">
        <f t="shared" ref="AJ232" si="663">SUM(AJ207:AJ231)</f>
        <v>0</v>
      </c>
      <c r="AK232" s="157">
        <f t="shared" ref="AK232" si="664">SUM(AK207:AK231)</f>
        <v>0</v>
      </c>
      <c r="AL232" s="157">
        <f t="shared" ref="AL232" si="665">SUM(AL207:AL231)</f>
        <v>0</v>
      </c>
      <c r="AM232" s="157">
        <f t="shared" ref="AM232" si="666">SUM(AM207:AM231)</f>
        <v>6</v>
      </c>
      <c r="AN232" s="165">
        <f>IFERROR((AM232-AH232)/AH232,0)</f>
        <v>0</v>
      </c>
      <c r="AO232" s="157">
        <f t="shared" ref="AO232" si="667">SUM(AO207:AO231)</f>
        <v>0</v>
      </c>
      <c r="AP232" s="157">
        <f t="shared" ref="AP232" si="668">SUM(AP207:AP231)</f>
        <v>0</v>
      </c>
      <c r="AQ232" s="157">
        <f t="shared" ref="AQ232" si="669">SUM(AQ207:AQ231)</f>
        <v>0</v>
      </c>
      <c r="AR232" s="157">
        <f t="shared" ref="AR232" si="670">SUM(AR207:AR231)</f>
        <v>6</v>
      </c>
      <c r="AS232" s="165">
        <f t="shared" si="641"/>
        <v>0</v>
      </c>
      <c r="AT232" s="157">
        <f>SUM(AT207:AT231)</f>
        <v>1</v>
      </c>
      <c r="AU232" s="164">
        <f t="shared" si="643"/>
        <v>0</v>
      </c>
    </row>
    <row r="234" spans="2:47" x14ac:dyDescent="0.35">
      <c r="U234" s="17"/>
    </row>
    <row r="235" spans="2:47" ht="15.5" x14ac:dyDescent="0.35">
      <c r="T235" s="102"/>
    </row>
  </sheetData>
  <mergeCells count="122">
    <mergeCell ref="AJ205:AN205"/>
    <mergeCell ref="AO205:AS205"/>
    <mergeCell ref="AO141:AS141"/>
    <mergeCell ref="R140:S141"/>
    <mergeCell ref="Z173:AD173"/>
    <mergeCell ref="D172:Q172"/>
    <mergeCell ref="AJ173:AN173"/>
    <mergeCell ref="AT109:AU109"/>
    <mergeCell ref="D108:Q108"/>
    <mergeCell ref="R204:S205"/>
    <mergeCell ref="R172:S173"/>
    <mergeCell ref="D173:E173"/>
    <mergeCell ref="F173:H173"/>
    <mergeCell ref="I173:K173"/>
    <mergeCell ref="L173:N173"/>
    <mergeCell ref="U173:Y173"/>
    <mergeCell ref="B202:AU202"/>
    <mergeCell ref="B204:B206"/>
    <mergeCell ref="U204:AU204"/>
    <mergeCell ref="D205:E205"/>
    <mergeCell ref="F205:H205"/>
    <mergeCell ref="I205:K205"/>
    <mergeCell ref="L205:N205"/>
    <mergeCell ref="U205:Y205"/>
    <mergeCell ref="Z205:AD205"/>
    <mergeCell ref="AE205:AI205"/>
    <mergeCell ref="AE77:AI77"/>
    <mergeCell ref="D11:Q11"/>
    <mergeCell ref="D44:Q44"/>
    <mergeCell ref="D76:Q76"/>
    <mergeCell ref="D45:E45"/>
    <mergeCell ref="F45:H45"/>
    <mergeCell ref="AT45:AU45"/>
    <mergeCell ref="U76:AU76"/>
    <mergeCell ref="U172:AU172"/>
    <mergeCell ref="D109:E109"/>
    <mergeCell ref="F109:H109"/>
    <mergeCell ref="I109:K109"/>
    <mergeCell ref="L109:N109"/>
    <mergeCell ref="U109:Y109"/>
    <mergeCell ref="Z109:AD109"/>
    <mergeCell ref="AE109:AI109"/>
    <mergeCell ref="AJ109:AN109"/>
    <mergeCell ref="D140:Q140"/>
    <mergeCell ref="O109:Q109"/>
    <mergeCell ref="R108:S109"/>
    <mergeCell ref="F141:H141"/>
    <mergeCell ref="I141:K141"/>
    <mergeCell ref="L141:N141"/>
    <mergeCell ref="B138:AU138"/>
    <mergeCell ref="J2:L2"/>
    <mergeCell ref="D12:E12"/>
    <mergeCell ref="F12:H12"/>
    <mergeCell ref="C2:H2"/>
    <mergeCell ref="D77:E77"/>
    <mergeCell ref="F77:H77"/>
    <mergeCell ref="I77:K77"/>
    <mergeCell ref="L77:N77"/>
    <mergeCell ref="O77:Q77"/>
    <mergeCell ref="I45:K45"/>
    <mergeCell ref="L45:N45"/>
    <mergeCell ref="B5:I5"/>
    <mergeCell ref="B9:AU9"/>
    <mergeCell ref="AE12:AI12"/>
    <mergeCell ref="AJ12:AN12"/>
    <mergeCell ref="AO12:AS12"/>
    <mergeCell ref="B74:AU74"/>
    <mergeCell ref="B76:B78"/>
    <mergeCell ref="C76:C78"/>
    <mergeCell ref="AT12:AU12"/>
    <mergeCell ref="B42:AU42"/>
    <mergeCell ref="U11:AU11"/>
    <mergeCell ref="B11:B13"/>
    <mergeCell ref="C11:C13"/>
    <mergeCell ref="B106:AU106"/>
    <mergeCell ref="I12:K12"/>
    <mergeCell ref="L12:N12"/>
    <mergeCell ref="O12:Q12"/>
    <mergeCell ref="U12:Y12"/>
    <mergeCell ref="Z12:AD12"/>
    <mergeCell ref="B44:B46"/>
    <mergeCell ref="C44:C46"/>
    <mergeCell ref="R11:S12"/>
    <mergeCell ref="B108:B110"/>
    <mergeCell ref="AJ77:AN77"/>
    <mergeCell ref="AO77:AS77"/>
    <mergeCell ref="AT77:AU77"/>
    <mergeCell ref="U45:Y45"/>
    <mergeCell ref="Z45:AD45"/>
    <mergeCell ref="AE45:AI45"/>
    <mergeCell ref="AJ45:AN45"/>
    <mergeCell ref="AO45:AS45"/>
    <mergeCell ref="U77:Y77"/>
    <mergeCell ref="Z77:AD77"/>
    <mergeCell ref="R76:S77"/>
    <mergeCell ref="R44:S45"/>
    <mergeCell ref="U44:AU44"/>
    <mergeCell ref="O45:Q45"/>
    <mergeCell ref="D204:Q204"/>
    <mergeCell ref="B172:B174"/>
    <mergeCell ref="C172:C174"/>
    <mergeCell ref="C204:C206"/>
    <mergeCell ref="O141:Q141"/>
    <mergeCell ref="O173:Q173"/>
    <mergeCell ref="C108:C110"/>
    <mergeCell ref="O205:Q205"/>
    <mergeCell ref="B170:AU170"/>
    <mergeCell ref="C140:C142"/>
    <mergeCell ref="B140:B142"/>
    <mergeCell ref="AO173:AS173"/>
    <mergeCell ref="AT173:AU173"/>
    <mergeCell ref="AT141:AU141"/>
    <mergeCell ref="AT205:AU205"/>
    <mergeCell ref="AJ141:AN141"/>
    <mergeCell ref="U140:AU140"/>
    <mergeCell ref="D141:E141"/>
    <mergeCell ref="U141:Y141"/>
    <mergeCell ref="Z141:AD141"/>
    <mergeCell ref="AE141:AI141"/>
    <mergeCell ref="U108:AU108"/>
    <mergeCell ref="AO109:AS109"/>
    <mergeCell ref="AE173:AI173"/>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pageSetUpPr fitToPage="1"/>
  </sheetPr>
  <dimension ref="B2:AU235"/>
  <sheetViews>
    <sheetView showGridLines="0" topLeftCell="K1" zoomScale="70" zoomScaleNormal="70" workbookViewId="0">
      <selection activeCell="AA197" sqref="AA197"/>
    </sheetView>
  </sheetViews>
  <sheetFormatPr defaultColWidth="8.81640625" defaultRowHeight="14.5" outlineLevelRow="1" x14ac:dyDescent="0.35"/>
  <cols>
    <col min="1" max="1" width="2.81640625" customWidth="1"/>
    <col min="2" max="2" width="41.54296875" customWidth="1"/>
    <col min="3" max="18" width="13.54296875" customWidth="1"/>
    <col min="19" max="19" width="18.54296875" customWidth="1"/>
    <col min="20" max="20" width="2.1796875" customWidth="1"/>
    <col min="21" max="46" width="13.54296875" customWidth="1"/>
    <col min="47" max="47" width="18.54296875" customWidth="1"/>
  </cols>
  <sheetData>
    <row r="2" spans="2:47" ht="18.5" x14ac:dyDescent="0.45">
      <c r="B2" s="1" t="s">
        <v>0</v>
      </c>
      <c r="C2" s="297" t="str">
        <f>'Αρχική σελίδα'!C3</f>
        <v>Στερεάς Ελλάδας</v>
      </c>
      <c r="D2" s="297"/>
      <c r="E2" s="297"/>
      <c r="F2" s="297"/>
      <c r="G2" s="297"/>
      <c r="H2" s="297"/>
      <c r="J2" s="298" t="s">
        <v>59</v>
      </c>
      <c r="K2" s="298"/>
      <c r="L2" s="298"/>
    </row>
    <row r="3" spans="2:47" ht="18.5" x14ac:dyDescent="0.45">
      <c r="B3" s="2" t="s">
        <v>2</v>
      </c>
      <c r="C3" s="98">
        <f>'Αρχική σελίδα'!C4</f>
        <v>2024</v>
      </c>
      <c r="D3" s="46" t="s">
        <v>3</v>
      </c>
      <c r="E3" s="46">
        <f>C3+4</f>
        <v>2028</v>
      </c>
    </row>
    <row r="4" spans="2:47" ht="14.5" customHeight="1" x14ac:dyDescent="0.45">
      <c r="C4" s="2"/>
      <c r="D4" s="46"/>
      <c r="E4" s="46"/>
    </row>
    <row r="5" spans="2:47" ht="56.5" customHeight="1" x14ac:dyDescent="0.35">
      <c r="B5" s="299" t="s">
        <v>139</v>
      </c>
      <c r="C5" s="299"/>
      <c r="D5" s="299"/>
      <c r="E5" s="299"/>
      <c r="F5" s="299"/>
      <c r="G5" s="299"/>
      <c r="H5" s="299"/>
      <c r="I5" s="299"/>
    </row>
    <row r="6" spans="2:47" x14ac:dyDescent="0.35">
      <c r="B6" s="220"/>
      <c r="C6" s="220"/>
      <c r="D6" s="220"/>
      <c r="E6" s="220"/>
      <c r="F6" s="220"/>
      <c r="G6" s="220"/>
      <c r="H6" s="220"/>
    </row>
    <row r="7" spans="2:47" ht="18.5" x14ac:dyDescent="0.45">
      <c r="B7" s="99"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100"/>
      <c r="D7" s="100"/>
      <c r="E7" s="100"/>
      <c r="F7" s="100"/>
      <c r="G7" s="100"/>
      <c r="H7" s="100"/>
      <c r="I7" s="100"/>
      <c r="J7" s="101"/>
      <c r="K7" s="97"/>
    </row>
    <row r="8" spans="2:47" ht="18.5" x14ac:dyDescent="0.45">
      <c r="B8" s="224"/>
      <c r="C8" s="56"/>
      <c r="D8" s="56"/>
      <c r="E8" s="56"/>
      <c r="F8" s="56"/>
      <c r="G8" s="56"/>
      <c r="H8" s="56"/>
      <c r="I8" s="56"/>
      <c r="J8" s="23"/>
    </row>
    <row r="9" spans="2:47" ht="15.5" x14ac:dyDescent="0.35">
      <c r="B9" s="296" t="s">
        <v>140</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row>
    <row r="10" spans="2:4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7" outlineLevel="1" x14ac:dyDescent="0.35">
      <c r="B11" s="325"/>
      <c r="C11" s="328" t="s">
        <v>105</v>
      </c>
      <c r="D11" s="307" t="s">
        <v>130</v>
      </c>
      <c r="E11" s="308"/>
      <c r="F11" s="308"/>
      <c r="G11" s="308"/>
      <c r="H11" s="308"/>
      <c r="I11" s="308"/>
      <c r="J11" s="308"/>
      <c r="K11" s="308"/>
      <c r="L11" s="308"/>
      <c r="M11" s="308"/>
      <c r="N11" s="308"/>
      <c r="O11" s="308"/>
      <c r="P11" s="308"/>
      <c r="Q11" s="309"/>
      <c r="R11" s="318" t="str">
        <f xml:space="preserve"> D12&amp;" - "&amp;O12</f>
        <v>2019 - 2023</v>
      </c>
      <c r="S11" s="319"/>
      <c r="U11" s="307" t="s">
        <v>131</v>
      </c>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9"/>
    </row>
    <row r="12" spans="2:47" outlineLevel="1" x14ac:dyDescent="0.35">
      <c r="B12" s="326"/>
      <c r="C12" s="328"/>
      <c r="D12" s="307">
        <f>$C$3-5</f>
        <v>2019</v>
      </c>
      <c r="E12" s="309"/>
      <c r="F12" s="307">
        <f>$C$3-4</f>
        <v>2020</v>
      </c>
      <c r="G12" s="308"/>
      <c r="H12" s="309"/>
      <c r="I12" s="307">
        <f>$C$3-3</f>
        <v>2021</v>
      </c>
      <c r="J12" s="308"/>
      <c r="K12" s="309"/>
      <c r="L12" s="307">
        <f>$C$3-2</f>
        <v>2022</v>
      </c>
      <c r="M12" s="308"/>
      <c r="N12" s="309"/>
      <c r="O12" s="307">
        <f>$C$3-1</f>
        <v>2023</v>
      </c>
      <c r="P12" s="308"/>
      <c r="Q12" s="309"/>
      <c r="R12" s="320"/>
      <c r="S12" s="321"/>
      <c r="U12" s="307">
        <f>$C$3</f>
        <v>2024</v>
      </c>
      <c r="V12" s="308"/>
      <c r="W12" s="308"/>
      <c r="X12" s="308"/>
      <c r="Y12" s="309"/>
      <c r="Z12" s="307">
        <f>$C$3+1</f>
        <v>2025</v>
      </c>
      <c r="AA12" s="308"/>
      <c r="AB12" s="308"/>
      <c r="AC12" s="308"/>
      <c r="AD12" s="309"/>
      <c r="AE12" s="307">
        <f>$C$3+2</f>
        <v>2026</v>
      </c>
      <c r="AF12" s="308"/>
      <c r="AG12" s="308"/>
      <c r="AH12" s="308"/>
      <c r="AI12" s="309"/>
      <c r="AJ12" s="307">
        <f>$C$3+3</f>
        <v>2027</v>
      </c>
      <c r="AK12" s="308"/>
      <c r="AL12" s="308"/>
      <c r="AM12" s="308"/>
      <c r="AN12" s="309"/>
      <c r="AO12" s="307">
        <f>$C$3+4</f>
        <v>2028</v>
      </c>
      <c r="AP12" s="308"/>
      <c r="AQ12" s="308"/>
      <c r="AR12" s="308"/>
      <c r="AS12" s="309"/>
      <c r="AT12" s="316" t="str">
        <f>U12&amp;" - "&amp;AO12</f>
        <v>2024 - 2028</v>
      </c>
      <c r="AU12" s="317"/>
    </row>
    <row r="13" spans="2:47" ht="43.5" outlineLevel="1" x14ac:dyDescent="0.35">
      <c r="B13" s="327"/>
      <c r="C13" s="328"/>
      <c r="D13" s="65" t="s">
        <v>132</v>
      </c>
      <c r="E13" s="66" t="s">
        <v>133</v>
      </c>
      <c r="F13" s="65" t="s">
        <v>132</v>
      </c>
      <c r="G13" s="9" t="s">
        <v>133</v>
      </c>
      <c r="H13" s="66" t="s">
        <v>134</v>
      </c>
      <c r="I13" s="65" t="s">
        <v>132</v>
      </c>
      <c r="J13" s="9" t="s">
        <v>133</v>
      </c>
      <c r="K13" s="66" t="s">
        <v>134</v>
      </c>
      <c r="L13" s="65" t="s">
        <v>132</v>
      </c>
      <c r="M13" s="9" t="s">
        <v>133</v>
      </c>
      <c r="N13" s="66" t="s">
        <v>134</v>
      </c>
      <c r="O13" s="65" t="s">
        <v>132</v>
      </c>
      <c r="P13" s="9" t="s">
        <v>133</v>
      </c>
      <c r="Q13" s="66" t="s">
        <v>134</v>
      </c>
      <c r="R13" s="65" t="s">
        <v>126</v>
      </c>
      <c r="S13" s="119" t="s">
        <v>135</v>
      </c>
      <c r="U13" s="65" t="s">
        <v>132</v>
      </c>
      <c r="V13" s="104" t="s">
        <v>136</v>
      </c>
      <c r="W13" s="104" t="s">
        <v>137</v>
      </c>
      <c r="X13" s="9" t="s">
        <v>133</v>
      </c>
      <c r="Y13" s="66" t="s">
        <v>134</v>
      </c>
      <c r="Z13" s="65" t="s">
        <v>132</v>
      </c>
      <c r="AA13" s="104" t="s">
        <v>136</v>
      </c>
      <c r="AB13" s="104" t="s">
        <v>137</v>
      </c>
      <c r="AC13" s="9" t="s">
        <v>133</v>
      </c>
      <c r="AD13" s="66" t="s">
        <v>134</v>
      </c>
      <c r="AE13" s="65" t="s">
        <v>132</v>
      </c>
      <c r="AF13" s="104" t="s">
        <v>136</v>
      </c>
      <c r="AG13" s="104" t="s">
        <v>137</v>
      </c>
      <c r="AH13" s="9" t="s">
        <v>133</v>
      </c>
      <c r="AI13" s="66" t="s">
        <v>134</v>
      </c>
      <c r="AJ13" s="65" t="s">
        <v>132</v>
      </c>
      <c r="AK13" s="104" t="s">
        <v>136</v>
      </c>
      <c r="AL13" s="104" t="s">
        <v>137</v>
      </c>
      <c r="AM13" s="9" t="s">
        <v>133</v>
      </c>
      <c r="AN13" s="66" t="s">
        <v>134</v>
      </c>
      <c r="AO13" s="65" t="s">
        <v>132</v>
      </c>
      <c r="AP13" s="104" t="s">
        <v>136</v>
      </c>
      <c r="AQ13" s="104" t="s">
        <v>137</v>
      </c>
      <c r="AR13" s="9" t="s">
        <v>133</v>
      </c>
      <c r="AS13" s="66" t="s">
        <v>134</v>
      </c>
      <c r="AT13" s="65" t="s">
        <v>126</v>
      </c>
      <c r="AU13" s="119" t="s">
        <v>135</v>
      </c>
    </row>
    <row r="14" spans="2:47" outlineLevel="1" x14ac:dyDescent="0.35">
      <c r="B14" s="229" t="s">
        <v>75</v>
      </c>
      <c r="C14" s="63" t="s">
        <v>106</v>
      </c>
      <c r="D14" s="157">
        <f t="shared" ref="D14:F32" si="0">D47+D79+D111+D143+D175+D207</f>
        <v>0</v>
      </c>
      <c r="E14" s="158">
        <f t="shared" si="0"/>
        <v>0</v>
      </c>
      <c r="F14" s="157">
        <f t="shared" si="0"/>
        <v>0</v>
      </c>
      <c r="G14" s="155">
        <f t="shared" ref="G14" si="1">E14+F14</f>
        <v>0</v>
      </c>
      <c r="H14" s="159">
        <f t="shared" ref="H14" si="2">IFERROR((G14-E14)/E14,0)</f>
        <v>0</v>
      </c>
      <c r="I14" s="157">
        <f t="shared" ref="I14:I32" si="3">I47+I79+I111+I143+I175+I207</f>
        <v>0</v>
      </c>
      <c r="J14" s="155">
        <f t="shared" ref="J14" si="4">G14+I14</f>
        <v>0</v>
      </c>
      <c r="K14" s="159">
        <f t="shared" ref="K14:K39" si="5">IFERROR((J14-G14)/G14,0)</f>
        <v>0</v>
      </c>
      <c r="L14" s="157">
        <f t="shared" ref="L14:L32" si="6">L47+L79+L111+L143+L175+L207</f>
        <v>0</v>
      </c>
      <c r="M14" s="155">
        <f t="shared" ref="M14" si="7">J14+L14</f>
        <v>0</v>
      </c>
      <c r="N14" s="159">
        <f t="shared" ref="N14:N39" si="8">IFERROR((M14-J14)/J14,0)</f>
        <v>0</v>
      </c>
      <c r="O14" s="157">
        <f t="shared" ref="O14:O32" si="9">O47+O79+O111+O143+O175+O207</f>
        <v>0</v>
      </c>
      <c r="P14" s="155">
        <f t="shared" ref="P14:P38" si="10">M14+O14</f>
        <v>0</v>
      </c>
      <c r="Q14" s="159">
        <f t="shared" ref="Q14:Q39" si="11">IFERROR((P14-M14)/M14,0)</f>
        <v>0</v>
      </c>
      <c r="R14" s="163">
        <f t="shared" ref="R14:R38" si="12">D14+F14+I14+L14+O14</f>
        <v>0</v>
      </c>
      <c r="S14" s="164">
        <f t="shared" ref="S14:S39" si="13">IFERROR((P14/E14)^(1/4)-1,0)</f>
        <v>0</v>
      </c>
      <c r="U14" s="157">
        <f t="shared" ref="U14:X32" si="14">U47+U79+U111+U143+U175+U207</f>
        <v>0</v>
      </c>
      <c r="V14" s="156">
        <f t="shared" si="14"/>
        <v>0</v>
      </c>
      <c r="W14" s="156">
        <f t="shared" si="14"/>
        <v>0</v>
      </c>
      <c r="X14" s="156">
        <f t="shared" si="14"/>
        <v>0</v>
      </c>
      <c r="Y14" s="166">
        <f t="shared" ref="Y14" si="15">IFERROR((X14-P14)/P14,0)</f>
        <v>0</v>
      </c>
      <c r="Z14" s="157">
        <f t="shared" ref="Z14:AC32" si="16">Z47+Z79+Z111+Z143+Z175+Z207</f>
        <v>0</v>
      </c>
      <c r="AA14" s="156">
        <f t="shared" si="16"/>
        <v>0</v>
      </c>
      <c r="AB14" s="156">
        <f t="shared" si="16"/>
        <v>0</v>
      </c>
      <c r="AC14" s="156">
        <f t="shared" si="16"/>
        <v>0</v>
      </c>
      <c r="AD14" s="166">
        <f t="shared" ref="AD14:AD39" si="17">IFERROR((AC14-X14)/X14,0)</f>
        <v>0</v>
      </c>
      <c r="AE14" s="157">
        <f t="shared" ref="AE14:AH32" si="18">AE47+AE79+AE111+AE143+AE175+AE207</f>
        <v>0</v>
      </c>
      <c r="AF14" s="156">
        <f t="shared" si="18"/>
        <v>0</v>
      </c>
      <c r="AG14" s="156">
        <f t="shared" si="18"/>
        <v>0</v>
      </c>
      <c r="AH14" s="156">
        <f t="shared" si="18"/>
        <v>0</v>
      </c>
      <c r="AI14" s="166">
        <f t="shared" ref="AI14:AI39" si="19">IFERROR((AH14-AC14)/AC14,0)</f>
        <v>0</v>
      </c>
      <c r="AJ14" s="157">
        <f t="shared" ref="AJ14:AM32" si="20">AJ47+AJ79+AJ111+AJ143+AJ175+AJ207</f>
        <v>0</v>
      </c>
      <c r="AK14" s="156">
        <f t="shared" si="20"/>
        <v>0</v>
      </c>
      <c r="AL14" s="156">
        <f t="shared" si="20"/>
        <v>0</v>
      </c>
      <c r="AM14" s="156">
        <f t="shared" si="20"/>
        <v>0</v>
      </c>
      <c r="AN14" s="166">
        <f t="shared" ref="AN14:AN39" si="21">IFERROR((AM14-AH14)/AH14,0)</f>
        <v>0</v>
      </c>
      <c r="AO14" s="157">
        <f t="shared" ref="AO14:AR32" si="22">AO47+AO79+AO111+AO143+AO175+AO207</f>
        <v>0</v>
      </c>
      <c r="AP14" s="156">
        <f t="shared" si="22"/>
        <v>0</v>
      </c>
      <c r="AQ14" s="156">
        <f t="shared" si="22"/>
        <v>0</v>
      </c>
      <c r="AR14" s="156">
        <f t="shared" si="22"/>
        <v>0</v>
      </c>
      <c r="AS14" s="166">
        <f t="shared" ref="AS14:AS39" si="23">IFERROR((AR14-AM14)/AM14,0)</f>
        <v>0</v>
      </c>
      <c r="AT14" s="163">
        <f t="shared" ref="AT14" si="24">U14+Z14+AE14+AJ14+AO14</f>
        <v>0</v>
      </c>
      <c r="AU14" s="164">
        <f t="shared" ref="AU14:AU39" si="25">IFERROR((AR14/X14)^(1/4)-1,0)</f>
        <v>0</v>
      </c>
    </row>
    <row r="15" spans="2:47" outlineLevel="1" x14ac:dyDescent="0.35">
      <c r="B15" s="230" t="s">
        <v>76</v>
      </c>
      <c r="C15" s="63" t="s">
        <v>106</v>
      </c>
      <c r="D15" s="157">
        <f t="shared" si="0"/>
        <v>0</v>
      </c>
      <c r="E15" s="158">
        <f t="shared" si="0"/>
        <v>1</v>
      </c>
      <c r="F15" s="157">
        <f t="shared" si="0"/>
        <v>0</v>
      </c>
      <c r="G15" s="155">
        <f t="shared" ref="G15:G32" si="26">E15+F15</f>
        <v>1</v>
      </c>
      <c r="H15" s="159">
        <f t="shared" ref="H15:H32" si="27">IFERROR((G15-E15)/E15,0)</f>
        <v>0</v>
      </c>
      <c r="I15" s="157">
        <f t="shared" si="3"/>
        <v>0</v>
      </c>
      <c r="J15" s="155">
        <f t="shared" ref="J15:J32" si="28">G15+I15</f>
        <v>1</v>
      </c>
      <c r="K15" s="159">
        <f t="shared" ref="K15:K32" si="29">IFERROR((J15-G15)/G15,0)</f>
        <v>0</v>
      </c>
      <c r="L15" s="157">
        <f t="shared" si="6"/>
        <v>1</v>
      </c>
      <c r="M15" s="155">
        <f t="shared" ref="M15:M32" si="30">J15+L15</f>
        <v>2</v>
      </c>
      <c r="N15" s="159">
        <f t="shared" ref="N15:N32" si="31">IFERROR((M15-J15)/J15,0)</f>
        <v>1</v>
      </c>
      <c r="O15" s="157">
        <f t="shared" si="9"/>
        <v>0</v>
      </c>
      <c r="P15" s="155">
        <f t="shared" si="10"/>
        <v>2</v>
      </c>
      <c r="Q15" s="159">
        <f t="shared" si="11"/>
        <v>0</v>
      </c>
      <c r="R15" s="163">
        <f t="shared" si="12"/>
        <v>1</v>
      </c>
      <c r="S15" s="164">
        <f t="shared" si="13"/>
        <v>0.18920711500272103</v>
      </c>
      <c r="U15" s="157">
        <f t="shared" si="14"/>
        <v>0</v>
      </c>
      <c r="V15" s="156">
        <f t="shared" si="14"/>
        <v>0</v>
      </c>
      <c r="W15" s="156">
        <f t="shared" si="14"/>
        <v>0</v>
      </c>
      <c r="X15" s="156">
        <f t="shared" si="14"/>
        <v>2</v>
      </c>
      <c r="Y15" s="166">
        <f t="shared" ref="Y15:Y32" si="32">IFERROR((X15-P15)/P15,0)</f>
        <v>0</v>
      </c>
      <c r="Z15" s="157">
        <f t="shared" si="16"/>
        <v>0</v>
      </c>
      <c r="AA15" s="156">
        <f t="shared" si="16"/>
        <v>0</v>
      </c>
      <c r="AB15" s="156">
        <f t="shared" si="16"/>
        <v>0</v>
      </c>
      <c r="AC15" s="156">
        <f t="shared" si="16"/>
        <v>2</v>
      </c>
      <c r="AD15" s="166">
        <f t="shared" ref="AD15:AD32" si="33">IFERROR((AC15-X15)/X15,0)</f>
        <v>0</v>
      </c>
      <c r="AE15" s="157">
        <f t="shared" si="18"/>
        <v>0</v>
      </c>
      <c r="AF15" s="156">
        <f t="shared" si="18"/>
        <v>0</v>
      </c>
      <c r="AG15" s="156">
        <f t="shared" si="18"/>
        <v>0</v>
      </c>
      <c r="AH15" s="156">
        <f t="shared" si="18"/>
        <v>2</v>
      </c>
      <c r="AI15" s="166">
        <f t="shared" ref="AI15:AI32" si="34">IFERROR((AH15-AC15)/AC15,0)</f>
        <v>0</v>
      </c>
      <c r="AJ15" s="157">
        <f t="shared" si="20"/>
        <v>0</v>
      </c>
      <c r="AK15" s="156">
        <f t="shared" si="20"/>
        <v>0</v>
      </c>
      <c r="AL15" s="156">
        <f t="shared" si="20"/>
        <v>0</v>
      </c>
      <c r="AM15" s="156">
        <f t="shared" si="20"/>
        <v>2</v>
      </c>
      <c r="AN15" s="166">
        <f t="shared" ref="AN15:AN32" si="35">IFERROR((AM15-AH15)/AH15,0)</f>
        <v>0</v>
      </c>
      <c r="AO15" s="157">
        <f t="shared" si="22"/>
        <v>0</v>
      </c>
      <c r="AP15" s="156">
        <f t="shared" si="22"/>
        <v>0</v>
      </c>
      <c r="AQ15" s="156">
        <f t="shared" si="22"/>
        <v>0</v>
      </c>
      <c r="AR15" s="156">
        <f t="shared" si="22"/>
        <v>2</v>
      </c>
      <c r="AS15" s="166">
        <f t="shared" ref="AS15:AS32" si="36">IFERROR((AR15-AM15)/AM15,0)</f>
        <v>0</v>
      </c>
      <c r="AT15" s="163">
        <f t="shared" ref="AT15:AT32" si="37">U15+Z15+AE15+AJ15+AO15</f>
        <v>0</v>
      </c>
      <c r="AU15" s="164">
        <f t="shared" ref="AU15:AU32" si="38">IFERROR((AR15/X15)^(1/4)-1,0)</f>
        <v>0</v>
      </c>
    </row>
    <row r="16" spans="2:47" outlineLevel="1" x14ac:dyDescent="0.35">
      <c r="B16" s="229" t="s">
        <v>77</v>
      </c>
      <c r="C16" s="63" t="s">
        <v>106</v>
      </c>
      <c r="D16" s="157">
        <f t="shared" si="0"/>
        <v>0</v>
      </c>
      <c r="E16" s="158">
        <f t="shared" si="0"/>
        <v>0</v>
      </c>
      <c r="F16" s="157">
        <f t="shared" si="0"/>
        <v>0</v>
      </c>
      <c r="G16" s="155">
        <f t="shared" si="26"/>
        <v>0</v>
      </c>
      <c r="H16" s="159">
        <f t="shared" si="27"/>
        <v>0</v>
      </c>
      <c r="I16" s="157">
        <f t="shared" si="3"/>
        <v>0</v>
      </c>
      <c r="J16" s="155">
        <f t="shared" si="28"/>
        <v>0</v>
      </c>
      <c r="K16" s="159">
        <f t="shared" si="29"/>
        <v>0</v>
      </c>
      <c r="L16" s="157">
        <f t="shared" si="6"/>
        <v>0</v>
      </c>
      <c r="M16" s="155">
        <f t="shared" si="30"/>
        <v>0</v>
      </c>
      <c r="N16" s="159">
        <f t="shared" si="31"/>
        <v>0</v>
      </c>
      <c r="O16" s="157">
        <f t="shared" si="9"/>
        <v>0</v>
      </c>
      <c r="P16" s="155">
        <f t="shared" si="10"/>
        <v>0</v>
      </c>
      <c r="Q16" s="159">
        <f t="shared" si="11"/>
        <v>0</v>
      </c>
      <c r="R16" s="163">
        <f t="shared" si="12"/>
        <v>0</v>
      </c>
      <c r="S16" s="164">
        <f t="shared" si="13"/>
        <v>0</v>
      </c>
      <c r="U16" s="157">
        <f t="shared" si="14"/>
        <v>0</v>
      </c>
      <c r="V16" s="156">
        <f t="shared" si="14"/>
        <v>0</v>
      </c>
      <c r="W16" s="156">
        <f t="shared" si="14"/>
        <v>0</v>
      </c>
      <c r="X16" s="156">
        <f t="shared" si="14"/>
        <v>0</v>
      </c>
      <c r="Y16" s="166">
        <f t="shared" si="32"/>
        <v>0</v>
      </c>
      <c r="Z16" s="157">
        <f t="shared" si="16"/>
        <v>0</v>
      </c>
      <c r="AA16" s="156">
        <f t="shared" si="16"/>
        <v>0</v>
      </c>
      <c r="AB16" s="156">
        <f t="shared" si="16"/>
        <v>0</v>
      </c>
      <c r="AC16" s="156">
        <f t="shared" si="16"/>
        <v>0</v>
      </c>
      <c r="AD16" s="166">
        <f t="shared" si="33"/>
        <v>0</v>
      </c>
      <c r="AE16" s="157">
        <f t="shared" si="18"/>
        <v>0</v>
      </c>
      <c r="AF16" s="156">
        <f t="shared" si="18"/>
        <v>0</v>
      </c>
      <c r="AG16" s="156">
        <f t="shared" si="18"/>
        <v>0</v>
      </c>
      <c r="AH16" s="156">
        <f t="shared" si="18"/>
        <v>0</v>
      </c>
      <c r="AI16" s="166">
        <f t="shared" si="34"/>
        <v>0</v>
      </c>
      <c r="AJ16" s="157">
        <f t="shared" si="20"/>
        <v>0</v>
      </c>
      <c r="AK16" s="156">
        <f t="shared" si="20"/>
        <v>0</v>
      </c>
      <c r="AL16" s="156">
        <f t="shared" si="20"/>
        <v>0</v>
      </c>
      <c r="AM16" s="156">
        <f t="shared" si="20"/>
        <v>0</v>
      </c>
      <c r="AN16" s="166">
        <f t="shared" si="35"/>
        <v>0</v>
      </c>
      <c r="AO16" s="157">
        <f t="shared" si="22"/>
        <v>0</v>
      </c>
      <c r="AP16" s="156">
        <f t="shared" si="22"/>
        <v>0</v>
      </c>
      <c r="AQ16" s="156">
        <f t="shared" si="22"/>
        <v>0</v>
      </c>
      <c r="AR16" s="156">
        <f t="shared" si="22"/>
        <v>0</v>
      </c>
      <c r="AS16" s="166">
        <f t="shared" si="36"/>
        <v>0</v>
      </c>
      <c r="AT16" s="163">
        <f t="shared" si="37"/>
        <v>0</v>
      </c>
      <c r="AU16" s="164">
        <f t="shared" si="38"/>
        <v>0</v>
      </c>
    </row>
    <row r="17" spans="2:47" outlineLevel="1" x14ac:dyDescent="0.35">
      <c r="B17" s="230" t="s">
        <v>78</v>
      </c>
      <c r="C17" s="63" t="s">
        <v>106</v>
      </c>
      <c r="D17" s="157">
        <f t="shared" si="0"/>
        <v>-1</v>
      </c>
      <c r="E17" s="158">
        <f t="shared" si="0"/>
        <v>8</v>
      </c>
      <c r="F17" s="157">
        <f t="shared" si="0"/>
        <v>0</v>
      </c>
      <c r="G17" s="155">
        <f t="shared" si="26"/>
        <v>8</v>
      </c>
      <c r="H17" s="159">
        <f t="shared" si="27"/>
        <v>0</v>
      </c>
      <c r="I17" s="157">
        <f t="shared" si="3"/>
        <v>0</v>
      </c>
      <c r="J17" s="155">
        <f t="shared" si="28"/>
        <v>8</v>
      </c>
      <c r="K17" s="159">
        <f t="shared" si="29"/>
        <v>0</v>
      </c>
      <c r="L17" s="157">
        <f t="shared" si="6"/>
        <v>44</v>
      </c>
      <c r="M17" s="155">
        <f t="shared" si="30"/>
        <v>52</v>
      </c>
      <c r="N17" s="159">
        <f t="shared" si="31"/>
        <v>5.5</v>
      </c>
      <c r="O17" s="157">
        <f t="shared" si="9"/>
        <v>36</v>
      </c>
      <c r="P17" s="155">
        <f t="shared" si="10"/>
        <v>88</v>
      </c>
      <c r="Q17" s="159">
        <f t="shared" si="11"/>
        <v>0.69230769230769229</v>
      </c>
      <c r="R17" s="163">
        <f t="shared" si="12"/>
        <v>79</v>
      </c>
      <c r="S17" s="164">
        <f t="shared" si="13"/>
        <v>0.82116028683787201</v>
      </c>
      <c r="U17" s="157">
        <f t="shared" si="14"/>
        <v>450</v>
      </c>
      <c r="V17" s="156">
        <f t="shared" si="14"/>
        <v>450</v>
      </c>
      <c r="W17" s="156">
        <f t="shared" si="14"/>
        <v>0</v>
      </c>
      <c r="X17" s="156">
        <f t="shared" si="14"/>
        <v>538</v>
      </c>
      <c r="Y17" s="166">
        <f t="shared" si="32"/>
        <v>5.1136363636363633</v>
      </c>
      <c r="Z17" s="157">
        <f t="shared" si="16"/>
        <v>1156</v>
      </c>
      <c r="AA17" s="156">
        <f t="shared" si="16"/>
        <v>1156</v>
      </c>
      <c r="AB17" s="156">
        <f t="shared" si="16"/>
        <v>0</v>
      </c>
      <c r="AC17" s="156">
        <f t="shared" si="16"/>
        <v>1694</v>
      </c>
      <c r="AD17" s="166">
        <f t="shared" si="33"/>
        <v>2.1486988847583643</v>
      </c>
      <c r="AE17" s="157">
        <f t="shared" si="18"/>
        <v>471</v>
      </c>
      <c r="AF17" s="156">
        <f t="shared" si="18"/>
        <v>471</v>
      </c>
      <c r="AG17" s="156">
        <f t="shared" si="18"/>
        <v>0</v>
      </c>
      <c r="AH17" s="156">
        <f t="shared" si="18"/>
        <v>2165</v>
      </c>
      <c r="AI17" s="166">
        <f t="shared" si="34"/>
        <v>0.27804014167650531</v>
      </c>
      <c r="AJ17" s="157">
        <f t="shared" si="20"/>
        <v>407</v>
      </c>
      <c r="AK17" s="156">
        <f t="shared" si="20"/>
        <v>407</v>
      </c>
      <c r="AL17" s="156">
        <f t="shared" si="20"/>
        <v>0</v>
      </c>
      <c r="AM17" s="156">
        <f t="shared" si="20"/>
        <v>2572</v>
      </c>
      <c r="AN17" s="166">
        <f t="shared" si="35"/>
        <v>0.1879907621247113</v>
      </c>
      <c r="AO17" s="157">
        <f t="shared" si="22"/>
        <v>407</v>
      </c>
      <c r="AP17" s="156">
        <f t="shared" si="22"/>
        <v>407</v>
      </c>
      <c r="AQ17" s="156">
        <f t="shared" si="22"/>
        <v>0</v>
      </c>
      <c r="AR17" s="156">
        <f t="shared" si="22"/>
        <v>2979</v>
      </c>
      <c r="AS17" s="166">
        <f t="shared" si="36"/>
        <v>0.15824261275272161</v>
      </c>
      <c r="AT17" s="163">
        <f t="shared" si="37"/>
        <v>2891</v>
      </c>
      <c r="AU17" s="164">
        <f t="shared" si="38"/>
        <v>0.53398833427012837</v>
      </c>
    </row>
    <row r="18" spans="2:47" outlineLevel="1" x14ac:dyDescent="0.35">
      <c r="B18" s="229" t="s">
        <v>79</v>
      </c>
      <c r="C18" s="63" t="s">
        <v>106</v>
      </c>
      <c r="D18" s="157">
        <f t="shared" si="0"/>
        <v>0</v>
      </c>
      <c r="E18" s="158">
        <f t="shared" si="0"/>
        <v>0</v>
      </c>
      <c r="F18" s="157">
        <f t="shared" si="0"/>
        <v>0</v>
      </c>
      <c r="G18" s="155">
        <f t="shared" si="26"/>
        <v>0</v>
      </c>
      <c r="H18" s="159">
        <f t="shared" si="27"/>
        <v>0</v>
      </c>
      <c r="I18" s="157">
        <f t="shared" si="3"/>
        <v>0</v>
      </c>
      <c r="J18" s="155">
        <f t="shared" si="28"/>
        <v>0</v>
      </c>
      <c r="K18" s="159">
        <f t="shared" si="29"/>
        <v>0</v>
      </c>
      <c r="L18" s="157">
        <f t="shared" si="6"/>
        <v>0</v>
      </c>
      <c r="M18" s="155">
        <f t="shared" si="30"/>
        <v>0</v>
      </c>
      <c r="N18" s="159">
        <f t="shared" si="31"/>
        <v>0</v>
      </c>
      <c r="O18" s="157">
        <f t="shared" si="9"/>
        <v>0</v>
      </c>
      <c r="P18" s="155">
        <f t="shared" si="10"/>
        <v>0</v>
      </c>
      <c r="Q18" s="159">
        <f t="shared" si="11"/>
        <v>0</v>
      </c>
      <c r="R18" s="163">
        <f t="shared" si="12"/>
        <v>0</v>
      </c>
      <c r="S18" s="164">
        <f t="shared" si="13"/>
        <v>0</v>
      </c>
      <c r="U18" s="157">
        <f t="shared" si="14"/>
        <v>0</v>
      </c>
      <c r="V18" s="156">
        <f t="shared" si="14"/>
        <v>0</v>
      </c>
      <c r="W18" s="156">
        <f t="shared" si="14"/>
        <v>0</v>
      </c>
      <c r="X18" s="156">
        <f t="shared" si="14"/>
        <v>0</v>
      </c>
      <c r="Y18" s="166">
        <f t="shared" si="32"/>
        <v>0</v>
      </c>
      <c r="Z18" s="157">
        <f t="shared" si="16"/>
        <v>0</v>
      </c>
      <c r="AA18" s="156">
        <f t="shared" si="16"/>
        <v>0</v>
      </c>
      <c r="AB18" s="156">
        <f t="shared" si="16"/>
        <v>0</v>
      </c>
      <c r="AC18" s="156">
        <f t="shared" si="16"/>
        <v>0</v>
      </c>
      <c r="AD18" s="166">
        <f t="shared" si="33"/>
        <v>0</v>
      </c>
      <c r="AE18" s="157">
        <f t="shared" si="18"/>
        <v>0</v>
      </c>
      <c r="AF18" s="156">
        <f t="shared" si="18"/>
        <v>0</v>
      </c>
      <c r="AG18" s="156">
        <f t="shared" si="18"/>
        <v>0</v>
      </c>
      <c r="AH18" s="156">
        <f t="shared" si="18"/>
        <v>0</v>
      </c>
      <c r="AI18" s="166">
        <f t="shared" si="34"/>
        <v>0</v>
      </c>
      <c r="AJ18" s="157">
        <f t="shared" si="20"/>
        <v>0</v>
      </c>
      <c r="AK18" s="156">
        <f t="shared" si="20"/>
        <v>0</v>
      </c>
      <c r="AL18" s="156">
        <f t="shared" si="20"/>
        <v>0</v>
      </c>
      <c r="AM18" s="156">
        <f t="shared" si="20"/>
        <v>0</v>
      </c>
      <c r="AN18" s="166">
        <f t="shared" si="35"/>
        <v>0</v>
      </c>
      <c r="AO18" s="157">
        <f t="shared" si="22"/>
        <v>0</v>
      </c>
      <c r="AP18" s="156">
        <f t="shared" si="22"/>
        <v>0</v>
      </c>
      <c r="AQ18" s="156">
        <f t="shared" si="22"/>
        <v>0</v>
      </c>
      <c r="AR18" s="156">
        <f t="shared" si="22"/>
        <v>0</v>
      </c>
      <c r="AS18" s="166">
        <f t="shared" si="36"/>
        <v>0</v>
      </c>
      <c r="AT18" s="163">
        <f t="shared" si="37"/>
        <v>0</v>
      </c>
      <c r="AU18" s="164">
        <f t="shared" si="38"/>
        <v>0</v>
      </c>
    </row>
    <row r="19" spans="2:47" outlineLevel="1" x14ac:dyDescent="0.35">
      <c r="B19" s="230" t="s">
        <v>80</v>
      </c>
      <c r="C19" s="63" t="s">
        <v>106</v>
      </c>
      <c r="D19" s="157">
        <f t="shared" si="0"/>
        <v>86</v>
      </c>
      <c r="E19" s="158">
        <f t="shared" si="0"/>
        <v>95</v>
      </c>
      <c r="F19" s="157">
        <f t="shared" si="0"/>
        <v>55</v>
      </c>
      <c r="G19" s="155">
        <f t="shared" si="26"/>
        <v>150</v>
      </c>
      <c r="H19" s="159">
        <f t="shared" si="27"/>
        <v>0.57894736842105265</v>
      </c>
      <c r="I19" s="157">
        <f t="shared" si="3"/>
        <v>190</v>
      </c>
      <c r="J19" s="155">
        <f t="shared" si="28"/>
        <v>340</v>
      </c>
      <c r="K19" s="159">
        <f t="shared" si="29"/>
        <v>1.2666666666666666</v>
      </c>
      <c r="L19" s="157">
        <f t="shared" si="6"/>
        <v>204</v>
      </c>
      <c r="M19" s="155">
        <f t="shared" si="30"/>
        <v>544</v>
      </c>
      <c r="N19" s="159">
        <f t="shared" si="31"/>
        <v>0.6</v>
      </c>
      <c r="O19" s="157">
        <f t="shared" si="9"/>
        <v>346</v>
      </c>
      <c r="P19" s="155">
        <f t="shared" si="10"/>
        <v>890</v>
      </c>
      <c r="Q19" s="159">
        <f t="shared" si="11"/>
        <v>0.63602941176470584</v>
      </c>
      <c r="R19" s="163">
        <f t="shared" si="12"/>
        <v>881</v>
      </c>
      <c r="S19" s="164">
        <f t="shared" si="13"/>
        <v>0.7495106894003376</v>
      </c>
      <c r="U19" s="157">
        <f t="shared" si="14"/>
        <v>1441</v>
      </c>
      <c r="V19" s="156">
        <f t="shared" si="14"/>
        <v>1441</v>
      </c>
      <c r="W19" s="156">
        <f t="shared" si="14"/>
        <v>0</v>
      </c>
      <c r="X19" s="156">
        <f t="shared" si="14"/>
        <v>2331</v>
      </c>
      <c r="Y19" s="166">
        <f t="shared" si="32"/>
        <v>1.6191011235955055</v>
      </c>
      <c r="Z19" s="157">
        <f t="shared" si="16"/>
        <v>1559</v>
      </c>
      <c r="AA19" s="156">
        <f t="shared" si="16"/>
        <v>1559</v>
      </c>
      <c r="AB19" s="156">
        <f t="shared" si="16"/>
        <v>0</v>
      </c>
      <c r="AC19" s="156">
        <f t="shared" si="16"/>
        <v>3890</v>
      </c>
      <c r="AD19" s="166">
        <f t="shared" si="33"/>
        <v>0.66881166881166876</v>
      </c>
      <c r="AE19" s="157">
        <f t="shared" si="18"/>
        <v>1332</v>
      </c>
      <c r="AF19" s="156">
        <f t="shared" si="18"/>
        <v>1332</v>
      </c>
      <c r="AG19" s="156">
        <f t="shared" si="18"/>
        <v>0</v>
      </c>
      <c r="AH19" s="156">
        <f t="shared" si="18"/>
        <v>5222</v>
      </c>
      <c r="AI19" s="166">
        <f t="shared" si="34"/>
        <v>0.3424164524421594</v>
      </c>
      <c r="AJ19" s="157">
        <f t="shared" si="20"/>
        <v>1051</v>
      </c>
      <c r="AK19" s="156">
        <f t="shared" si="20"/>
        <v>1051</v>
      </c>
      <c r="AL19" s="156">
        <f t="shared" si="20"/>
        <v>0</v>
      </c>
      <c r="AM19" s="156">
        <f t="shared" si="20"/>
        <v>6273</v>
      </c>
      <c r="AN19" s="166">
        <f t="shared" si="35"/>
        <v>0.20126388356951361</v>
      </c>
      <c r="AO19" s="157">
        <f t="shared" si="22"/>
        <v>944</v>
      </c>
      <c r="AP19" s="156">
        <f t="shared" si="22"/>
        <v>944</v>
      </c>
      <c r="AQ19" s="156">
        <f t="shared" si="22"/>
        <v>0</v>
      </c>
      <c r="AR19" s="156">
        <f t="shared" si="22"/>
        <v>7217</v>
      </c>
      <c r="AS19" s="166">
        <f t="shared" si="36"/>
        <v>0.15048621074446039</v>
      </c>
      <c r="AT19" s="163">
        <f t="shared" si="37"/>
        <v>6327</v>
      </c>
      <c r="AU19" s="164">
        <f t="shared" si="38"/>
        <v>0.32648886263797539</v>
      </c>
    </row>
    <row r="20" spans="2:47" outlineLevel="1" x14ac:dyDescent="0.35">
      <c r="B20" s="229" t="s">
        <v>81</v>
      </c>
      <c r="C20" s="63" t="s">
        <v>106</v>
      </c>
      <c r="D20" s="157">
        <f t="shared" si="0"/>
        <v>0</v>
      </c>
      <c r="E20" s="158">
        <f t="shared" si="0"/>
        <v>0</v>
      </c>
      <c r="F20" s="157">
        <f t="shared" si="0"/>
        <v>0</v>
      </c>
      <c r="G20" s="155">
        <f t="shared" si="26"/>
        <v>0</v>
      </c>
      <c r="H20" s="159">
        <f t="shared" si="27"/>
        <v>0</v>
      </c>
      <c r="I20" s="157">
        <f t="shared" si="3"/>
        <v>0</v>
      </c>
      <c r="J20" s="155">
        <f t="shared" si="28"/>
        <v>0</v>
      </c>
      <c r="K20" s="159">
        <f t="shared" si="29"/>
        <v>0</v>
      </c>
      <c r="L20" s="157">
        <f t="shared" si="6"/>
        <v>0</v>
      </c>
      <c r="M20" s="155">
        <f t="shared" si="30"/>
        <v>0</v>
      </c>
      <c r="N20" s="159">
        <f t="shared" si="31"/>
        <v>0</v>
      </c>
      <c r="O20" s="157">
        <f t="shared" si="9"/>
        <v>0</v>
      </c>
      <c r="P20" s="155">
        <f t="shared" si="10"/>
        <v>0</v>
      </c>
      <c r="Q20" s="159">
        <f t="shared" si="11"/>
        <v>0</v>
      </c>
      <c r="R20" s="163">
        <f t="shared" si="12"/>
        <v>0</v>
      </c>
      <c r="S20" s="164">
        <f t="shared" si="13"/>
        <v>0</v>
      </c>
      <c r="U20" s="157">
        <f t="shared" si="14"/>
        <v>0</v>
      </c>
      <c r="V20" s="156">
        <f t="shared" si="14"/>
        <v>0</v>
      </c>
      <c r="W20" s="156">
        <f t="shared" si="14"/>
        <v>0</v>
      </c>
      <c r="X20" s="156">
        <f t="shared" si="14"/>
        <v>0</v>
      </c>
      <c r="Y20" s="166">
        <f t="shared" si="32"/>
        <v>0</v>
      </c>
      <c r="Z20" s="157">
        <f t="shared" si="16"/>
        <v>0</v>
      </c>
      <c r="AA20" s="156">
        <f t="shared" si="16"/>
        <v>0</v>
      </c>
      <c r="AB20" s="156">
        <f t="shared" si="16"/>
        <v>0</v>
      </c>
      <c r="AC20" s="156">
        <f t="shared" si="16"/>
        <v>0</v>
      </c>
      <c r="AD20" s="166">
        <f t="shared" si="33"/>
        <v>0</v>
      </c>
      <c r="AE20" s="157">
        <f t="shared" si="18"/>
        <v>0</v>
      </c>
      <c r="AF20" s="156">
        <f t="shared" si="18"/>
        <v>0</v>
      </c>
      <c r="AG20" s="156">
        <f t="shared" si="18"/>
        <v>0</v>
      </c>
      <c r="AH20" s="156">
        <f t="shared" si="18"/>
        <v>0</v>
      </c>
      <c r="AI20" s="166">
        <f t="shared" si="34"/>
        <v>0</v>
      </c>
      <c r="AJ20" s="157">
        <f t="shared" si="20"/>
        <v>0</v>
      </c>
      <c r="AK20" s="156">
        <f t="shared" si="20"/>
        <v>0</v>
      </c>
      <c r="AL20" s="156">
        <f t="shared" si="20"/>
        <v>0</v>
      </c>
      <c r="AM20" s="156">
        <f t="shared" si="20"/>
        <v>0</v>
      </c>
      <c r="AN20" s="166">
        <f t="shared" si="35"/>
        <v>0</v>
      </c>
      <c r="AO20" s="157">
        <f t="shared" si="22"/>
        <v>0</v>
      </c>
      <c r="AP20" s="156">
        <f t="shared" si="22"/>
        <v>0</v>
      </c>
      <c r="AQ20" s="156">
        <f t="shared" si="22"/>
        <v>0</v>
      </c>
      <c r="AR20" s="156">
        <f t="shared" si="22"/>
        <v>0</v>
      </c>
      <c r="AS20" s="166">
        <f t="shared" si="36"/>
        <v>0</v>
      </c>
      <c r="AT20" s="163">
        <f t="shared" si="37"/>
        <v>0</v>
      </c>
      <c r="AU20" s="164">
        <f t="shared" si="38"/>
        <v>0</v>
      </c>
    </row>
    <row r="21" spans="2:47" outlineLevel="1" x14ac:dyDescent="0.35">
      <c r="B21" s="230" t="s">
        <v>82</v>
      </c>
      <c r="C21" s="63" t="s">
        <v>106</v>
      </c>
      <c r="D21" s="157">
        <f t="shared" si="0"/>
        <v>-3</v>
      </c>
      <c r="E21" s="158">
        <f t="shared" si="0"/>
        <v>53</v>
      </c>
      <c r="F21" s="157">
        <f t="shared" si="0"/>
        <v>-6</v>
      </c>
      <c r="G21" s="155">
        <f t="shared" si="26"/>
        <v>47</v>
      </c>
      <c r="H21" s="159">
        <f t="shared" si="27"/>
        <v>-0.11320754716981132</v>
      </c>
      <c r="I21" s="157">
        <f t="shared" si="3"/>
        <v>3</v>
      </c>
      <c r="J21" s="155">
        <f t="shared" si="28"/>
        <v>50</v>
      </c>
      <c r="K21" s="159">
        <f t="shared" si="29"/>
        <v>6.3829787234042548E-2</v>
      </c>
      <c r="L21" s="157">
        <f t="shared" si="6"/>
        <v>1</v>
      </c>
      <c r="M21" s="155">
        <f t="shared" si="30"/>
        <v>51</v>
      </c>
      <c r="N21" s="159">
        <f t="shared" si="31"/>
        <v>0.02</v>
      </c>
      <c r="O21" s="157">
        <f t="shared" si="9"/>
        <v>6</v>
      </c>
      <c r="P21" s="155">
        <f t="shared" si="10"/>
        <v>57</v>
      </c>
      <c r="Q21" s="159">
        <f t="shared" si="11"/>
        <v>0.11764705882352941</v>
      </c>
      <c r="R21" s="163">
        <f t="shared" si="12"/>
        <v>1</v>
      </c>
      <c r="S21" s="164">
        <f t="shared" si="13"/>
        <v>1.8356281341664005E-2</v>
      </c>
      <c r="U21" s="157">
        <f t="shared" si="14"/>
        <v>11</v>
      </c>
      <c r="V21" s="156">
        <f t="shared" si="14"/>
        <v>11</v>
      </c>
      <c r="W21" s="156">
        <f t="shared" si="14"/>
        <v>0</v>
      </c>
      <c r="X21" s="156">
        <f t="shared" si="14"/>
        <v>68</v>
      </c>
      <c r="Y21" s="166">
        <f t="shared" si="32"/>
        <v>0.19298245614035087</v>
      </c>
      <c r="Z21" s="157">
        <f t="shared" si="16"/>
        <v>4</v>
      </c>
      <c r="AA21" s="156">
        <f t="shared" si="16"/>
        <v>4</v>
      </c>
      <c r="AB21" s="156">
        <f t="shared" si="16"/>
        <v>0</v>
      </c>
      <c r="AC21" s="156">
        <f t="shared" si="16"/>
        <v>72</v>
      </c>
      <c r="AD21" s="166">
        <f t="shared" si="33"/>
        <v>5.8823529411764705E-2</v>
      </c>
      <c r="AE21" s="157">
        <f t="shared" si="18"/>
        <v>3</v>
      </c>
      <c r="AF21" s="156">
        <f t="shared" si="18"/>
        <v>3</v>
      </c>
      <c r="AG21" s="156">
        <f t="shared" si="18"/>
        <v>0</v>
      </c>
      <c r="AH21" s="156">
        <f t="shared" si="18"/>
        <v>75</v>
      </c>
      <c r="AI21" s="166">
        <f t="shared" si="34"/>
        <v>4.1666666666666664E-2</v>
      </c>
      <c r="AJ21" s="157">
        <f t="shared" si="20"/>
        <v>3</v>
      </c>
      <c r="AK21" s="156">
        <f t="shared" si="20"/>
        <v>3</v>
      </c>
      <c r="AL21" s="156">
        <f t="shared" si="20"/>
        <v>0</v>
      </c>
      <c r="AM21" s="156">
        <f t="shared" si="20"/>
        <v>78</v>
      </c>
      <c r="AN21" s="166">
        <f t="shared" si="35"/>
        <v>0.04</v>
      </c>
      <c r="AO21" s="157">
        <f t="shared" si="22"/>
        <v>3</v>
      </c>
      <c r="AP21" s="156">
        <f t="shared" si="22"/>
        <v>3</v>
      </c>
      <c r="AQ21" s="156">
        <f t="shared" si="22"/>
        <v>0</v>
      </c>
      <c r="AR21" s="156">
        <f t="shared" si="22"/>
        <v>81</v>
      </c>
      <c r="AS21" s="166">
        <f t="shared" si="36"/>
        <v>3.8461538461538464E-2</v>
      </c>
      <c r="AT21" s="163">
        <f t="shared" si="37"/>
        <v>24</v>
      </c>
      <c r="AU21" s="164">
        <f t="shared" si="38"/>
        <v>4.4705849827356037E-2</v>
      </c>
    </row>
    <row r="22" spans="2:47" outlineLevel="1" x14ac:dyDescent="0.35">
      <c r="B22" s="230" t="s">
        <v>83</v>
      </c>
      <c r="C22" s="63" t="s">
        <v>106</v>
      </c>
      <c r="D22" s="157">
        <f t="shared" si="0"/>
        <v>0</v>
      </c>
      <c r="E22" s="158">
        <f t="shared" si="0"/>
        <v>10</v>
      </c>
      <c r="F22" s="157">
        <f t="shared" si="0"/>
        <v>-5</v>
      </c>
      <c r="G22" s="155">
        <f t="shared" si="26"/>
        <v>5</v>
      </c>
      <c r="H22" s="159">
        <f t="shared" si="27"/>
        <v>-0.5</v>
      </c>
      <c r="I22" s="157">
        <f t="shared" si="3"/>
        <v>1</v>
      </c>
      <c r="J22" s="155">
        <f t="shared" si="28"/>
        <v>6</v>
      </c>
      <c r="K22" s="159">
        <f t="shared" si="29"/>
        <v>0.2</v>
      </c>
      <c r="L22" s="157">
        <f t="shared" si="6"/>
        <v>2</v>
      </c>
      <c r="M22" s="155">
        <f t="shared" si="30"/>
        <v>8</v>
      </c>
      <c r="N22" s="159">
        <f t="shared" si="31"/>
        <v>0.33333333333333331</v>
      </c>
      <c r="O22" s="157">
        <f t="shared" si="9"/>
        <v>0</v>
      </c>
      <c r="P22" s="155">
        <f t="shared" si="10"/>
        <v>8</v>
      </c>
      <c r="Q22" s="159">
        <f t="shared" si="11"/>
        <v>0</v>
      </c>
      <c r="R22" s="163">
        <f t="shared" si="12"/>
        <v>-2</v>
      </c>
      <c r="S22" s="164">
        <f t="shared" si="13"/>
        <v>-5.4258390996824168E-2</v>
      </c>
      <c r="U22" s="157">
        <f t="shared" si="14"/>
        <v>0</v>
      </c>
      <c r="V22" s="156">
        <f t="shared" si="14"/>
        <v>0</v>
      </c>
      <c r="W22" s="156">
        <f t="shared" si="14"/>
        <v>0</v>
      </c>
      <c r="X22" s="156">
        <f t="shared" si="14"/>
        <v>8</v>
      </c>
      <c r="Y22" s="166">
        <f t="shared" si="32"/>
        <v>0</v>
      </c>
      <c r="Z22" s="157">
        <f t="shared" si="16"/>
        <v>0</v>
      </c>
      <c r="AA22" s="156">
        <f t="shared" si="16"/>
        <v>0</v>
      </c>
      <c r="AB22" s="156">
        <f t="shared" si="16"/>
        <v>0</v>
      </c>
      <c r="AC22" s="156">
        <f t="shared" si="16"/>
        <v>8</v>
      </c>
      <c r="AD22" s="166">
        <f t="shared" si="33"/>
        <v>0</v>
      </c>
      <c r="AE22" s="157">
        <f t="shared" si="18"/>
        <v>0</v>
      </c>
      <c r="AF22" s="156">
        <f t="shared" si="18"/>
        <v>0</v>
      </c>
      <c r="AG22" s="156">
        <f t="shared" si="18"/>
        <v>0</v>
      </c>
      <c r="AH22" s="156">
        <f t="shared" si="18"/>
        <v>8</v>
      </c>
      <c r="AI22" s="166">
        <f t="shared" si="34"/>
        <v>0</v>
      </c>
      <c r="AJ22" s="157">
        <f t="shared" si="20"/>
        <v>0</v>
      </c>
      <c r="AK22" s="156">
        <f t="shared" si="20"/>
        <v>0</v>
      </c>
      <c r="AL22" s="156">
        <f t="shared" si="20"/>
        <v>0</v>
      </c>
      <c r="AM22" s="156">
        <f t="shared" si="20"/>
        <v>8</v>
      </c>
      <c r="AN22" s="166">
        <f t="shared" si="35"/>
        <v>0</v>
      </c>
      <c r="AO22" s="157">
        <f t="shared" si="22"/>
        <v>0</v>
      </c>
      <c r="AP22" s="156">
        <f t="shared" si="22"/>
        <v>0</v>
      </c>
      <c r="AQ22" s="156">
        <f t="shared" si="22"/>
        <v>0</v>
      </c>
      <c r="AR22" s="156">
        <f t="shared" si="22"/>
        <v>8</v>
      </c>
      <c r="AS22" s="166">
        <f t="shared" si="36"/>
        <v>0</v>
      </c>
      <c r="AT22" s="163">
        <f t="shared" si="37"/>
        <v>0</v>
      </c>
      <c r="AU22" s="164">
        <f t="shared" si="38"/>
        <v>0</v>
      </c>
    </row>
    <row r="23" spans="2:47" outlineLevel="1" x14ac:dyDescent="0.35">
      <c r="B23" s="230" t="s">
        <v>84</v>
      </c>
      <c r="C23" s="63" t="s">
        <v>106</v>
      </c>
      <c r="D23" s="157">
        <f t="shared" si="0"/>
        <v>0</v>
      </c>
      <c r="E23" s="158">
        <f t="shared" si="0"/>
        <v>3</v>
      </c>
      <c r="F23" s="157">
        <f t="shared" si="0"/>
        <v>0</v>
      </c>
      <c r="G23" s="155">
        <f t="shared" si="26"/>
        <v>3</v>
      </c>
      <c r="H23" s="159">
        <f t="shared" si="27"/>
        <v>0</v>
      </c>
      <c r="I23" s="157">
        <f t="shared" si="3"/>
        <v>1</v>
      </c>
      <c r="J23" s="155">
        <f t="shared" si="28"/>
        <v>4</v>
      </c>
      <c r="K23" s="159">
        <f t="shared" si="29"/>
        <v>0.33333333333333331</v>
      </c>
      <c r="L23" s="157">
        <f t="shared" si="6"/>
        <v>0</v>
      </c>
      <c r="M23" s="155">
        <f t="shared" si="30"/>
        <v>4</v>
      </c>
      <c r="N23" s="159">
        <f t="shared" si="31"/>
        <v>0</v>
      </c>
      <c r="O23" s="157">
        <f t="shared" si="9"/>
        <v>0</v>
      </c>
      <c r="P23" s="155">
        <f t="shared" si="10"/>
        <v>4</v>
      </c>
      <c r="Q23" s="159">
        <f t="shared" si="11"/>
        <v>0</v>
      </c>
      <c r="R23" s="163">
        <f t="shared" si="12"/>
        <v>1</v>
      </c>
      <c r="S23" s="164">
        <f t="shared" si="13"/>
        <v>7.4569931823541991E-2</v>
      </c>
      <c r="U23" s="157">
        <f t="shared" si="14"/>
        <v>1</v>
      </c>
      <c r="V23" s="156">
        <f t="shared" si="14"/>
        <v>1</v>
      </c>
      <c r="W23" s="156">
        <f t="shared" si="14"/>
        <v>0</v>
      </c>
      <c r="X23" s="156">
        <f t="shared" si="14"/>
        <v>5</v>
      </c>
      <c r="Y23" s="166">
        <f t="shared" si="32"/>
        <v>0.25</v>
      </c>
      <c r="Z23" s="157">
        <f t="shared" si="16"/>
        <v>0</v>
      </c>
      <c r="AA23" s="156">
        <f t="shared" si="16"/>
        <v>0</v>
      </c>
      <c r="AB23" s="156">
        <f t="shared" si="16"/>
        <v>0</v>
      </c>
      <c r="AC23" s="156">
        <f t="shared" si="16"/>
        <v>5</v>
      </c>
      <c r="AD23" s="166">
        <f t="shared" si="33"/>
        <v>0</v>
      </c>
      <c r="AE23" s="157">
        <f t="shared" si="18"/>
        <v>0</v>
      </c>
      <c r="AF23" s="156">
        <f t="shared" si="18"/>
        <v>0</v>
      </c>
      <c r="AG23" s="156">
        <f t="shared" si="18"/>
        <v>0</v>
      </c>
      <c r="AH23" s="156">
        <f t="shared" si="18"/>
        <v>5</v>
      </c>
      <c r="AI23" s="166">
        <f t="shared" si="34"/>
        <v>0</v>
      </c>
      <c r="AJ23" s="157">
        <f t="shared" si="20"/>
        <v>0</v>
      </c>
      <c r="AK23" s="156">
        <f t="shared" si="20"/>
        <v>0</v>
      </c>
      <c r="AL23" s="156">
        <f t="shared" si="20"/>
        <v>0</v>
      </c>
      <c r="AM23" s="156">
        <f t="shared" si="20"/>
        <v>5</v>
      </c>
      <c r="AN23" s="166">
        <f t="shared" si="35"/>
        <v>0</v>
      </c>
      <c r="AO23" s="157">
        <f t="shared" si="22"/>
        <v>0</v>
      </c>
      <c r="AP23" s="156">
        <f t="shared" si="22"/>
        <v>0</v>
      </c>
      <c r="AQ23" s="156">
        <f t="shared" si="22"/>
        <v>0</v>
      </c>
      <c r="AR23" s="156">
        <f t="shared" si="22"/>
        <v>5</v>
      </c>
      <c r="AS23" s="166">
        <f t="shared" si="36"/>
        <v>0</v>
      </c>
      <c r="AT23" s="163">
        <f t="shared" si="37"/>
        <v>1</v>
      </c>
      <c r="AU23" s="164">
        <f t="shared" si="38"/>
        <v>0</v>
      </c>
    </row>
    <row r="24" spans="2:47" outlineLevel="1" x14ac:dyDescent="0.35">
      <c r="B24" s="229" t="s">
        <v>85</v>
      </c>
      <c r="C24" s="63" t="s">
        <v>106</v>
      </c>
      <c r="D24" s="157">
        <f t="shared" si="0"/>
        <v>0</v>
      </c>
      <c r="E24" s="158">
        <f t="shared" si="0"/>
        <v>0</v>
      </c>
      <c r="F24" s="157">
        <f t="shared" si="0"/>
        <v>0</v>
      </c>
      <c r="G24" s="155">
        <f t="shared" si="26"/>
        <v>0</v>
      </c>
      <c r="H24" s="159">
        <f t="shared" si="27"/>
        <v>0</v>
      </c>
      <c r="I24" s="157">
        <f t="shared" si="3"/>
        <v>0</v>
      </c>
      <c r="J24" s="155">
        <f t="shared" si="28"/>
        <v>0</v>
      </c>
      <c r="K24" s="159">
        <f t="shared" si="29"/>
        <v>0</v>
      </c>
      <c r="L24" s="157">
        <f t="shared" si="6"/>
        <v>0</v>
      </c>
      <c r="M24" s="155">
        <f t="shared" si="30"/>
        <v>0</v>
      </c>
      <c r="N24" s="159">
        <f t="shared" si="31"/>
        <v>0</v>
      </c>
      <c r="O24" s="157">
        <f t="shared" si="9"/>
        <v>0</v>
      </c>
      <c r="P24" s="155">
        <f t="shared" si="10"/>
        <v>0</v>
      </c>
      <c r="Q24" s="159">
        <f t="shared" si="11"/>
        <v>0</v>
      </c>
      <c r="R24" s="163">
        <f t="shared" si="12"/>
        <v>0</v>
      </c>
      <c r="S24" s="164">
        <f t="shared" si="13"/>
        <v>0</v>
      </c>
      <c r="U24" s="157">
        <f t="shared" si="14"/>
        <v>0</v>
      </c>
      <c r="V24" s="156">
        <f t="shared" si="14"/>
        <v>0</v>
      </c>
      <c r="W24" s="156">
        <f t="shared" si="14"/>
        <v>0</v>
      </c>
      <c r="X24" s="156">
        <f t="shared" si="14"/>
        <v>0</v>
      </c>
      <c r="Y24" s="166">
        <f t="shared" si="32"/>
        <v>0</v>
      </c>
      <c r="Z24" s="157">
        <f t="shared" si="16"/>
        <v>0</v>
      </c>
      <c r="AA24" s="156">
        <f t="shared" si="16"/>
        <v>0</v>
      </c>
      <c r="AB24" s="156">
        <f t="shared" si="16"/>
        <v>0</v>
      </c>
      <c r="AC24" s="156">
        <f t="shared" si="16"/>
        <v>0</v>
      </c>
      <c r="AD24" s="166">
        <f t="shared" si="33"/>
        <v>0</v>
      </c>
      <c r="AE24" s="157">
        <f t="shared" si="18"/>
        <v>0</v>
      </c>
      <c r="AF24" s="156">
        <f t="shared" si="18"/>
        <v>0</v>
      </c>
      <c r="AG24" s="156">
        <f t="shared" si="18"/>
        <v>0</v>
      </c>
      <c r="AH24" s="156">
        <f t="shared" si="18"/>
        <v>0</v>
      </c>
      <c r="AI24" s="166">
        <f t="shared" si="34"/>
        <v>0</v>
      </c>
      <c r="AJ24" s="157">
        <f t="shared" si="20"/>
        <v>0</v>
      </c>
      <c r="AK24" s="156">
        <f t="shared" si="20"/>
        <v>0</v>
      </c>
      <c r="AL24" s="156">
        <f t="shared" si="20"/>
        <v>0</v>
      </c>
      <c r="AM24" s="156">
        <f t="shared" si="20"/>
        <v>0</v>
      </c>
      <c r="AN24" s="166">
        <f t="shared" si="35"/>
        <v>0</v>
      </c>
      <c r="AO24" s="157">
        <f t="shared" si="22"/>
        <v>0</v>
      </c>
      <c r="AP24" s="156">
        <f t="shared" si="22"/>
        <v>0</v>
      </c>
      <c r="AQ24" s="156">
        <f t="shared" si="22"/>
        <v>0</v>
      </c>
      <c r="AR24" s="156">
        <f t="shared" si="22"/>
        <v>0</v>
      </c>
      <c r="AS24" s="166">
        <f t="shared" si="36"/>
        <v>0</v>
      </c>
      <c r="AT24" s="163">
        <f t="shared" si="37"/>
        <v>0</v>
      </c>
      <c r="AU24" s="164">
        <f t="shared" si="38"/>
        <v>0</v>
      </c>
    </row>
    <row r="25" spans="2:47" outlineLevel="1" x14ac:dyDescent="0.35">
      <c r="B25" s="230" t="s">
        <v>86</v>
      </c>
      <c r="C25" s="63" t="s">
        <v>106</v>
      </c>
      <c r="D25" s="157">
        <f t="shared" si="0"/>
        <v>1</v>
      </c>
      <c r="E25" s="158">
        <f t="shared" si="0"/>
        <v>5</v>
      </c>
      <c r="F25" s="157">
        <f t="shared" si="0"/>
        <v>-1</v>
      </c>
      <c r="G25" s="155">
        <f t="shared" si="26"/>
        <v>4</v>
      </c>
      <c r="H25" s="159">
        <f t="shared" si="27"/>
        <v>-0.2</v>
      </c>
      <c r="I25" s="157">
        <f t="shared" si="3"/>
        <v>0</v>
      </c>
      <c r="J25" s="155">
        <f t="shared" si="28"/>
        <v>4</v>
      </c>
      <c r="K25" s="159">
        <f t="shared" si="29"/>
        <v>0</v>
      </c>
      <c r="L25" s="157">
        <f t="shared" si="6"/>
        <v>1</v>
      </c>
      <c r="M25" s="155">
        <f t="shared" si="30"/>
        <v>5</v>
      </c>
      <c r="N25" s="159">
        <f t="shared" si="31"/>
        <v>0.25</v>
      </c>
      <c r="O25" s="157">
        <f t="shared" si="9"/>
        <v>0</v>
      </c>
      <c r="P25" s="155">
        <f t="shared" si="10"/>
        <v>5</v>
      </c>
      <c r="Q25" s="159">
        <f t="shared" si="11"/>
        <v>0</v>
      </c>
      <c r="R25" s="163">
        <f t="shared" si="12"/>
        <v>1</v>
      </c>
      <c r="S25" s="164">
        <f t="shared" si="13"/>
        <v>0</v>
      </c>
      <c r="U25" s="157">
        <f t="shared" si="14"/>
        <v>0</v>
      </c>
      <c r="V25" s="156">
        <f t="shared" si="14"/>
        <v>0</v>
      </c>
      <c r="W25" s="156">
        <f t="shared" si="14"/>
        <v>0</v>
      </c>
      <c r="X25" s="156">
        <f t="shared" si="14"/>
        <v>5</v>
      </c>
      <c r="Y25" s="166">
        <f t="shared" si="32"/>
        <v>0</v>
      </c>
      <c r="Z25" s="157">
        <f t="shared" si="16"/>
        <v>0</v>
      </c>
      <c r="AA25" s="156">
        <f t="shared" si="16"/>
        <v>0</v>
      </c>
      <c r="AB25" s="156">
        <f t="shared" si="16"/>
        <v>0</v>
      </c>
      <c r="AC25" s="156">
        <f t="shared" si="16"/>
        <v>5</v>
      </c>
      <c r="AD25" s="166">
        <f t="shared" si="33"/>
        <v>0</v>
      </c>
      <c r="AE25" s="157">
        <f t="shared" si="18"/>
        <v>0</v>
      </c>
      <c r="AF25" s="156">
        <f t="shared" si="18"/>
        <v>0</v>
      </c>
      <c r="AG25" s="156">
        <f t="shared" si="18"/>
        <v>0</v>
      </c>
      <c r="AH25" s="156">
        <f t="shared" si="18"/>
        <v>5</v>
      </c>
      <c r="AI25" s="166">
        <f t="shared" si="34"/>
        <v>0</v>
      </c>
      <c r="AJ25" s="157">
        <f t="shared" si="20"/>
        <v>0</v>
      </c>
      <c r="AK25" s="156">
        <f t="shared" si="20"/>
        <v>0</v>
      </c>
      <c r="AL25" s="156">
        <f t="shared" si="20"/>
        <v>0</v>
      </c>
      <c r="AM25" s="156">
        <f t="shared" si="20"/>
        <v>5</v>
      </c>
      <c r="AN25" s="166">
        <f t="shared" si="35"/>
        <v>0</v>
      </c>
      <c r="AO25" s="157">
        <f t="shared" si="22"/>
        <v>0</v>
      </c>
      <c r="AP25" s="156">
        <f t="shared" si="22"/>
        <v>0</v>
      </c>
      <c r="AQ25" s="156">
        <f t="shared" si="22"/>
        <v>0</v>
      </c>
      <c r="AR25" s="156">
        <f t="shared" si="22"/>
        <v>5</v>
      </c>
      <c r="AS25" s="166">
        <f t="shared" si="36"/>
        <v>0</v>
      </c>
      <c r="AT25" s="163">
        <f t="shared" si="37"/>
        <v>0</v>
      </c>
      <c r="AU25" s="164">
        <f t="shared" si="38"/>
        <v>0</v>
      </c>
    </row>
    <row r="26" spans="2:47" outlineLevel="1" x14ac:dyDescent="0.35">
      <c r="B26" s="230" t="s">
        <v>87</v>
      </c>
      <c r="C26" s="63" t="s">
        <v>106</v>
      </c>
      <c r="D26" s="157">
        <f t="shared" si="0"/>
        <v>0</v>
      </c>
      <c r="E26" s="158">
        <f t="shared" si="0"/>
        <v>1</v>
      </c>
      <c r="F26" s="157">
        <f t="shared" si="0"/>
        <v>0</v>
      </c>
      <c r="G26" s="155">
        <f t="shared" si="26"/>
        <v>1</v>
      </c>
      <c r="H26" s="159">
        <f t="shared" si="27"/>
        <v>0</v>
      </c>
      <c r="I26" s="157">
        <f t="shared" si="3"/>
        <v>0</v>
      </c>
      <c r="J26" s="155">
        <f t="shared" si="28"/>
        <v>1</v>
      </c>
      <c r="K26" s="159">
        <f t="shared" si="29"/>
        <v>0</v>
      </c>
      <c r="L26" s="157">
        <f t="shared" si="6"/>
        <v>0</v>
      </c>
      <c r="M26" s="155">
        <f t="shared" si="30"/>
        <v>1</v>
      </c>
      <c r="N26" s="159">
        <f t="shared" si="31"/>
        <v>0</v>
      </c>
      <c r="O26" s="157">
        <f t="shared" si="9"/>
        <v>0</v>
      </c>
      <c r="P26" s="155">
        <f t="shared" si="10"/>
        <v>1</v>
      </c>
      <c r="Q26" s="159">
        <f t="shared" si="11"/>
        <v>0</v>
      </c>
      <c r="R26" s="163">
        <f t="shared" si="12"/>
        <v>0</v>
      </c>
      <c r="S26" s="164">
        <f t="shared" si="13"/>
        <v>0</v>
      </c>
      <c r="U26" s="157">
        <f t="shared" si="14"/>
        <v>0</v>
      </c>
      <c r="V26" s="156">
        <f t="shared" si="14"/>
        <v>0</v>
      </c>
      <c r="W26" s="156">
        <f t="shared" si="14"/>
        <v>0</v>
      </c>
      <c r="X26" s="156">
        <f t="shared" si="14"/>
        <v>1</v>
      </c>
      <c r="Y26" s="166">
        <f t="shared" si="32"/>
        <v>0</v>
      </c>
      <c r="Z26" s="157">
        <f t="shared" si="16"/>
        <v>0</v>
      </c>
      <c r="AA26" s="156">
        <f t="shared" si="16"/>
        <v>0</v>
      </c>
      <c r="AB26" s="156">
        <f t="shared" si="16"/>
        <v>0</v>
      </c>
      <c r="AC26" s="156">
        <f t="shared" si="16"/>
        <v>1</v>
      </c>
      <c r="AD26" s="166">
        <f t="shared" si="33"/>
        <v>0</v>
      </c>
      <c r="AE26" s="157">
        <f t="shared" si="18"/>
        <v>0</v>
      </c>
      <c r="AF26" s="156">
        <f t="shared" si="18"/>
        <v>0</v>
      </c>
      <c r="AG26" s="156">
        <f t="shared" si="18"/>
        <v>0</v>
      </c>
      <c r="AH26" s="156">
        <f t="shared" si="18"/>
        <v>1</v>
      </c>
      <c r="AI26" s="166">
        <f t="shared" si="34"/>
        <v>0</v>
      </c>
      <c r="AJ26" s="157">
        <f t="shared" si="20"/>
        <v>0</v>
      </c>
      <c r="AK26" s="156">
        <f t="shared" si="20"/>
        <v>0</v>
      </c>
      <c r="AL26" s="156">
        <f t="shared" si="20"/>
        <v>0</v>
      </c>
      <c r="AM26" s="156">
        <f t="shared" si="20"/>
        <v>1</v>
      </c>
      <c r="AN26" s="166">
        <f t="shared" si="35"/>
        <v>0</v>
      </c>
      <c r="AO26" s="157">
        <f t="shared" si="22"/>
        <v>0</v>
      </c>
      <c r="AP26" s="156">
        <f t="shared" si="22"/>
        <v>0</v>
      </c>
      <c r="AQ26" s="156">
        <f t="shared" si="22"/>
        <v>0</v>
      </c>
      <c r="AR26" s="156">
        <f t="shared" si="22"/>
        <v>1</v>
      </c>
      <c r="AS26" s="166">
        <f t="shared" si="36"/>
        <v>0</v>
      </c>
      <c r="AT26" s="163">
        <f t="shared" si="37"/>
        <v>0</v>
      </c>
      <c r="AU26" s="164">
        <f t="shared" si="38"/>
        <v>0</v>
      </c>
    </row>
    <row r="27" spans="2:47" outlineLevel="1" x14ac:dyDescent="0.35">
      <c r="B27" s="230" t="s">
        <v>88</v>
      </c>
      <c r="C27" s="63" t="s">
        <v>106</v>
      </c>
      <c r="D27" s="157">
        <f t="shared" si="0"/>
        <v>0</v>
      </c>
      <c r="E27" s="158">
        <f t="shared" si="0"/>
        <v>0</v>
      </c>
      <c r="F27" s="157">
        <f t="shared" si="0"/>
        <v>0</v>
      </c>
      <c r="G27" s="155">
        <f t="shared" si="26"/>
        <v>0</v>
      </c>
      <c r="H27" s="159">
        <f t="shared" si="27"/>
        <v>0</v>
      </c>
      <c r="I27" s="157">
        <f t="shared" si="3"/>
        <v>0</v>
      </c>
      <c r="J27" s="155">
        <f t="shared" si="28"/>
        <v>0</v>
      </c>
      <c r="K27" s="159">
        <f t="shared" si="29"/>
        <v>0</v>
      </c>
      <c r="L27" s="157">
        <f t="shared" si="6"/>
        <v>0</v>
      </c>
      <c r="M27" s="155">
        <f t="shared" si="30"/>
        <v>0</v>
      </c>
      <c r="N27" s="159">
        <f t="shared" si="31"/>
        <v>0</v>
      </c>
      <c r="O27" s="157">
        <f t="shared" si="9"/>
        <v>0</v>
      </c>
      <c r="P27" s="155">
        <f t="shared" si="10"/>
        <v>0</v>
      </c>
      <c r="Q27" s="159">
        <f t="shared" si="11"/>
        <v>0</v>
      </c>
      <c r="R27" s="163">
        <f t="shared" si="12"/>
        <v>0</v>
      </c>
      <c r="S27" s="164">
        <f t="shared" si="13"/>
        <v>0</v>
      </c>
      <c r="U27" s="157">
        <f t="shared" si="14"/>
        <v>0</v>
      </c>
      <c r="V27" s="156">
        <f t="shared" si="14"/>
        <v>0</v>
      </c>
      <c r="W27" s="156">
        <f t="shared" si="14"/>
        <v>0</v>
      </c>
      <c r="X27" s="156">
        <f t="shared" si="14"/>
        <v>0</v>
      </c>
      <c r="Y27" s="166">
        <f t="shared" si="32"/>
        <v>0</v>
      </c>
      <c r="Z27" s="157">
        <f t="shared" si="16"/>
        <v>0</v>
      </c>
      <c r="AA27" s="156">
        <f t="shared" si="16"/>
        <v>0</v>
      </c>
      <c r="AB27" s="156">
        <f t="shared" si="16"/>
        <v>0</v>
      </c>
      <c r="AC27" s="156">
        <f t="shared" si="16"/>
        <v>0</v>
      </c>
      <c r="AD27" s="166">
        <f t="shared" si="33"/>
        <v>0</v>
      </c>
      <c r="AE27" s="157">
        <f t="shared" si="18"/>
        <v>0</v>
      </c>
      <c r="AF27" s="156">
        <f t="shared" si="18"/>
        <v>0</v>
      </c>
      <c r="AG27" s="156">
        <f t="shared" si="18"/>
        <v>0</v>
      </c>
      <c r="AH27" s="156">
        <f t="shared" si="18"/>
        <v>0</v>
      </c>
      <c r="AI27" s="166">
        <f t="shared" si="34"/>
        <v>0</v>
      </c>
      <c r="AJ27" s="157">
        <f t="shared" si="20"/>
        <v>0</v>
      </c>
      <c r="AK27" s="156">
        <f t="shared" si="20"/>
        <v>0</v>
      </c>
      <c r="AL27" s="156">
        <f t="shared" si="20"/>
        <v>0</v>
      </c>
      <c r="AM27" s="156">
        <f t="shared" si="20"/>
        <v>0</v>
      </c>
      <c r="AN27" s="166">
        <f t="shared" si="35"/>
        <v>0</v>
      </c>
      <c r="AO27" s="157">
        <f t="shared" si="22"/>
        <v>0</v>
      </c>
      <c r="AP27" s="156">
        <f t="shared" si="22"/>
        <v>0</v>
      </c>
      <c r="AQ27" s="156">
        <f t="shared" si="22"/>
        <v>0</v>
      </c>
      <c r="AR27" s="156">
        <f t="shared" si="22"/>
        <v>0</v>
      </c>
      <c r="AS27" s="166">
        <f t="shared" si="36"/>
        <v>0</v>
      </c>
      <c r="AT27" s="163">
        <f t="shared" si="37"/>
        <v>0</v>
      </c>
      <c r="AU27" s="164">
        <f t="shared" si="38"/>
        <v>0</v>
      </c>
    </row>
    <row r="28" spans="2:47" outlineLevel="1" x14ac:dyDescent="0.35">
      <c r="B28" s="230" t="s">
        <v>89</v>
      </c>
      <c r="C28" s="63" t="s">
        <v>106</v>
      </c>
      <c r="D28" s="157">
        <f t="shared" si="0"/>
        <v>5</v>
      </c>
      <c r="E28" s="158">
        <f t="shared" si="0"/>
        <v>12</v>
      </c>
      <c r="F28" s="157">
        <f t="shared" si="0"/>
        <v>4</v>
      </c>
      <c r="G28" s="155">
        <f t="shared" si="26"/>
        <v>16</v>
      </c>
      <c r="H28" s="159">
        <f t="shared" si="27"/>
        <v>0.33333333333333331</v>
      </c>
      <c r="I28" s="157">
        <f t="shared" si="3"/>
        <v>42</v>
      </c>
      <c r="J28" s="155">
        <f t="shared" si="28"/>
        <v>58</v>
      </c>
      <c r="K28" s="159">
        <f t="shared" si="29"/>
        <v>2.625</v>
      </c>
      <c r="L28" s="157">
        <f t="shared" si="6"/>
        <v>40</v>
      </c>
      <c r="M28" s="155">
        <f t="shared" si="30"/>
        <v>98</v>
      </c>
      <c r="N28" s="159">
        <f t="shared" si="31"/>
        <v>0.68965517241379315</v>
      </c>
      <c r="O28" s="157">
        <f t="shared" si="9"/>
        <v>66</v>
      </c>
      <c r="P28" s="155">
        <f t="shared" si="10"/>
        <v>164</v>
      </c>
      <c r="Q28" s="159">
        <f t="shared" si="11"/>
        <v>0.67346938775510201</v>
      </c>
      <c r="R28" s="163">
        <f t="shared" si="12"/>
        <v>157</v>
      </c>
      <c r="S28" s="164">
        <f t="shared" si="13"/>
        <v>0.92271825864749935</v>
      </c>
      <c r="U28" s="157">
        <f t="shared" si="14"/>
        <v>700</v>
      </c>
      <c r="V28" s="156">
        <f t="shared" si="14"/>
        <v>700</v>
      </c>
      <c r="W28" s="156">
        <f t="shared" si="14"/>
        <v>0</v>
      </c>
      <c r="X28" s="156">
        <f t="shared" si="14"/>
        <v>864</v>
      </c>
      <c r="Y28" s="166">
        <f t="shared" si="32"/>
        <v>4.2682926829268295</v>
      </c>
      <c r="Z28" s="157">
        <f t="shared" si="16"/>
        <v>3068</v>
      </c>
      <c r="AA28" s="156">
        <f t="shared" si="16"/>
        <v>3068</v>
      </c>
      <c r="AB28" s="156">
        <f t="shared" si="16"/>
        <v>0</v>
      </c>
      <c r="AC28" s="156">
        <f t="shared" si="16"/>
        <v>3932</v>
      </c>
      <c r="AD28" s="166">
        <f t="shared" si="33"/>
        <v>3.550925925925926</v>
      </c>
      <c r="AE28" s="157">
        <f t="shared" si="18"/>
        <v>2533</v>
      </c>
      <c r="AF28" s="156">
        <f t="shared" si="18"/>
        <v>2533</v>
      </c>
      <c r="AG28" s="156">
        <f t="shared" si="18"/>
        <v>0</v>
      </c>
      <c r="AH28" s="156">
        <f t="shared" si="18"/>
        <v>6465</v>
      </c>
      <c r="AI28" s="166">
        <f t="shared" si="34"/>
        <v>0.64420142421159721</v>
      </c>
      <c r="AJ28" s="157">
        <f t="shared" si="20"/>
        <v>2004</v>
      </c>
      <c r="AK28" s="156">
        <f t="shared" si="20"/>
        <v>2004</v>
      </c>
      <c r="AL28" s="156">
        <f t="shared" si="20"/>
        <v>0</v>
      </c>
      <c r="AM28" s="156">
        <f t="shared" si="20"/>
        <v>8469</v>
      </c>
      <c r="AN28" s="166">
        <f t="shared" si="35"/>
        <v>0.30997679814385148</v>
      </c>
      <c r="AO28" s="157">
        <f t="shared" si="22"/>
        <v>1725</v>
      </c>
      <c r="AP28" s="156">
        <f t="shared" si="22"/>
        <v>1725</v>
      </c>
      <c r="AQ28" s="156">
        <f t="shared" si="22"/>
        <v>0</v>
      </c>
      <c r="AR28" s="156">
        <f t="shared" si="22"/>
        <v>10194</v>
      </c>
      <c r="AS28" s="166">
        <f t="shared" si="36"/>
        <v>0.2036840240878498</v>
      </c>
      <c r="AT28" s="163">
        <f t="shared" si="37"/>
        <v>10030</v>
      </c>
      <c r="AU28" s="164">
        <f t="shared" si="38"/>
        <v>0.85335119200890386</v>
      </c>
    </row>
    <row r="29" spans="2:47" outlineLevel="1" x14ac:dyDescent="0.35">
      <c r="B29" s="229" t="s">
        <v>90</v>
      </c>
      <c r="C29" s="63" t="s">
        <v>106</v>
      </c>
      <c r="D29" s="157">
        <f t="shared" si="0"/>
        <v>0</v>
      </c>
      <c r="E29" s="158">
        <f t="shared" si="0"/>
        <v>0</v>
      </c>
      <c r="F29" s="157">
        <f t="shared" si="0"/>
        <v>0</v>
      </c>
      <c r="G29" s="155">
        <f t="shared" si="26"/>
        <v>0</v>
      </c>
      <c r="H29" s="159">
        <f t="shared" si="27"/>
        <v>0</v>
      </c>
      <c r="I29" s="157">
        <f t="shared" si="3"/>
        <v>0</v>
      </c>
      <c r="J29" s="155">
        <f t="shared" si="28"/>
        <v>0</v>
      </c>
      <c r="K29" s="159">
        <f t="shared" si="29"/>
        <v>0</v>
      </c>
      <c r="L29" s="157">
        <f t="shared" si="6"/>
        <v>0</v>
      </c>
      <c r="M29" s="155">
        <f t="shared" si="30"/>
        <v>0</v>
      </c>
      <c r="N29" s="159">
        <f t="shared" si="31"/>
        <v>0</v>
      </c>
      <c r="O29" s="157">
        <f t="shared" si="9"/>
        <v>0</v>
      </c>
      <c r="P29" s="155">
        <f t="shared" si="10"/>
        <v>0</v>
      </c>
      <c r="Q29" s="159">
        <f t="shared" si="11"/>
        <v>0</v>
      </c>
      <c r="R29" s="163">
        <f t="shared" si="12"/>
        <v>0</v>
      </c>
      <c r="S29" s="164">
        <f t="shared" si="13"/>
        <v>0</v>
      </c>
      <c r="U29" s="157">
        <f t="shared" si="14"/>
        <v>0</v>
      </c>
      <c r="V29" s="156">
        <f t="shared" si="14"/>
        <v>0</v>
      </c>
      <c r="W29" s="156">
        <f t="shared" si="14"/>
        <v>0</v>
      </c>
      <c r="X29" s="156">
        <f t="shared" si="14"/>
        <v>0</v>
      </c>
      <c r="Y29" s="166">
        <f t="shared" si="32"/>
        <v>0</v>
      </c>
      <c r="Z29" s="157">
        <f t="shared" si="16"/>
        <v>0</v>
      </c>
      <c r="AA29" s="156">
        <f t="shared" si="16"/>
        <v>0</v>
      </c>
      <c r="AB29" s="156">
        <f t="shared" si="16"/>
        <v>0</v>
      </c>
      <c r="AC29" s="156">
        <f t="shared" si="16"/>
        <v>0</v>
      </c>
      <c r="AD29" s="166">
        <f t="shared" si="33"/>
        <v>0</v>
      </c>
      <c r="AE29" s="157">
        <f t="shared" si="18"/>
        <v>0</v>
      </c>
      <c r="AF29" s="156">
        <f t="shared" si="18"/>
        <v>0</v>
      </c>
      <c r="AG29" s="156">
        <f t="shared" si="18"/>
        <v>0</v>
      </c>
      <c r="AH29" s="156">
        <f t="shared" si="18"/>
        <v>0</v>
      </c>
      <c r="AI29" s="166">
        <f t="shared" si="34"/>
        <v>0</v>
      </c>
      <c r="AJ29" s="157">
        <f t="shared" si="20"/>
        <v>0</v>
      </c>
      <c r="AK29" s="156">
        <f t="shared" si="20"/>
        <v>0</v>
      </c>
      <c r="AL29" s="156">
        <f t="shared" si="20"/>
        <v>0</v>
      </c>
      <c r="AM29" s="156">
        <f t="shared" si="20"/>
        <v>0</v>
      </c>
      <c r="AN29" s="166">
        <f t="shared" si="35"/>
        <v>0</v>
      </c>
      <c r="AO29" s="157">
        <f t="shared" si="22"/>
        <v>0</v>
      </c>
      <c r="AP29" s="156">
        <f t="shared" si="22"/>
        <v>0</v>
      </c>
      <c r="AQ29" s="156">
        <f t="shared" si="22"/>
        <v>0</v>
      </c>
      <c r="AR29" s="156">
        <f t="shared" si="22"/>
        <v>0</v>
      </c>
      <c r="AS29" s="166">
        <f t="shared" si="36"/>
        <v>0</v>
      </c>
      <c r="AT29" s="163">
        <f t="shared" si="37"/>
        <v>0</v>
      </c>
      <c r="AU29" s="164">
        <f t="shared" si="38"/>
        <v>0</v>
      </c>
    </row>
    <row r="30" spans="2:47" outlineLevel="1" x14ac:dyDescent="0.35">
      <c r="B30" s="230" t="s">
        <v>91</v>
      </c>
      <c r="C30" s="63" t="s">
        <v>106</v>
      </c>
      <c r="D30" s="157">
        <f t="shared" si="0"/>
        <v>0</v>
      </c>
      <c r="E30" s="158">
        <f t="shared" si="0"/>
        <v>0</v>
      </c>
      <c r="F30" s="157">
        <f t="shared" si="0"/>
        <v>0</v>
      </c>
      <c r="G30" s="155">
        <f t="shared" si="26"/>
        <v>0</v>
      </c>
      <c r="H30" s="159">
        <f t="shared" si="27"/>
        <v>0</v>
      </c>
      <c r="I30" s="157">
        <f t="shared" si="3"/>
        <v>0</v>
      </c>
      <c r="J30" s="155">
        <f t="shared" si="28"/>
        <v>0</v>
      </c>
      <c r="K30" s="159">
        <f t="shared" si="29"/>
        <v>0</v>
      </c>
      <c r="L30" s="157">
        <f t="shared" si="6"/>
        <v>0</v>
      </c>
      <c r="M30" s="155">
        <f t="shared" si="30"/>
        <v>0</v>
      </c>
      <c r="N30" s="159">
        <f t="shared" si="31"/>
        <v>0</v>
      </c>
      <c r="O30" s="157">
        <f t="shared" si="9"/>
        <v>0</v>
      </c>
      <c r="P30" s="155">
        <f t="shared" si="10"/>
        <v>0</v>
      </c>
      <c r="Q30" s="159">
        <f t="shared" si="11"/>
        <v>0</v>
      </c>
      <c r="R30" s="163">
        <f t="shared" si="12"/>
        <v>0</v>
      </c>
      <c r="S30" s="164">
        <f t="shared" si="13"/>
        <v>0</v>
      </c>
      <c r="U30" s="157">
        <f t="shared" si="14"/>
        <v>501</v>
      </c>
      <c r="V30" s="156">
        <f t="shared" si="14"/>
        <v>501</v>
      </c>
      <c r="W30" s="156">
        <f t="shared" si="14"/>
        <v>0</v>
      </c>
      <c r="X30" s="156">
        <f t="shared" si="14"/>
        <v>501</v>
      </c>
      <c r="Y30" s="166">
        <f t="shared" si="32"/>
        <v>0</v>
      </c>
      <c r="Z30" s="157">
        <f t="shared" si="16"/>
        <v>645</v>
      </c>
      <c r="AA30" s="156">
        <f t="shared" si="16"/>
        <v>645</v>
      </c>
      <c r="AB30" s="156">
        <f t="shared" si="16"/>
        <v>0</v>
      </c>
      <c r="AC30" s="156">
        <f t="shared" si="16"/>
        <v>1146</v>
      </c>
      <c r="AD30" s="166">
        <f t="shared" si="33"/>
        <v>1.2874251497005988</v>
      </c>
      <c r="AE30" s="157">
        <f t="shared" si="18"/>
        <v>321</v>
      </c>
      <c r="AF30" s="156">
        <f t="shared" si="18"/>
        <v>321</v>
      </c>
      <c r="AG30" s="156">
        <f t="shared" si="18"/>
        <v>0</v>
      </c>
      <c r="AH30" s="156">
        <f t="shared" si="18"/>
        <v>1467</v>
      </c>
      <c r="AI30" s="166">
        <f t="shared" si="34"/>
        <v>0.28010471204188481</v>
      </c>
      <c r="AJ30" s="157">
        <f t="shared" si="20"/>
        <v>136</v>
      </c>
      <c r="AK30" s="156">
        <f t="shared" si="20"/>
        <v>136</v>
      </c>
      <c r="AL30" s="156">
        <f t="shared" si="20"/>
        <v>0</v>
      </c>
      <c r="AM30" s="156">
        <f t="shared" si="20"/>
        <v>1603</v>
      </c>
      <c r="AN30" s="166">
        <f t="shared" si="35"/>
        <v>9.2706203135650991E-2</v>
      </c>
      <c r="AO30" s="157">
        <f t="shared" si="22"/>
        <v>82</v>
      </c>
      <c r="AP30" s="156">
        <f t="shared" si="22"/>
        <v>82</v>
      </c>
      <c r="AQ30" s="156">
        <f t="shared" si="22"/>
        <v>0</v>
      </c>
      <c r="AR30" s="156">
        <f t="shared" si="22"/>
        <v>1685</v>
      </c>
      <c r="AS30" s="166">
        <f t="shared" si="36"/>
        <v>5.1154086088583905E-2</v>
      </c>
      <c r="AT30" s="163">
        <f t="shared" si="37"/>
        <v>1685</v>
      </c>
      <c r="AU30" s="164">
        <f t="shared" si="38"/>
        <v>0.35422412035309092</v>
      </c>
    </row>
    <row r="31" spans="2:47" outlineLevel="1" x14ac:dyDescent="0.35">
      <c r="B31" s="229" t="s">
        <v>92</v>
      </c>
      <c r="C31" s="63" t="s">
        <v>106</v>
      </c>
      <c r="D31" s="157">
        <f t="shared" si="0"/>
        <v>0</v>
      </c>
      <c r="E31" s="158">
        <f t="shared" si="0"/>
        <v>0</v>
      </c>
      <c r="F31" s="157">
        <f t="shared" si="0"/>
        <v>0</v>
      </c>
      <c r="G31" s="155">
        <f t="shared" si="26"/>
        <v>0</v>
      </c>
      <c r="H31" s="159">
        <f t="shared" si="27"/>
        <v>0</v>
      </c>
      <c r="I31" s="157">
        <f t="shared" si="3"/>
        <v>0</v>
      </c>
      <c r="J31" s="155">
        <f t="shared" si="28"/>
        <v>0</v>
      </c>
      <c r="K31" s="159">
        <f t="shared" si="29"/>
        <v>0</v>
      </c>
      <c r="L31" s="157">
        <f t="shared" si="6"/>
        <v>0</v>
      </c>
      <c r="M31" s="155">
        <f t="shared" si="30"/>
        <v>0</v>
      </c>
      <c r="N31" s="159">
        <f t="shared" si="31"/>
        <v>0</v>
      </c>
      <c r="O31" s="157">
        <f t="shared" si="9"/>
        <v>0</v>
      </c>
      <c r="P31" s="155">
        <f t="shared" si="10"/>
        <v>0</v>
      </c>
      <c r="Q31" s="159">
        <f t="shared" si="11"/>
        <v>0</v>
      </c>
      <c r="R31" s="163">
        <f t="shared" si="12"/>
        <v>0</v>
      </c>
      <c r="S31" s="164">
        <f t="shared" si="13"/>
        <v>0</v>
      </c>
      <c r="U31" s="157">
        <f t="shared" si="14"/>
        <v>0</v>
      </c>
      <c r="V31" s="156">
        <f t="shared" si="14"/>
        <v>0</v>
      </c>
      <c r="W31" s="156">
        <f t="shared" si="14"/>
        <v>0</v>
      </c>
      <c r="X31" s="156">
        <f t="shared" si="14"/>
        <v>0</v>
      </c>
      <c r="Y31" s="166">
        <f t="shared" si="32"/>
        <v>0</v>
      </c>
      <c r="Z31" s="157">
        <f t="shared" si="16"/>
        <v>0</v>
      </c>
      <c r="AA31" s="156">
        <f t="shared" si="16"/>
        <v>0</v>
      </c>
      <c r="AB31" s="156">
        <f t="shared" si="16"/>
        <v>0</v>
      </c>
      <c r="AC31" s="156">
        <f t="shared" si="16"/>
        <v>0</v>
      </c>
      <c r="AD31" s="166">
        <f t="shared" si="33"/>
        <v>0</v>
      </c>
      <c r="AE31" s="157">
        <f t="shared" si="18"/>
        <v>0</v>
      </c>
      <c r="AF31" s="156">
        <f t="shared" si="18"/>
        <v>0</v>
      </c>
      <c r="AG31" s="156">
        <f t="shared" si="18"/>
        <v>0</v>
      </c>
      <c r="AH31" s="156">
        <f t="shared" si="18"/>
        <v>0</v>
      </c>
      <c r="AI31" s="166">
        <f t="shared" si="34"/>
        <v>0</v>
      </c>
      <c r="AJ31" s="157">
        <f t="shared" si="20"/>
        <v>0</v>
      </c>
      <c r="AK31" s="156">
        <f t="shared" si="20"/>
        <v>0</v>
      </c>
      <c r="AL31" s="156">
        <f t="shared" si="20"/>
        <v>0</v>
      </c>
      <c r="AM31" s="156">
        <f t="shared" si="20"/>
        <v>0</v>
      </c>
      <c r="AN31" s="166">
        <f t="shared" si="35"/>
        <v>0</v>
      </c>
      <c r="AO31" s="157">
        <f t="shared" si="22"/>
        <v>0</v>
      </c>
      <c r="AP31" s="156">
        <f t="shared" si="22"/>
        <v>0</v>
      </c>
      <c r="AQ31" s="156">
        <f t="shared" si="22"/>
        <v>0</v>
      </c>
      <c r="AR31" s="156">
        <f t="shared" si="22"/>
        <v>0</v>
      </c>
      <c r="AS31" s="166">
        <f t="shared" si="36"/>
        <v>0</v>
      </c>
      <c r="AT31" s="163">
        <f t="shared" si="37"/>
        <v>0</v>
      </c>
      <c r="AU31" s="164">
        <f t="shared" si="38"/>
        <v>0</v>
      </c>
    </row>
    <row r="32" spans="2:47" outlineLevel="1" x14ac:dyDescent="0.35">
      <c r="B32" s="230" t="s">
        <v>93</v>
      </c>
      <c r="C32" s="63" t="s">
        <v>106</v>
      </c>
      <c r="D32" s="157">
        <f t="shared" si="0"/>
        <v>0</v>
      </c>
      <c r="E32" s="158">
        <f t="shared" si="0"/>
        <v>0</v>
      </c>
      <c r="F32" s="157">
        <f t="shared" si="0"/>
        <v>0</v>
      </c>
      <c r="G32" s="155">
        <f t="shared" si="26"/>
        <v>0</v>
      </c>
      <c r="H32" s="159">
        <f t="shared" si="27"/>
        <v>0</v>
      </c>
      <c r="I32" s="157">
        <f t="shared" si="3"/>
        <v>0</v>
      </c>
      <c r="J32" s="155">
        <f t="shared" si="28"/>
        <v>0</v>
      </c>
      <c r="K32" s="159">
        <f t="shared" si="29"/>
        <v>0</v>
      </c>
      <c r="L32" s="157">
        <f t="shared" si="6"/>
        <v>0</v>
      </c>
      <c r="M32" s="155">
        <f t="shared" si="30"/>
        <v>0</v>
      </c>
      <c r="N32" s="159">
        <f t="shared" si="31"/>
        <v>0</v>
      </c>
      <c r="O32" s="157">
        <f t="shared" si="9"/>
        <v>0</v>
      </c>
      <c r="P32" s="155">
        <f t="shared" si="10"/>
        <v>0</v>
      </c>
      <c r="Q32" s="159">
        <f t="shared" si="11"/>
        <v>0</v>
      </c>
      <c r="R32" s="163">
        <f t="shared" si="12"/>
        <v>0</v>
      </c>
      <c r="S32" s="164">
        <f t="shared" si="13"/>
        <v>0</v>
      </c>
      <c r="U32" s="157">
        <f t="shared" si="14"/>
        <v>334</v>
      </c>
      <c r="V32" s="156">
        <f t="shared" si="14"/>
        <v>334</v>
      </c>
      <c r="W32" s="156">
        <f t="shared" si="14"/>
        <v>0</v>
      </c>
      <c r="X32" s="156">
        <f t="shared" si="14"/>
        <v>334</v>
      </c>
      <c r="Y32" s="166">
        <f t="shared" si="32"/>
        <v>0</v>
      </c>
      <c r="Z32" s="157">
        <f t="shared" si="16"/>
        <v>104</v>
      </c>
      <c r="AA32" s="156">
        <f t="shared" si="16"/>
        <v>104</v>
      </c>
      <c r="AB32" s="156">
        <f t="shared" si="16"/>
        <v>0</v>
      </c>
      <c r="AC32" s="156">
        <f t="shared" si="16"/>
        <v>438</v>
      </c>
      <c r="AD32" s="166">
        <f t="shared" si="33"/>
        <v>0.31137724550898205</v>
      </c>
      <c r="AE32" s="157">
        <f t="shared" si="18"/>
        <v>39</v>
      </c>
      <c r="AF32" s="156">
        <f t="shared" si="18"/>
        <v>39</v>
      </c>
      <c r="AG32" s="156">
        <f t="shared" si="18"/>
        <v>0</v>
      </c>
      <c r="AH32" s="156">
        <f t="shared" si="18"/>
        <v>477</v>
      </c>
      <c r="AI32" s="166">
        <f t="shared" si="34"/>
        <v>8.9041095890410954E-2</v>
      </c>
      <c r="AJ32" s="157">
        <f t="shared" si="20"/>
        <v>21</v>
      </c>
      <c r="AK32" s="156">
        <f t="shared" si="20"/>
        <v>21</v>
      </c>
      <c r="AL32" s="156">
        <f t="shared" si="20"/>
        <v>0</v>
      </c>
      <c r="AM32" s="156">
        <f t="shared" si="20"/>
        <v>498</v>
      </c>
      <c r="AN32" s="166">
        <f t="shared" si="35"/>
        <v>4.40251572327044E-2</v>
      </c>
      <c r="AO32" s="157">
        <f t="shared" si="22"/>
        <v>18</v>
      </c>
      <c r="AP32" s="156">
        <f t="shared" si="22"/>
        <v>18</v>
      </c>
      <c r="AQ32" s="156">
        <f t="shared" si="22"/>
        <v>0</v>
      </c>
      <c r="AR32" s="156">
        <f t="shared" si="22"/>
        <v>516</v>
      </c>
      <c r="AS32" s="166">
        <f t="shared" si="36"/>
        <v>3.614457831325301E-2</v>
      </c>
      <c r="AT32" s="163">
        <f t="shared" si="37"/>
        <v>516</v>
      </c>
      <c r="AU32" s="164">
        <f t="shared" si="38"/>
        <v>0.11487405472239454</v>
      </c>
    </row>
    <row r="33" spans="2:47" outlineLevel="1" x14ac:dyDescent="0.35">
      <c r="B33" s="229" t="s">
        <v>94</v>
      </c>
      <c r="C33" s="63" t="s">
        <v>106</v>
      </c>
      <c r="D33" s="157">
        <f t="shared" ref="D33:F33" si="39">D66+D98+D130+D162+D194+D226</f>
        <v>0</v>
      </c>
      <c r="E33" s="158">
        <f t="shared" si="39"/>
        <v>0</v>
      </c>
      <c r="F33" s="157">
        <f t="shared" si="39"/>
        <v>0</v>
      </c>
      <c r="G33" s="155">
        <f t="shared" ref="G33:G38" si="40">E33+F33</f>
        <v>0</v>
      </c>
      <c r="H33" s="159">
        <f t="shared" ref="H33:H38" si="41">IFERROR((G33-E33)/E33,0)</f>
        <v>0</v>
      </c>
      <c r="I33" s="157">
        <f t="shared" ref="I33:I38" si="42">I66+I98+I130+I162+I194+I226</f>
        <v>0</v>
      </c>
      <c r="J33" s="155">
        <f t="shared" ref="J33:J38" si="43">G33+I33</f>
        <v>0</v>
      </c>
      <c r="K33" s="159">
        <f t="shared" ref="K33:K38" si="44">IFERROR((J33-G33)/G33,0)</f>
        <v>0</v>
      </c>
      <c r="L33" s="157">
        <f t="shared" ref="L33:L38" si="45">L66+L98+L130+L162+L194+L226</f>
        <v>0</v>
      </c>
      <c r="M33" s="155">
        <f t="shared" ref="M33:M38" si="46">J33+L33</f>
        <v>0</v>
      </c>
      <c r="N33" s="159">
        <f t="shared" ref="N33:N38" si="47">IFERROR((M33-J33)/J33,0)</f>
        <v>0</v>
      </c>
      <c r="O33" s="157">
        <f t="shared" ref="O33:O38" si="48">O66+O98+O130+O162+O194+O226</f>
        <v>0</v>
      </c>
      <c r="P33" s="155">
        <f t="shared" si="10"/>
        <v>0</v>
      </c>
      <c r="Q33" s="159">
        <f t="shared" si="11"/>
        <v>0</v>
      </c>
      <c r="R33" s="163">
        <f t="shared" si="12"/>
        <v>0</v>
      </c>
      <c r="S33" s="164">
        <f t="shared" si="13"/>
        <v>0</v>
      </c>
      <c r="U33" s="157">
        <f t="shared" ref="U33:X33" si="49">U66+U98+U130+U162+U194+U226</f>
        <v>0</v>
      </c>
      <c r="V33" s="156">
        <f t="shared" si="49"/>
        <v>0</v>
      </c>
      <c r="W33" s="156">
        <f t="shared" si="49"/>
        <v>0</v>
      </c>
      <c r="X33" s="156">
        <f t="shared" si="49"/>
        <v>0</v>
      </c>
      <c r="Y33" s="166">
        <f t="shared" ref="Y33:Y38" si="50">IFERROR((X33-P33)/P33,0)</f>
        <v>0</v>
      </c>
      <c r="Z33" s="157">
        <f t="shared" ref="Z33:AC33" si="51">Z66+Z98+Z130+Z162+Z194+Z226</f>
        <v>0</v>
      </c>
      <c r="AA33" s="156">
        <f t="shared" si="51"/>
        <v>0</v>
      </c>
      <c r="AB33" s="156">
        <f t="shared" si="51"/>
        <v>0</v>
      </c>
      <c r="AC33" s="156">
        <f t="shared" si="51"/>
        <v>0</v>
      </c>
      <c r="AD33" s="166">
        <f t="shared" ref="AD33:AD38" si="52">IFERROR((AC33-X33)/X33,0)</f>
        <v>0</v>
      </c>
      <c r="AE33" s="157">
        <f t="shared" ref="AE33:AH33" si="53">AE66+AE98+AE130+AE162+AE194+AE226</f>
        <v>0</v>
      </c>
      <c r="AF33" s="156">
        <f t="shared" si="53"/>
        <v>0</v>
      </c>
      <c r="AG33" s="156">
        <f t="shared" si="53"/>
        <v>0</v>
      </c>
      <c r="AH33" s="156">
        <f t="shared" si="53"/>
        <v>0</v>
      </c>
      <c r="AI33" s="166">
        <f t="shared" ref="AI33:AI38" si="54">IFERROR((AH33-AC33)/AC33,0)</f>
        <v>0</v>
      </c>
      <c r="AJ33" s="157">
        <f t="shared" ref="AJ33:AM33" si="55">AJ66+AJ98+AJ130+AJ162+AJ194+AJ226</f>
        <v>0</v>
      </c>
      <c r="AK33" s="156">
        <f t="shared" si="55"/>
        <v>0</v>
      </c>
      <c r="AL33" s="156">
        <f t="shared" si="55"/>
        <v>0</v>
      </c>
      <c r="AM33" s="156">
        <f t="shared" si="55"/>
        <v>0</v>
      </c>
      <c r="AN33" s="166">
        <f t="shared" ref="AN33:AN38" si="56">IFERROR((AM33-AH33)/AH33,0)</f>
        <v>0</v>
      </c>
      <c r="AO33" s="157">
        <f t="shared" ref="AO33:AR33" si="57">AO66+AO98+AO130+AO162+AO194+AO226</f>
        <v>0</v>
      </c>
      <c r="AP33" s="156">
        <f t="shared" si="57"/>
        <v>0</v>
      </c>
      <c r="AQ33" s="156">
        <f t="shared" si="57"/>
        <v>0</v>
      </c>
      <c r="AR33" s="156">
        <f t="shared" si="57"/>
        <v>0</v>
      </c>
      <c r="AS33" s="166">
        <f t="shared" ref="AS33:AS38" si="58">IFERROR((AR33-AM33)/AM33,0)</f>
        <v>0</v>
      </c>
      <c r="AT33" s="163">
        <f t="shared" ref="AT33:AT38" si="59">U33+Z33+AE33+AJ33+AO33</f>
        <v>0</v>
      </c>
      <c r="AU33" s="164">
        <f t="shared" ref="AU33:AU38" si="60">IFERROR((AR33/X33)^(1/4)-1,0)</f>
        <v>0</v>
      </c>
    </row>
    <row r="34" spans="2:47" outlineLevel="1" x14ac:dyDescent="0.35">
      <c r="B34" s="230" t="s">
        <v>95</v>
      </c>
      <c r="C34" s="63" t="s">
        <v>106</v>
      </c>
      <c r="D34" s="157">
        <f t="shared" ref="D34:F34" si="61">D67+D99+D131+D163+D195+D227</f>
        <v>0</v>
      </c>
      <c r="E34" s="158">
        <f t="shared" si="61"/>
        <v>0</v>
      </c>
      <c r="F34" s="157">
        <f t="shared" si="61"/>
        <v>0</v>
      </c>
      <c r="G34" s="155">
        <f t="shared" si="40"/>
        <v>0</v>
      </c>
      <c r="H34" s="159">
        <f t="shared" si="41"/>
        <v>0</v>
      </c>
      <c r="I34" s="157">
        <f t="shared" si="42"/>
        <v>0</v>
      </c>
      <c r="J34" s="155">
        <f t="shared" si="43"/>
        <v>0</v>
      </c>
      <c r="K34" s="159">
        <f t="shared" si="44"/>
        <v>0</v>
      </c>
      <c r="L34" s="157">
        <f t="shared" si="45"/>
        <v>0</v>
      </c>
      <c r="M34" s="155">
        <f t="shared" si="46"/>
        <v>0</v>
      </c>
      <c r="N34" s="159">
        <f t="shared" si="47"/>
        <v>0</v>
      </c>
      <c r="O34" s="157">
        <f t="shared" si="48"/>
        <v>0</v>
      </c>
      <c r="P34" s="155">
        <f t="shared" si="10"/>
        <v>0</v>
      </c>
      <c r="Q34" s="159">
        <f t="shared" si="11"/>
        <v>0</v>
      </c>
      <c r="R34" s="163">
        <f t="shared" si="12"/>
        <v>0</v>
      </c>
      <c r="S34" s="164">
        <f t="shared" si="13"/>
        <v>0</v>
      </c>
      <c r="U34" s="157">
        <f t="shared" ref="U34:X34" si="62">U67+U99+U131+U163+U195+U227</f>
        <v>318</v>
      </c>
      <c r="V34" s="156">
        <f t="shared" si="62"/>
        <v>318</v>
      </c>
      <c r="W34" s="156">
        <f t="shared" si="62"/>
        <v>0</v>
      </c>
      <c r="X34" s="156">
        <f t="shared" si="62"/>
        <v>318</v>
      </c>
      <c r="Y34" s="166">
        <f t="shared" si="50"/>
        <v>0</v>
      </c>
      <c r="Z34" s="157">
        <f t="shared" ref="Z34:AC34" si="63">Z67+Z99+Z131+Z163+Z195+Z227</f>
        <v>229</v>
      </c>
      <c r="AA34" s="156">
        <f t="shared" si="63"/>
        <v>229</v>
      </c>
      <c r="AB34" s="156">
        <f t="shared" si="63"/>
        <v>0</v>
      </c>
      <c r="AC34" s="156">
        <f t="shared" si="63"/>
        <v>547</v>
      </c>
      <c r="AD34" s="166">
        <f t="shared" si="52"/>
        <v>0.72012578616352196</v>
      </c>
      <c r="AE34" s="157">
        <f t="shared" ref="AE34:AH34" si="64">AE67+AE99+AE131+AE163+AE195+AE227</f>
        <v>113</v>
      </c>
      <c r="AF34" s="156">
        <f t="shared" si="64"/>
        <v>113</v>
      </c>
      <c r="AG34" s="156">
        <f t="shared" si="64"/>
        <v>0</v>
      </c>
      <c r="AH34" s="156">
        <f t="shared" si="64"/>
        <v>660</v>
      </c>
      <c r="AI34" s="166">
        <f t="shared" si="54"/>
        <v>0.20658135283363802</v>
      </c>
      <c r="AJ34" s="157">
        <f t="shared" ref="AJ34:AM34" si="65">AJ67+AJ99+AJ131+AJ163+AJ195+AJ227</f>
        <v>110</v>
      </c>
      <c r="AK34" s="156">
        <f t="shared" si="65"/>
        <v>110</v>
      </c>
      <c r="AL34" s="156">
        <f t="shared" si="65"/>
        <v>0</v>
      </c>
      <c r="AM34" s="156">
        <f t="shared" si="65"/>
        <v>770</v>
      </c>
      <c r="AN34" s="166">
        <f t="shared" si="56"/>
        <v>0.16666666666666666</v>
      </c>
      <c r="AO34" s="157">
        <f t="shared" ref="AO34:AR34" si="66">AO67+AO99+AO131+AO163+AO195+AO227</f>
        <v>54</v>
      </c>
      <c r="AP34" s="156">
        <f t="shared" si="66"/>
        <v>54</v>
      </c>
      <c r="AQ34" s="156">
        <f t="shared" si="66"/>
        <v>0</v>
      </c>
      <c r="AR34" s="156">
        <f t="shared" si="66"/>
        <v>824</v>
      </c>
      <c r="AS34" s="166">
        <f t="shared" si="58"/>
        <v>7.0129870129870125E-2</v>
      </c>
      <c r="AT34" s="163">
        <f t="shared" si="59"/>
        <v>824</v>
      </c>
      <c r="AU34" s="164">
        <f t="shared" si="60"/>
        <v>0.2687469841523078</v>
      </c>
    </row>
    <row r="35" spans="2:47" outlineLevel="1" x14ac:dyDescent="0.35">
      <c r="B35" s="229" t="s">
        <v>96</v>
      </c>
      <c r="C35" s="63" t="s">
        <v>106</v>
      </c>
      <c r="D35" s="157">
        <f t="shared" ref="D35:F35" si="67">D68+D100+D132+D164+D196+D228</f>
        <v>0</v>
      </c>
      <c r="E35" s="158">
        <f t="shared" si="67"/>
        <v>0</v>
      </c>
      <c r="F35" s="157">
        <f t="shared" si="67"/>
        <v>0</v>
      </c>
      <c r="G35" s="155">
        <f t="shared" si="40"/>
        <v>0</v>
      </c>
      <c r="H35" s="159">
        <f t="shared" si="41"/>
        <v>0</v>
      </c>
      <c r="I35" s="157">
        <f t="shared" si="42"/>
        <v>0</v>
      </c>
      <c r="J35" s="155">
        <f t="shared" si="43"/>
        <v>0</v>
      </c>
      <c r="K35" s="159">
        <f t="shared" si="44"/>
        <v>0</v>
      </c>
      <c r="L35" s="157">
        <f t="shared" si="45"/>
        <v>0</v>
      </c>
      <c r="M35" s="155">
        <f t="shared" si="46"/>
        <v>0</v>
      </c>
      <c r="N35" s="159">
        <f t="shared" si="47"/>
        <v>0</v>
      </c>
      <c r="O35" s="157">
        <f t="shared" si="48"/>
        <v>0</v>
      </c>
      <c r="P35" s="155">
        <f t="shared" si="10"/>
        <v>0</v>
      </c>
      <c r="Q35" s="159">
        <f t="shared" si="11"/>
        <v>0</v>
      </c>
      <c r="R35" s="163">
        <f t="shared" si="12"/>
        <v>0</v>
      </c>
      <c r="S35" s="164">
        <f t="shared" si="13"/>
        <v>0</v>
      </c>
      <c r="U35" s="157">
        <f t="shared" ref="U35:X35" si="68">U68+U100+U132+U164+U196+U228</f>
        <v>0</v>
      </c>
      <c r="V35" s="156">
        <f t="shared" si="68"/>
        <v>0</v>
      </c>
      <c r="W35" s="156">
        <f t="shared" si="68"/>
        <v>0</v>
      </c>
      <c r="X35" s="156">
        <f t="shared" si="68"/>
        <v>0</v>
      </c>
      <c r="Y35" s="166">
        <f t="shared" si="50"/>
        <v>0</v>
      </c>
      <c r="Z35" s="157">
        <f t="shared" ref="Z35:AC35" si="69">Z68+Z100+Z132+Z164+Z196+Z228</f>
        <v>0</v>
      </c>
      <c r="AA35" s="156">
        <f t="shared" si="69"/>
        <v>0</v>
      </c>
      <c r="AB35" s="156">
        <f t="shared" si="69"/>
        <v>0</v>
      </c>
      <c r="AC35" s="156">
        <f t="shared" si="69"/>
        <v>0</v>
      </c>
      <c r="AD35" s="166">
        <f t="shared" si="52"/>
        <v>0</v>
      </c>
      <c r="AE35" s="157">
        <f t="shared" ref="AE35:AH35" si="70">AE68+AE100+AE132+AE164+AE196+AE228</f>
        <v>0</v>
      </c>
      <c r="AF35" s="156">
        <f t="shared" si="70"/>
        <v>0</v>
      </c>
      <c r="AG35" s="156">
        <f t="shared" si="70"/>
        <v>0</v>
      </c>
      <c r="AH35" s="156">
        <f t="shared" si="70"/>
        <v>0</v>
      </c>
      <c r="AI35" s="166">
        <f t="shared" si="54"/>
        <v>0</v>
      </c>
      <c r="AJ35" s="157">
        <f t="shared" ref="AJ35:AM35" si="71">AJ68+AJ100+AJ132+AJ164+AJ196+AJ228</f>
        <v>0</v>
      </c>
      <c r="AK35" s="156">
        <f t="shared" si="71"/>
        <v>0</v>
      </c>
      <c r="AL35" s="156">
        <f t="shared" si="71"/>
        <v>0</v>
      </c>
      <c r="AM35" s="156">
        <f t="shared" si="71"/>
        <v>0</v>
      </c>
      <c r="AN35" s="166">
        <f t="shared" si="56"/>
        <v>0</v>
      </c>
      <c r="AO35" s="157">
        <f t="shared" ref="AO35:AR35" si="72">AO68+AO100+AO132+AO164+AO196+AO228</f>
        <v>0</v>
      </c>
      <c r="AP35" s="156">
        <f t="shared" si="72"/>
        <v>0</v>
      </c>
      <c r="AQ35" s="156">
        <f t="shared" si="72"/>
        <v>0</v>
      </c>
      <c r="AR35" s="156">
        <f t="shared" si="72"/>
        <v>0</v>
      </c>
      <c r="AS35" s="166">
        <f t="shared" si="58"/>
        <v>0</v>
      </c>
      <c r="AT35" s="163">
        <f t="shared" si="59"/>
        <v>0</v>
      </c>
      <c r="AU35" s="164">
        <f t="shared" si="60"/>
        <v>0</v>
      </c>
    </row>
    <row r="36" spans="2:47" outlineLevel="1" x14ac:dyDescent="0.35">
      <c r="B36" s="230" t="s">
        <v>97</v>
      </c>
      <c r="C36" s="63" t="s">
        <v>106</v>
      </c>
      <c r="D36" s="157">
        <f t="shared" ref="D36:F36" si="73">D69+D101+D133+D165+D197+D229</f>
        <v>0</v>
      </c>
      <c r="E36" s="158">
        <f t="shared" si="73"/>
        <v>0</v>
      </c>
      <c r="F36" s="157">
        <f t="shared" si="73"/>
        <v>0</v>
      </c>
      <c r="G36" s="155">
        <f t="shared" si="40"/>
        <v>0</v>
      </c>
      <c r="H36" s="159">
        <f t="shared" si="41"/>
        <v>0</v>
      </c>
      <c r="I36" s="157">
        <f t="shared" si="42"/>
        <v>0</v>
      </c>
      <c r="J36" s="155">
        <f t="shared" si="43"/>
        <v>0</v>
      </c>
      <c r="K36" s="159">
        <f t="shared" si="44"/>
        <v>0</v>
      </c>
      <c r="L36" s="157">
        <f t="shared" si="45"/>
        <v>0</v>
      </c>
      <c r="M36" s="155">
        <f t="shared" si="46"/>
        <v>0</v>
      </c>
      <c r="N36" s="159">
        <f t="shared" si="47"/>
        <v>0</v>
      </c>
      <c r="O36" s="157">
        <f t="shared" si="48"/>
        <v>0</v>
      </c>
      <c r="P36" s="155">
        <f t="shared" si="10"/>
        <v>0</v>
      </c>
      <c r="Q36" s="159">
        <f t="shared" si="11"/>
        <v>0</v>
      </c>
      <c r="R36" s="163">
        <f t="shared" si="12"/>
        <v>0</v>
      </c>
      <c r="S36" s="164">
        <f t="shared" si="13"/>
        <v>0</v>
      </c>
      <c r="U36" s="157">
        <f t="shared" ref="U36:X36" si="74">U69+U101+U133+U165+U197+U229</f>
        <v>0</v>
      </c>
      <c r="V36" s="156">
        <f t="shared" si="74"/>
        <v>0</v>
      </c>
      <c r="W36" s="156">
        <f t="shared" si="74"/>
        <v>0</v>
      </c>
      <c r="X36" s="156">
        <f t="shared" si="74"/>
        <v>0</v>
      </c>
      <c r="Y36" s="166">
        <f t="shared" si="50"/>
        <v>0</v>
      </c>
      <c r="Z36" s="157">
        <f t="shared" ref="Z36:AC36" si="75">Z69+Z101+Z133+Z165+Z197+Z229</f>
        <v>65</v>
      </c>
      <c r="AA36" s="156">
        <f t="shared" si="75"/>
        <v>65</v>
      </c>
      <c r="AB36" s="156">
        <f t="shared" si="75"/>
        <v>0</v>
      </c>
      <c r="AC36" s="156">
        <f t="shared" si="75"/>
        <v>65</v>
      </c>
      <c r="AD36" s="166">
        <f t="shared" si="52"/>
        <v>0</v>
      </c>
      <c r="AE36" s="157">
        <f t="shared" ref="AE36:AH36" si="76">AE69+AE101+AE133+AE165+AE197+AE229</f>
        <v>100</v>
      </c>
      <c r="AF36" s="156">
        <f t="shared" si="76"/>
        <v>100</v>
      </c>
      <c r="AG36" s="156">
        <f t="shared" si="76"/>
        <v>0</v>
      </c>
      <c r="AH36" s="156">
        <f t="shared" si="76"/>
        <v>165</v>
      </c>
      <c r="AI36" s="166">
        <f t="shared" si="54"/>
        <v>1.5384615384615385</v>
      </c>
      <c r="AJ36" s="157">
        <f t="shared" ref="AJ36:AM36" si="77">AJ69+AJ101+AJ133+AJ165+AJ197+AJ229</f>
        <v>0</v>
      </c>
      <c r="AK36" s="156">
        <f t="shared" si="77"/>
        <v>0</v>
      </c>
      <c r="AL36" s="156">
        <f t="shared" si="77"/>
        <v>0</v>
      </c>
      <c r="AM36" s="156">
        <f t="shared" si="77"/>
        <v>165</v>
      </c>
      <c r="AN36" s="166">
        <f t="shared" si="56"/>
        <v>0</v>
      </c>
      <c r="AO36" s="157">
        <f t="shared" ref="AO36:AR36" si="78">AO69+AO101+AO133+AO165+AO197+AO229</f>
        <v>0</v>
      </c>
      <c r="AP36" s="156">
        <f t="shared" si="78"/>
        <v>0</v>
      </c>
      <c r="AQ36" s="156">
        <f t="shared" si="78"/>
        <v>0</v>
      </c>
      <c r="AR36" s="156">
        <f t="shared" si="78"/>
        <v>165</v>
      </c>
      <c r="AS36" s="166">
        <f t="shared" si="58"/>
        <v>0</v>
      </c>
      <c r="AT36" s="163">
        <f t="shared" si="59"/>
        <v>165</v>
      </c>
      <c r="AU36" s="164">
        <f t="shared" si="60"/>
        <v>0</v>
      </c>
    </row>
    <row r="37" spans="2:47" outlineLevel="1" x14ac:dyDescent="0.35">
      <c r="B37" s="230" t="s">
        <v>98</v>
      </c>
      <c r="C37" s="63" t="s">
        <v>106</v>
      </c>
      <c r="D37" s="157">
        <f t="shared" ref="D37:F37" si="79">D70+D102+D134+D166+D198+D230</f>
        <v>0</v>
      </c>
      <c r="E37" s="158">
        <f t="shared" si="79"/>
        <v>0</v>
      </c>
      <c r="F37" s="157">
        <f t="shared" si="79"/>
        <v>0</v>
      </c>
      <c r="G37" s="155">
        <f t="shared" si="40"/>
        <v>0</v>
      </c>
      <c r="H37" s="159">
        <f t="shared" si="41"/>
        <v>0</v>
      </c>
      <c r="I37" s="157">
        <f t="shared" si="42"/>
        <v>0</v>
      </c>
      <c r="J37" s="155">
        <f t="shared" si="43"/>
        <v>0</v>
      </c>
      <c r="K37" s="159">
        <f t="shared" si="44"/>
        <v>0</v>
      </c>
      <c r="L37" s="157">
        <f t="shared" si="45"/>
        <v>0</v>
      </c>
      <c r="M37" s="155">
        <f t="shared" si="46"/>
        <v>0</v>
      </c>
      <c r="N37" s="159">
        <f t="shared" si="47"/>
        <v>0</v>
      </c>
      <c r="O37" s="157">
        <f t="shared" si="48"/>
        <v>0</v>
      </c>
      <c r="P37" s="155">
        <f t="shared" si="10"/>
        <v>0</v>
      </c>
      <c r="Q37" s="159">
        <f t="shared" si="11"/>
        <v>0</v>
      </c>
      <c r="R37" s="163">
        <f t="shared" si="12"/>
        <v>0</v>
      </c>
      <c r="S37" s="164">
        <f t="shared" si="13"/>
        <v>0</v>
      </c>
      <c r="U37" s="157">
        <f t="shared" ref="U37:X37" si="80">U70+U102+U134+U166+U198+U230</f>
        <v>0</v>
      </c>
      <c r="V37" s="156">
        <f t="shared" si="80"/>
        <v>0</v>
      </c>
      <c r="W37" s="156">
        <f t="shared" si="80"/>
        <v>0</v>
      </c>
      <c r="X37" s="156">
        <f t="shared" si="80"/>
        <v>0</v>
      </c>
      <c r="Y37" s="166">
        <f t="shared" si="50"/>
        <v>0</v>
      </c>
      <c r="Z37" s="157">
        <f t="shared" ref="Z37:AC37" si="81">Z70+Z102+Z134+Z166+Z198+Z230</f>
        <v>0</v>
      </c>
      <c r="AA37" s="156">
        <f t="shared" si="81"/>
        <v>0</v>
      </c>
      <c r="AB37" s="156">
        <f t="shared" si="81"/>
        <v>0</v>
      </c>
      <c r="AC37" s="156">
        <f t="shared" si="81"/>
        <v>0</v>
      </c>
      <c r="AD37" s="166">
        <f t="shared" si="52"/>
        <v>0</v>
      </c>
      <c r="AE37" s="157">
        <f t="shared" ref="AE37:AH37" si="82">AE70+AE102+AE134+AE166+AE198+AE230</f>
        <v>0</v>
      </c>
      <c r="AF37" s="156">
        <f t="shared" si="82"/>
        <v>0</v>
      </c>
      <c r="AG37" s="156">
        <f t="shared" si="82"/>
        <v>0</v>
      </c>
      <c r="AH37" s="156">
        <f t="shared" si="82"/>
        <v>0</v>
      </c>
      <c r="AI37" s="166">
        <f t="shared" si="54"/>
        <v>0</v>
      </c>
      <c r="AJ37" s="157">
        <f t="shared" ref="AJ37:AM37" si="83">AJ70+AJ102+AJ134+AJ166+AJ198+AJ230</f>
        <v>0</v>
      </c>
      <c r="AK37" s="156">
        <f t="shared" si="83"/>
        <v>0</v>
      </c>
      <c r="AL37" s="156">
        <f t="shared" si="83"/>
        <v>0</v>
      </c>
      <c r="AM37" s="156">
        <f t="shared" si="83"/>
        <v>0</v>
      </c>
      <c r="AN37" s="166">
        <f t="shared" si="56"/>
        <v>0</v>
      </c>
      <c r="AO37" s="157">
        <f t="shared" ref="AO37:AR37" si="84">AO70+AO102+AO134+AO166+AO198+AO230</f>
        <v>0</v>
      </c>
      <c r="AP37" s="156">
        <f t="shared" si="84"/>
        <v>0</v>
      </c>
      <c r="AQ37" s="156">
        <f t="shared" si="84"/>
        <v>0</v>
      </c>
      <c r="AR37" s="156">
        <f t="shared" si="84"/>
        <v>0</v>
      </c>
      <c r="AS37" s="166">
        <f t="shared" si="58"/>
        <v>0</v>
      </c>
      <c r="AT37" s="163">
        <f t="shared" si="59"/>
        <v>0</v>
      </c>
      <c r="AU37" s="164">
        <f t="shared" si="60"/>
        <v>0</v>
      </c>
    </row>
    <row r="38" spans="2:47" outlineLevel="1" x14ac:dyDescent="0.35">
      <c r="B38" s="230" t="s">
        <v>99</v>
      </c>
      <c r="C38" s="63" t="s">
        <v>106</v>
      </c>
      <c r="D38" s="157">
        <f t="shared" ref="D38:F38" si="85">D71+D103+D135+D167+D199+D231</f>
        <v>0</v>
      </c>
      <c r="E38" s="158">
        <f t="shared" si="85"/>
        <v>0</v>
      </c>
      <c r="F38" s="157">
        <f t="shared" si="85"/>
        <v>0</v>
      </c>
      <c r="G38" s="155">
        <f t="shared" si="40"/>
        <v>0</v>
      </c>
      <c r="H38" s="159">
        <f t="shared" si="41"/>
        <v>0</v>
      </c>
      <c r="I38" s="157">
        <f t="shared" si="42"/>
        <v>0</v>
      </c>
      <c r="J38" s="155">
        <f t="shared" si="43"/>
        <v>0</v>
      </c>
      <c r="K38" s="159">
        <f t="shared" si="44"/>
        <v>0</v>
      </c>
      <c r="L38" s="157">
        <f t="shared" si="45"/>
        <v>1</v>
      </c>
      <c r="M38" s="155">
        <f t="shared" si="46"/>
        <v>1</v>
      </c>
      <c r="N38" s="159">
        <f t="shared" si="47"/>
        <v>0</v>
      </c>
      <c r="O38" s="157">
        <f t="shared" si="48"/>
        <v>0</v>
      </c>
      <c r="P38" s="155">
        <f t="shared" si="10"/>
        <v>1</v>
      </c>
      <c r="Q38" s="159">
        <f t="shared" si="11"/>
        <v>0</v>
      </c>
      <c r="R38" s="163">
        <f t="shared" si="12"/>
        <v>1</v>
      </c>
      <c r="S38" s="164">
        <f t="shared" si="13"/>
        <v>0</v>
      </c>
      <c r="U38" s="157">
        <f t="shared" ref="U38:X38" si="86">U71+U103+U135+U167+U199+U231</f>
        <v>0</v>
      </c>
      <c r="V38" s="156">
        <f t="shared" si="86"/>
        <v>0</v>
      </c>
      <c r="W38" s="156">
        <f t="shared" si="86"/>
        <v>0</v>
      </c>
      <c r="X38" s="156">
        <f t="shared" si="86"/>
        <v>1</v>
      </c>
      <c r="Y38" s="166">
        <f t="shared" si="50"/>
        <v>0</v>
      </c>
      <c r="Z38" s="157">
        <f t="shared" ref="Z38:AC38" si="87">Z71+Z103+Z135+Z167+Z199+Z231</f>
        <v>0</v>
      </c>
      <c r="AA38" s="156">
        <f t="shared" si="87"/>
        <v>0</v>
      </c>
      <c r="AB38" s="156">
        <f t="shared" si="87"/>
        <v>0</v>
      </c>
      <c r="AC38" s="156">
        <f t="shared" si="87"/>
        <v>1</v>
      </c>
      <c r="AD38" s="166">
        <f t="shared" si="52"/>
        <v>0</v>
      </c>
      <c r="AE38" s="157">
        <f t="shared" ref="AE38:AH38" si="88">AE71+AE103+AE135+AE167+AE199+AE231</f>
        <v>0</v>
      </c>
      <c r="AF38" s="156">
        <f t="shared" si="88"/>
        <v>0</v>
      </c>
      <c r="AG38" s="156">
        <f t="shared" si="88"/>
        <v>0</v>
      </c>
      <c r="AH38" s="156">
        <f t="shared" si="88"/>
        <v>1</v>
      </c>
      <c r="AI38" s="166">
        <f t="shared" si="54"/>
        <v>0</v>
      </c>
      <c r="AJ38" s="157">
        <f t="shared" ref="AJ38:AM38" si="89">AJ71+AJ103+AJ135+AJ167+AJ199+AJ231</f>
        <v>0</v>
      </c>
      <c r="AK38" s="156">
        <f t="shared" si="89"/>
        <v>0</v>
      </c>
      <c r="AL38" s="156">
        <f t="shared" si="89"/>
        <v>0</v>
      </c>
      <c r="AM38" s="156">
        <f t="shared" si="89"/>
        <v>1</v>
      </c>
      <c r="AN38" s="166">
        <f t="shared" si="56"/>
        <v>0</v>
      </c>
      <c r="AO38" s="157">
        <f t="shared" ref="AO38:AR38" si="90">AO71+AO103+AO135+AO167+AO199+AO231</f>
        <v>0</v>
      </c>
      <c r="AP38" s="156">
        <f t="shared" si="90"/>
        <v>0</v>
      </c>
      <c r="AQ38" s="156">
        <f t="shared" si="90"/>
        <v>0</v>
      </c>
      <c r="AR38" s="156">
        <f t="shared" si="90"/>
        <v>1</v>
      </c>
      <c r="AS38" s="166">
        <f t="shared" si="58"/>
        <v>0</v>
      </c>
      <c r="AT38" s="163">
        <f t="shared" si="59"/>
        <v>0</v>
      </c>
      <c r="AU38" s="164">
        <f t="shared" si="60"/>
        <v>0</v>
      </c>
    </row>
    <row r="39" spans="2:47" ht="15" customHeight="1" outlineLevel="1" x14ac:dyDescent="0.35">
      <c r="B39" s="50" t="s">
        <v>138</v>
      </c>
      <c r="C39" s="47" t="s">
        <v>106</v>
      </c>
      <c r="D39" s="157">
        <f>SUM(D14:D38)</f>
        <v>88</v>
      </c>
      <c r="E39" s="157">
        <f t="shared" ref="E39:G39" si="91">SUM(E14:E38)</f>
        <v>188</v>
      </c>
      <c r="F39" s="157">
        <f t="shared" si="91"/>
        <v>47</v>
      </c>
      <c r="G39" s="157">
        <f t="shared" si="91"/>
        <v>235</v>
      </c>
      <c r="H39" s="160">
        <f>IFERROR((G39-E39)/E39,0)</f>
        <v>0.25</v>
      </c>
      <c r="I39" s="157">
        <f t="shared" ref="I39:J39" si="92">SUM(I14:I38)</f>
        <v>237</v>
      </c>
      <c r="J39" s="157">
        <f t="shared" si="92"/>
        <v>472</v>
      </c>
      <c r="K39" s="160">
        <f t="shared" si="5"/>
        <v>1.0085106382978724</v>
      </c>
      <c r="L39" s="157">
        <f t="shared" ref="L39:M39" si="93">SUM(L14:L38)</f>
        <v>294</v>
      </c>
      <c r="M39" s="157">
        <f t="shared" si="93"/>
        <v>766</v>
      </c>
      <c r="N39" s="160">
        <f t="shared" si="8"/>
        <v>0.6228813559322034</v>
      </c>
      <c r="O39" s="157">
        <f t="shared" ref="O39:P39" si="94">SUM(O14:O38)</f>
        <v>454</v>
      </c>
      <c r="P39" s="157">
        <f t="shared" si="94"/>
        <v>1220</v>
      </c>
      <c r="Q39" s="160">
        <f t="shared" si="11"/>
        <v>0.59268929503916445</v>
      </c>
      <c r="R39" s="157">
        <f>SUM(R14:R38)</f>
        <v>1120</v>
      </c>
      <c r="S39" s="164">
        <f t="shared" si="13"/>
        <v>0.59606471064779498</v>
      </c>
      <c r="U39" s="157">
        <f t="shared" ref="U39:X39" si="95">SUM(U14:U38)</f>
        <v>3756</v>
      </c>
      <c r="V39" s="157">
        <f t="shared" si="95"/>
        <v>3756</v>
      </c>
      <c r="W39" s="157">
        <f t="shared" si="95"/>
        <v>0</v>
      </c>
      <c r="X39" s="157">
        <f t="shared" si="95"/>
        <v>4976</v>
      </c>
      <c r="Y39" s="165">
        <f>IFERROR((X39-P39)/P39,0)</f>
        <v>3.0786885245901638</v>
      </c>
      <c r="Z39" s="157">
        <f t="shared" ref="Z39:AC39" si="96">SUM(Z14:Z38)</f>
        <v>6830</v>
      </c>
      <c r="AA39" s="157">
        <f t="shared" si="96"/>
        <v>6830</v>
      </c>
      <c r="AB39" s="157">
        <f t="shared" si="96"/>
        <v>0</v>
      </c>
      <c r="AC39" s="157">
        <f t="shared" si="96"/>
        <v>11806</v>
      </c>
      <c r="AD39" s="165">
        <f t="shared" si="17"/>
        <v>1.372588424437299</v>
      </c>
      <c r="AE39" s="157">
        <f t="shared" ref="AE39:AH39" si="97">SUM(AE14:AE38)</f>
        <v>4912</v>
      </c>
      <c r="AF39" s="157">
        <f t="shared" si="97"/>
        <v>4912</v>
      </c>
      <c r="AG39" s="157">
        <f t="shared" si="97"/>
        <v>0</v>
      </c>
      <c r="AH39" s="157">
        <f t="shared" si="97"/>
        <v>16718</v>
      </c>
      <c r="AI39" s="165">
        <f t="shared" si="19"/>
        <v>0.41605963069625612</v>
      </c>
      <c r="AJ39" s="157">
        <f>SUM(AJ14:AJ38)</f>
        <v>3732</v>
      </c>
      <c r="AK39" s="157">
        <f>SUM(AK14:AK38)</f>
        <v>3732</v>
      </c>
      <c r="AL39" s="157">
        <f>SUM(AL14:AL38)</f>
        <v>0</v>
      </c>
      <c r="AM39" s="157">
        <f>SUM(AM14:AM38)</f>
        <v>20450</v>
      </c>
      <c r="AN39" s="165">
        <f t="shared" si="21"/>
        <v>0.22323244407225745</v>
      </c>
      <c r="AO39" s="157">
        <f t="shared" ref="AO39:AR39" si="98">SUM(AO14:AO38)</f>
        <v>3233</v>
      </c>
      <c r="AP39" s="157">
        <f t="shared" si="98"/>
        <v>3233</v>
      </c>
      <c r="AQ39" s="157">
        <f t="shared" si="98"/>
        <v>0</v>
      </c>
      <c r="AR39" s="157">
        <f t="shared" si="98"/>
        <v>23683</v>
      </c>
      <c r="AS39" s="165">
        <f t="shared" si="23"/>
        <v>0.15809290953545233</v>
      </c>
      <c r="AT39" s="157">
        <f>SUM(AT14:AT38)</f>
        <v>22463</v>
      </c>
      <c r="AU39" s="164">
        <f t="shared" si="25"/>
        <v>0.47702921592008662</v>
      </c>
    </row>
    <row r="40" spans="2:47" ht="15" customHeight="1" x14ac:dyDescent="0.35">
      <c r="O40" s="54"/>
    </row>
    <row r="41" spans="2:47" ht="15" customHeight="1" x14ac:dyDescent="0.35">
      <c r="O41" s="54"/>
    </row>
    <row r="42" spans="2:47" ht="15.5" x14ac:dyDescent="0.35">
      <c r="B42" s="296" t="s">
        <v>104</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row>
    <row r="43" spans="2:4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47" outlineLevel="1" x14ac:dyDescent="0.35">
      <c r="B44" s="310"/>
      <c r="C44" s="328" t="s">
        <v>105</v>
      </c>
      <c r="D44" s="307" t="s">
        <v>130</v>
      </c>
      <c r="E44" s="308"/>
      <c r="F44" s="308"/>
      <c r="G44" s="308"/>
      <c r="H44" s="308"/>
      <c r="I44" s="308"/>
      <c r="J44" s="308"/>
      <c r="K44" s="308"/>
      <c r="L44" s="308"/>
      <c r="M44" s="308"/>
      <c r="N44" s="308"/>
      <c r="O44" s="308"/>
      <c r="P44" s="308"/>
      <c r="Q44" s="309"/>
      <c r="R44" s="318" t="str">
        <f xml:space="preserve"> D45&amp;" - "&amp;O45</f>
        <v>2019 - 2023</v>
      </c>
      <c r="S44" s="319"/>
      <c r="U44" s="307" t="s">
        <v>131</v>
      </c>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9"/>
    </row>
    <row r="45" spans="2:47" outlineLevel="1" x14ac:dyDescent="0.35">
      <c r="B45" s="311"/>
      <c r="C45" s="328"/>
      <c r="D45" s="307">
        <f>$C$3-5</f>
        <v>2019</v>
      </c>
      <c r="E45" s="309"/>
      <c r="F45" s="307">
        <f>$C$3-4</f>
        <v>2020</v>
      </c>
      <c r="G45" s="308"/>
      <c r="H45" s="309"/>
      <c r="I45" s="307">
        <f>$C$3-3</f>
        <v>2021</v>
      </c>
      <c r="J45" s="308"/>
      <c r="K45" s="309"/>
      <c r="L45" s="307">
        <f>$C$3-2</f>
        <v>2022</v>
      </c>
      <c r="M45" s="308"/>
      <c r="N45" s="309"/>
      <c r="O45" s="307">
        <f>$C$3-1</f>
        <v>2023</v>
      </c>
      <c r="P45" s="308"/>
      <c r="Q45" s="309"/>
      <c r="R45" s="320"/>
      <c r="S45" s="321"/>
      <c r="U45" s="307">
        <f>$C$3</f>
        <v>2024</v>
      </c>
      <c r="V45" s="308"/>
      <c r="W45" s="308"/>
      <c r="X45" s="308"/>
      <c r="Y45" s="309"/>
      <c r="Z45" s="307">
        <f>$C$3+1</f>
        <v>2025</v>
      </c>
      <c r="AA45" s="308"/>
      <c r="AB45" s="308"/>
      <c r="AC45" s="308"/>
      <c r="AD45" s="309"/>
      <c r="AE45" s="307">
        <f>$C$3+2</f>
        <v>2026</v>
      </c>
      <c r="AF45" s="308"/>
      <c r="AG45" s="308"/>
      <c r="AH45" s="308"/>
      <c r="AI45" s="309"/>
      <c r="AJ45" s="307">
        <f>$C$3+3</f>
        <v>2027</v>
      </c>
      <c r="AK45" s="308"/>
      <c r="AL45" s="308"/>
      <c r="AM45" s="308"/>
      <c r="AN45" s="309"/>
      <c r="AO45" s="307">
        <f>$C$3+4</f>
        <v>2028</v>
      </c>
      <c r="AP45" s="308"/>
      <c r="AQ45" s="308"/>
      <c r="AR45" s="308"/>
      <c r="AS45" s="309"/>
      <c r="AT45" s="316" t="str">
        <f>U45&amp;" - "&amp;AO45</f>
        <v>2024 - 2028</v>
      </c>
      <c r="AU45" s="317"/>
    </row>
    <row r="46" spans="2:47" ht="43.5" outlineLevel="1" x14ac:dyDescent="0.35">
      <c r="B46" s="312"/>
      <c r="C46" s="328"/>
      <c r="D46" s="65" t="s">
        <v>132</v>
      </c>
      <c r="E46" s="66" t="s">
        <v>133</v>
      </c>
      <c r="F46" s="65" t="s">
        <v>132</v>
      </c>
      <c r="G46" s="9" t="s">
        <v>133</v>
      </c>
      <c r="H46" s="66" t="s">
        <v>134</v>
      </c>
      <c r="I46" s="65" t="s">
        <v>132</v>
      </c>
      <c r="J46" s="9" t="s">
        <v>133</v>
      </c>
      <c r="K46" s="66" t="s">
        <v>134</v>
      </c>
      <c r="L46" s="65" t="s">
        <v>132</v>
      </c>
      <c r="M46" s="9" t="s">
        <v>133</v>
      </c>
      <c r="N46" s="66" t="s">
        <v>134</v>
      </c>
      <c r="O46" s="65" t="s">
        <v>132</v>
      </c>
      <c r="P46" s="9" t="s">
        <v>133</v>
      </c>
      <c r="Q46" s="66" t="s">
        <v>134</v>
      </c>
      <c r="R46" s="65" t="s">
        <v>126</v>
      </c>
      <c r="S46" s="119" t="s">
        <v>135</v>
      </c>
      <c r="U46" s="65" t="s">
        <v>132</v>
      </c>
      <c r="V46" s="104" t="s">
        <v>136</v>
      </c>
      <c r="W46" s="104" t="s">
        <v>137</v>
      </c>
      <c r="X46" s="9" t="s">
        <v>133</v>
      </c>
      <c r="Y46" s="66" t="s">
        <v>134</v>
      </c>
      <c r="Z46" s="65" t="s">
        <v>132</v>
      </c>
      <c r="AA46" s="104" t="s">
        <v>136</v>
      </c>
      <c r="AB46" s="104" t="s">
        <v>137</v>
      </c>
      <c r="AC46" s="9" t="s">
        <v>133</v>
      </c>
      <c r="AD46" s="66" t="s">
        <v>134</v>
      </c>
      <c r="AE46" s="65" t="s">
        <v>132</v>
      </c>
      <c r="AF46" s="104" t="s">
        <v>136</v>
      </c>
      <c r="AG46" s="104" t="s">
        <v>137</v>
      </c>
      <c r="AH46" s="9" t="s">
        <v>133</v>
      </c>
      <c r="AI46" s="66" t="s">
        <v>134</v>
      </c>
      <c r="AJ46" s="65" t="s">
        <v>132</v>
      </c>
      <c r="AK46" s="104" t="s">
        <v>136</v>
      </c>
      <c r="AL46" s="104" t="s">
        <v>137</v>
      </c>
      <c r="AM46" s="9" t="s">
        <v>133</v>
      </c>
      <c r="AN46" s="66" t="s">
        <v>134</v>
      </c>
      <c r="AO46" s="65" t="s">
        <v>132</v>
      </c>
      <c r="AP46" s="104" t="s">
        <v>136</v>
      </c>
      <c r="AQ46" s="104" t="s">
        <v>137</v>
      </c>
      <c r="AR46" s="9" t="s">
        <v>133</v>
      </c>
      <c r="AS46" s="66" t="s">
        <v>134</v>
      </c>
      <c r="AT46" s="65" t="s">
        <v>126</v>
      </c>
      <c r="AU46" s="119" t="s">
        <v>135</v>
      </c>
    </row>
    <row r="47" spans="2:47" outlineLevel="1" x14ac:dyDescent="0.35">
      <c r="B47" s="229" t="s">
        <v>75</v>
      </c>
      <c r="C47" s="63" t="s">
        <v>106</v>
      </c>
      <c r="D47" s="69"/>
      <c r="E47" s="70">
        <f>D47</f>
        <v>0</v>
      </c>
      <c r="F47" s="69"/>
      <c r="G47" s="137">
        <f t="shared" ref="G47" si="99">E47+F47</f>
        <v>0</v>
      </c>
      <c r="H47" s="166">
        <f t="shared" ref="H47" si="100">IFERROR((G47-E47)/E47,0)</f>
        <v>0</v>
      </c>
      <c r="I47" s="69">
        <v>0</v>
      </c>
      <c r="J47" s="137">
        <f t="shared" ref="J47" si="101">G47+I47</f>
        <v>0</v>
      </c>
      <c r="K47" s="166">
        <f t="shared" ref="K47" si="102">IFERROR((J47-G47)/G47,0)</f>
        <v>0</v>
      </c>
      <c r="L47" s="69"/>
      <c r="M47" s="137">
        <f t="shared" ref="M47" si="103">J47+L47</f>
        <v>0</v>
      </c>
      <c r="N47" s="166">
        <f t="shared" ref="N47" si="104">IFERROR((M47-J47)/J47,0)</f>
        <v>0</v>
      </c>
      <c r="O47" s="69"/>
      <c r="P47" s="137">
        <f t="shared" ref="P47:P71" si="105">M47+O47</f>
        <v>0</v>
      </c>
      <c r="Q47" s="166">
        <f t="shared" ref="Q47:Q72" si="106">IFERROR((P47-M47)/M47,0)</f>
        <v>0</v>
      </c>
      <c r="R47" s="163">
        <f t="shared" ref="R47:R71" si="107">D47+F47+I47+L47+O47</f>
        <v>0</v>
      </c>
      <c r="S47" s="164">
        <f t="shared" ref="S47:S72" si="108">IFERROR((P47/E47)^(1/4)-1,0)</f>
        <v>0</v>
      </c>
      <c r="U47" s="168">
        <f>V47+W47</f>
        <v>0</v>
      </c>
      <c r="V47" s="6"/>
      <c r="W47" s="6"/>
      <c r="X47" s="137">
        <f t="shared" ref="X47" si="109">P47+U47</f>
        <v>0</v>
      </c>
      <c r="Y47" s="166">
        <f t="shared" ref="Y47" si="110">IFERROR((X47-P47)/P47,0)</f>
        <v>0</v>
      </c>
      <c r="Z47" s="168">
        <f>AA47+AB47</f>
        <v>0</v>
      </c>
      <c r="AA47" s="6"/>
      <c r="AB47" s="6"/>
      <c r="AC47" s="137">
        <f t="shared" ref="AC47" si="111">X47+Z47</f>
        <v>0</v>
      </c>
      <c r="AD47" s="159">
        <f t="shared" ref="AD47" si="112">IFERROR((AC47-X47)/X47,0)</f>
        <v>0</v>
      </c>
      <c r="AE47" s="168">
        <f>AF47+AG47</f>
        <v>0</v>
      </c>
      <c r="AF47" s="6"/>
      <c r="AG47" s="6"/>
      <c r="AH47" s="137">
        <f t="shared" ref="AH47" si="113">AC47+AE47</f>
        <v>0</v>
      </c>
      <c r="AI47" s="159">
        <f t="shared" ref="AI47" si="114">IFERROR((AH47-AC47)/AC47,0)</f>
        <v>0</v>
      </c>
      <c r="AJ47" s="168">
        <f>AK47+AL47</f>
        <v>0</v>
      </c>
      <c r="AK47" s="6"/>
      <c r="AL47" s="6"/>
      <c r="AM47" s="137">
        <f t="shared" ref="AM47" si="115">AH47+AJ47</f>
        <v>0</v>
      </c>
      <c r="AN47" s="159">
        <f t="shared" ref="AN47" si="116">IFERROR((AM47-AH47)/AH47,0)</f>
        <v>0</v>
      </c>
      <c r="AO47" s="168">
        <f>AP47+AQ47</f>
        <v>0</v>
      </c>
      <c r="AP47" s="6"/>
      <c r="AQ47" s="6"/>
      <c r="AR47" s="137">
        <f t="shared" ref="AR47" si="117">AM47+AO47</f>
        <v>0</v>
      </c>
      <c r="AS47" s="159">
        <f t="shared" ref="AS47" si="118">IFERROR((AR47-AM47)/AM47,0)</f>
        <v>0</v>
      </c>
      <c r="AT47" s="163">
        <f t="shared" ref="AT47" si="119">U47+Z47+AE47+AJ47+AO47</f>
        <v>0</v>
      </c>
      <c r="AU47" s="164">
        <f t="shared" ref="AU47" si="120">IFERROR((AR47/X47)^(1/4)-1,0)</f>
        <v>0</v>
      </c>
    </row>
    <row r="48" spans="2:47" outlineLevel="1" x14ac:dyDescent="0.35">
      <c r="B48" s="230" t="s">
        <v>76</v>
      </c>
      <c r="C48" s="63" t="s">
        <v>106</v>
      </c>
      <c r="D48" s="69"/>
      <c r="E48" s="70">
        <f t="shared" ref="E48:E71" si="121">D48</f>
        <v>0</v>
      </c>
      <c r="F48" s="69"/>
      <c r="G48" s="137">
        <f t="shared" ref="G48:G67" si="122">E48+F48</f>
        <v>0</v>
      </c>
      <c r="H48" s="166">
        <f t="shared" ref="H48:H67" si="123">IFERROR((G48-E48)/E48,0)</f>
        <v>0</v>
      </c>
      <c r="I48" s="69">
        <v>0</v>
      </c>
      <c r="J48" s="137">
        <f t="shared" ref="J48:J67" si="124">G48+I48</f>
        <v>0</v>
      </c>
      <c r="K48" s="166">
        <f t="shared" ref="K48:K67" si="125">IFERROR((J48-G48)/G48,0)</f>
        <v>0</v>
      </c>
      <c r="L48" s="69"/>
      <c r="M48" s="137">
        <f t="shared" ref="M48:M67" si="126">J48+L48</f>
        <v>0</v>
      </c>
      <c r="N48" s="166">
        <f t="shared" ref="N48:N67" si="127">IFERROR((M48-J48)/J48,0)</f>
        <v>0</v>
      </c>
      <c r="O48" s="69"/>
      <c r="P48" s="137">
        <f t="shared" si="105"/>
        <v>0</v>
      </c>
      <c r="Q48" s="166">
        <f t="shared" si="106"/>
        <v>0</v>
      </c>
      <c r="R48" s="163">
        <f t="shared" si="107"/>
        <v>0</v>
      </c>
      <c r="S48" s="164">
        <f t="shared" si="108"/>
        <v>0</v>
      </c>
      <c r="U48" s="168">
        <f t="shared" ref="U48:U67" si="128">V48+W48</f>
        <v>0</v>
      </c>
      <c r="V48" s="6"/>
      <c r="W48" s="6"/>
      <c r="X48" s="137">
        <f t="shared" ref="X48:X67" si="129">P48+U48</f>
        <v>0</v>
      </c>
      <c r="Y48" s="166">
        <f t="shared" ref="Y48:Y67" si="130">IFERROR((X48-P48)/P48,0)</f>
        <v>0</v>
      </c>
      <c r="Z48" s="168">
        <f t="shared" ref="Z48:Z67" si="131">AA48+AB48</f>
        <v>0</v>
      </c>
      <c r="AA48" s="6"/>
      <c r="AB48" s="6"/>
      <c r="AC48" s="137">
        <f t="shared" ref="AC48:AC67" si="132">X48+Z48</f>
        <v>0</v>
      </c>
      <c r="AD48" s="159">
        <f t="shared" ref="AD48:AD67" si="133">IFERROR((AC48-X48)/X48,0)</f>
        <v>0</v>
      </c>
      <c r="AE48" s="168">
        <f t="shared" ref="AE48:AE67" si="134">AF48+AG48</f>
        <v>0</v>
      </c>
      <c r="AF48" s="6"/>
      <c r="AG48" s="6"/>
      <c r="AH48" s="137">
        <f t="shared" ref="AH48:AH67" si="135">AC48+AE48</f>
        <v>0</v>
      </c>
      <c r="AI48" s="159">
        <f t="shared" ref="AI48:AI67" si="136">IFERROR((AH48-AC48)/AC48,0)</f>
        <v>0</v>
      </c>
      <c r="AJ48" s="168">
        <f t="shared" ref="AJ48:AJ67" si="137">AK48+AL48</f>
        <v>0</v>
      </c>
      <c r="AK48" s="6"/>
      <c r="AL48" s="6"/>
      <c r="AM48" s="137">
        <f t="shared" ref="AM48:AM67" si="138">AH48+AJ48</f>
        <v>0</v>
      </c>
      <c r="AN48" s="159">
        <f t="shared" ref="AN48:AN67" si="139">IFERROR((AM48-AH48)/AH48,0)</f>
        <v>0</v>
      </c>
      <c r="AO48" s="168">
        <f t="shared" ref="AO48:AO67" si="140">AP48+AQ48</f>
        <v>0</v>
      </c>
      <c r="AP48" s="6"/>
      <c r="AQ48" s="6"/>
      <c r="AR48" s="137">
        <f t="shared" ref="AR48:AR67" si="141">AM48+AO48</f>
        <v>0</v>
      </c>
      <c r="AS48" s="159">
        <f t="shared" ref="AS48:AS67" si="142">IFERROR((AR48-AM48)/AM48,0)</f>
        <v>0</v>
      </c>
      <c r="AT48" s="163">
        <f t="shared" ref="AT48:AT67" si="143">U48+Z48+AE48+AJ48+AO48</f>
        <v>0</v>
      </c>
      <c r="AU48" s="164">
        <f t="shared" ref="AU48:AU67" si="144">IFERROR((AR48/X48)^(1/4)-1,0)</f>
        <v>0</v>
      </c>
    </row>
    <row r="49" spans="2:47" outlineLevel="1" x14ac:dyDescent="0.35">
      <c r="B49" s="229" t="s">
        <v>77</v>
      </c>
      <c r="C49" s="63" t="s">
        <v>106</v>
      </c>
      <c r="D49" s="69"/>
      <c r="E49" s="70">
        <f t="shared" si="121"/>
        <v>0</v>
      </c>
      <c r="F49" s="69"/>
      <c r="G49" s="137">
        <f t="shared" si="122"/>
        <v>0</v>
      </c>
      <c r="H49" s="166">
        <f t="shared" si="123"/>
        <v>0</v>
      </c>
      <c r="I49" s="69">
        <v>0</v>
      </c>
      <c r="J49" s="137">
        <f t="shared" si="124"/>
        <v>0</v>
      </c>
      <c r="K49" s="166">
        <f t="shared" si="125"/>
        <v>0</v>
      </c>
      <c r="L49" s="69"/>
      <c r="M49" s="137">
        <f t="shared" si="126"/>
        <v>0</v>
      </c>
      <c r="N49" s="166">
        <f t="shared" si="127"/>
        <v>0</v>
      </c>
      <c r="O49" s="69"/>
      <c r="P49" s="137">
        <f t="shared" si="105"/>
        <v>0</v>
      </c>
      <c r="Q49" s="166">
        <f t="shared" si="106"/>
        <v>0</v>
      </c>
      <c r="R49" s="163">
        <f t="shared" si="107"/>
        <v>0</v>
      </c>
      <c r="S49" s="164">
        <f t="shared" si="108"/>
        <v>0</v>
      </c>
      <c r="U49" s="168">
        <f t="shared" si="128"/>
        <v>0</v>
      </c>
      <c r="V49" s="6"/>
      <c r="W49" s="6"/>
      <c r="X49" s="137">
        <f t="shared" si="129"/>
        <v>0</v>
      </c>
      <c r="Y49" s="166">
        <f t="shared" si="130"/>
        <v>0</v>
      </c>
      <c r="Z49" s="168">
        <f t="shared" si="131"/>
        <v>0</v>
      </c>
      <c r="AA49" s="6"/>
      <c r="AB49" s="6"/>
      <c r="AC49" s="137">
        <f t="shared" si="132"/>
        <v>0</v>
      </c>
      <c r="AD49" s="159">
        <f t="shared" si="133"/>
        <v>0</v>
      </c>
      <c r="AE49" s="168">
        <f t="shared" si="134"/>
        <v>0</v>
      </c>
      <c r="AF49" s="6"/>
      <c r="AG49" s="6"/>
      <c r="AH49" s="137">
        <f t="shared" si="135"/>
        <v>0</v>
      </c>
      <c r="AI49" s="159">
        <f t="shared" si="136"/>
        <v>0</v>
      </c>
      <c r="AJ49" s="168">
        <f t="shared" si="137"/>
        <v>0</v>
      </c>
      <c r="AK49" s="6"/>
      <c r="AL49" s="6"/>
      <c r="AM49" s="137">
        <f t="shared" si="138"/>
        <v>0</v>
      </c>
      <c r="AN49" s="159">
        <f t="shared" si="139"/>
        <v>0</v>
      </c>
      <c r="AO49" s="168">
        <f t="shared" si="140"/>
        <v>0</v>
      </c>
      <c r="AP49" s="6"/>
      <c r="AQ49" s="6"/>
      <c r="AR49" s="137">
        <f t="shared" si="141"/>
        <v>0</v>
      </c>
      <c r="AS49" s="159">
        <f t="shared" si="142"/>
        <v>0</v>
      </c>
      <c r="AT49" s="163">
        <f t="shared" si="143"/>
        <v>0</v>
      </c>
      <c r="AU49" s="164">
        <f t="shared" si="144"/>
        <v>0</v>
      </c>
    </row>
    <row r="50" spans="2:47" outlineLevel="1" x14ac:dyDescent="0.35">
      <c r="B50" s="230" t="s">
        <v>78</v>
      </c>
      <c r="C50" s="63" t="s">
        <v>106</v>
      </c>
      <c r="D50" s="69"/>
      <c r="E50" s="70">
        <f t="shared" si="121"/>
        <v>0</v>
      </c>
      <c r="F50" s="69"/>
      <c r="G50" s="137">
        <f t="shared" si="122"/>
        <v>0</v>
      </c>
      <c r="H50" s="166">
        <f t="shared" si="123"/>
        <v>0</v>
      </c>
      <c r="I50" s="69">
        <v>0</v>
      </c>
      <c r="J50" s="137">
        <f t="shared" si="124"/>
        <v>0</v>
      </c>
      <c r="K50" s="166">
        <f t="shared" si="125"/>
        <v>0</v>
      </c>
      <c r="L50" s="69">
        <v>5</v>
      </c>
      <c r="M50" s="137">
        <f t="shared" si="126"/>
        <v>5</v>
      </c>
      <c r="N50" s="166">
        <f t="shared" si="127"/>
        <v>0</v>
      </c>
      <c r="O50" s="69"/>
      <c r="P50" s="137">
        <f t="shared" si="105"/>
        <v>5</v>
      </c>
      <c r="Q50" s="166">
        <f t="shared" si="106"/>
        <v>0</v>
      </c>
      <c r="R50" s="163">
        <f t="shared" si="107"/>
        <v>5</v>
      </c>
      <c r="S50" s="164">
        <f t="shared" si="108"/>
        <v>0</v>
      </c>
      <c r="U50" s="168">
        <f t="shared" si="128"/>
        <v>8</v>
      </c>
      <c r="V50" s="6">
        <v>8</v>
      </c>
      <c r="W50" s="6"/>
      <c r="X50" s="137">
        <f t="shared" si="129"/>
        <v>13</v>
      </c>
      <c r="Y50" s="166">
        <f t="shared" si="130"/>
        <v>1.6</v>
      </c>
      <c r="Z50" s="168">
        <f t="shared" si="131"/>
        <v>20</v>
      </c>
      <c r="AA50" s="6">
        <v>20</v>
      </c>
      <c r="AB50" s="6"/>
      <c r="AC50" s="137">
        <f t="shared" si="132"/>
        <v>33</v>
      </c>
      <c r="AD50" s="159">
        <f t="shared" si="133"/>
        <v>1.5384615384615385</v>
      </c>
      <c r="AE50" s="168">
        <f t="shared" si="134"/>
        <v>8</v>
      </c>
      <c r="AF50" s="6">
        <v>8</v>
      </c>
      <c r="AG50" s="6"/>
      <c r="AH50" s="137">
        <f t="shared" si="135"/>
        <v>41</v>
      </c>
      <c r="AI50" s="159">
        <f t="shared" si="136"/>
        <v>0.24242424242424243</v>
      </c>
      <c r="AJ50" s="168">
        <f t="shared" si="137"/>
        <v>7</v>
      </c>
      <c r="AK50" s="6">
        <v>7</v>
      </c>
      <c r="AL50" s="6"/>
      <c r="AM50" s="137">
        <f t="shared" si="138"/>
        <v>48</v>
      </c>
      <c r="AN50" s="159">
        <f t="shared" si="139"/>
        <v>0.17073170731707318</v>
      </c>
      <c r="AO50" s="168">
        <f t="shared" si="140"/>
        <v>7</v>
      </c>
      <c r="AP50" s="6">
        <v>7</v>
      </c>
      <c r="AQ50" s="6"/>
      <c r="AR50" s="137">
        <f t="shared" si="141"/>
        <v>55</v>
      </c>
      <c r="AS50" s="159">
        <f t="shared" si="142"/>
        <v>0.14583333333333334</v>
      </c>
      <c r="AT50" s="163">
        <f t="shared" si="143"/>
        <v>50</v>
      </c>
      <c r="AU50" s="164">
        <f t="shared" si="144"/>
        <v>0.4341838717607327</v>
      </c>
    </row>
    <row r="51" spans="2:47" outlineLevel="1" x14ac:dyDescent="0.35">
      <c r="B51" s="229" t="s">
        <v>79</v>
      </c>
      <c r="C51" s="63" t="s">
        <v>106</v>
      </c>
      <c r="D51" s="69"/>
      <c r="E51" s="70">
        <f t="shared" si="121"/>
        <v>0</v>
      </c>
      <c r="F51" s="69"/>
      <c r="G51" s="137">
        <f t="shared" si="122"/>
        <v>0</v>
      </c>
      <c r="H51" s="166">
        <f t="shared" si="123"/>
        <v>0</v>
      </c>
      <c r="I51" s="69">
        <v>0</v>
      </c>
      <c r="J51" s="137">
        <f t="shared" si="124"/>
        <v>0</v>
      </c>
      <c r="K51" s="166">
        <f t="shared" si="125"/>
        <v>0</v>
      </c>
      <c r="L51" s="69"/>
      <c r="M51" s="137">
        <f t="shared" si="126"/>
        <v>0</v>
      </c>
      <c r="N51" s="166">
        <f t="shared" si="127"/>
        <v>0</v>
      </c>
      <c r="O51" s="69"/>
      <c r="P51" s="137">
        <f t="shared" si="105"/>
        <v>0</v>
      </c>
      <c r="Q51" s="166">
        <f t="shared" si="106"/>
        <v>0</v>
      </c>
      <c r="R51" s="163">
        <f t="shared" si="107"/>
        <v>0</v>
      </c>
      <c r="S51" s="164">
        <f t="shared" si="108"/>
        <v>0</v>
      </c>
      <c r="U51" s="168">
        <f t="shared" si="128"/>
        <v>0</v>
      </c>
      <c r="V51" s="6"/>
      <c r="W51" s="6"/>
      <c r="X51" s="137">
        <f t="shared" si="129"/>
        <v>0</v>
      </c>
      <c r="Y51" s="166">
        <f t="shared" si="130"/>
        <v>0</v>
      </c>
      <c r="Z51" s="168">
        <f t="shared" si="131"/>
        <v>0</v>
      </c>
      <c r="AA51" s="6"/>
      <c r="AB51" s="6"/>
      <c r="AC51" s="137">
        <f t="shared" si="132"/>
        <v>0</v>
      </c>
      <c r="AD51" s="159">
        <f t="shared" si="133"/>
        <v>0</v>
      </c>
      <c r="AE51" s="168">
        <f t="shared" si="134"/>
        <v>0</v>
      </c>
      <c r="AF51" s="6"/>
      <c r="AG51" s="6"/>
      <c r="AH51" s="137">
        <f t="shared" si="135"/>
        <v>0</v>
      </c>
      <c r="AI51" s="159">
        <f t="shared" si="136"/>
        <v>0</v>
      </c>
      <c r="AJ51" s="168">
        <f t="shared" si="137"/>
        <v>0</v>
      </c>
      <c r="AK51" s="6"/>
      <c r="AL51" s="6"/>
      <c r="AM51" s="137">
        <f t="shared" si="138"/>
        <v>0</v>
      </c>
      <c r="AN51" s="159">
        <f t="shared" si="139"/>
        <v>0</v>
      </c>
      <c r="AO51" s="168">
        <f t="shared" si="140"/>
        <v>0</v>
      </c>
      <c r="AP51" s="6"/>
      <c r="AQ51" s="6"/>
      <c r="AR51" s="137">
        <f t="shared" si="141"/>
        <v>0</v>
      </c>
      <c r="AS51" s="159">
        <f t="shared" si="142"/>
        <v>0</v>
      </c>
      <c r="AT51" s="163">
        <f t="shared" si="143"/>
        <v>0</v>
      </c>
      <c r="AU51" s="164">
        <f t="shared" si="144"/>
        <v>0</v>
      </c>
    </row>
    <row r="52" spans="2:47" outlineLevel="1" x14ac:dyDescent="0.35">
      <c r="B52" s="230" t="s">
        <v>80</v>
      </c>
      <c r="C52" s="63" t="s">
        <v>106</v>
      </c>
      <c r="D52" s="69">
        <v>3</v>
      </c>
      <c r="E52" s="70">
        <f t="shared" si="121"/>
        <v>3</v>
      </c>
      <c r="F52" s="69">
        <v>1</v>
      </c>
      <c r="G52" s="137">
        <f t="shared" si="122"/>
        <v>4</v>
      </c>
      <c r="H52" s="166">
        <f t="shared" si="123"/>
        <v>0.33333333333333331</v>
      </c>
      <c r="I52" s="69">
        <v>2</v>
      </c>
      <c r="J52" s="137">
        <f t="shared" si="124"/>
        <v>6</v>
      </c>
      <c r="K52" s="166">
        <f t="shared" si="125"/>
        <v>0.5</v>
      </c>
      <c r="L52" s="69">
        <v>21</v>
      </c>
      <c r="M52" s="137">
        <f t="shared" si="126"/>
        <v>27</v>
      </c>
      <c r="N52" s="166">
        <f t="shared" si="127"/>
        <v>3.5</v>
      </c>
      <c r="O52" s="69"/>
      <c r="P52" s="137">
        <f t="shared" si="105"/>
        <v>27</v>
      </c>
      <c r="Q52" s="166">
        <f t="shared" si="106"/>
        <v>0</v>
      </c>
      <c r="R52" s="163">
        <f t="shared" si="107"/>
        <v>27</v>
      </c>
      <c r="S52" s="164">
        <f t="shared" si="108"/>
        <v>0.73205080756887742</v>
      </c>
      <c r="U52" s="168">
        <f t="shared" si="128"/>
        <v>25</v>
      </c>
      <c r="V52" s="6">
        <v>25</v>
      </c>
      <c r="W52" s="6"/>
      <c r="X52" s="137">
        <f t="shared" si="129"/>
        <v>52</v>
      </c>
      <c r="Y52" s="166">
        <f t="shared" si="130"/>
        <v>0.92592592592592593</v>
      </c>
      <c r="Z52" s="168">
        <f t="shared" si="131"/>
        <v>27</v>
      </c>
      <c r="AA52" s="6">
        <v>27</v>
      </c>
      <c r="AB52" s="6"/>
      <c r="AC52" s="137">
        <f t="shared" si="132"/>
        <v>79</v>
      </c>
      <c r="AD52" s="159">
        <f t="shared" si="133"/>
        <v>0.51923076923076927</v>
      </c>
      <c r="AE52" s="168">
        <f t="shared" si="134"/>
        <v>23</v>
      </c>
      <c r="AF52" s="6">
        <v>23</v>
      </c>
      <c r="AG52" s="6"/>
      <c r="AH52" s="137">
        <f t="shared" si="135"/>
        <v>102</v>
      </c>
      <c r="AI52" s="159">
        <f t="shared" si="136"/>
        <v>0.29113924050632911</v>
      </c>
      <c r="AJ52" s="168">
        <f t="shared" si="137"/>
        <v>18</v>
      </c>
      <c r="AK52" s="6">
        <v>18</v>
      </c>
      <c r="AL52" s="6"/>
      <c r="AM52" s="137">
        <f t="shared" si="138"/>
        <v>120</v>
      </c>
      <c r="AN52" s="159">
        <f t="shared" si="139"/>
        <v>0.17647058823529413</v>
      </c>
      <c r="AO52" s="168">
        <f t="shared" si="140"/>
        <v>16</v>
      </c>
      <c r="AP52" s="6">
        <v>16</v>
      </c>
      <c r="AQ52" s="6"/>
      <c r="AR52" s="137">
        <f t="shared" si="141"/>
        <v>136</v>
      </c>
      <c r="AS52" s="159">
        <f t="shared" si="142"/>
        <v>0.13333333333333333</v>
      </c>
      <c r="AT52" s="163">
        <f t="shared" si="143"/>
        <v>109</v>
      </c>
      <c r="AU52" s="164">
        <f t="shared" si="144"/>
        <v>0.2716977157034135</v>
      </c>
    </row>
    <row r="53" spans="2:47" outlineLevel="1" x14ac:dyDescent="0.35">
      <c r="B53" s="229" t="s">
        <v>81</v>
      </c>
      <c r="C53" s="63" t="s">
        <v>106</v>
      </c>
      <c r="D53" s="69"/>
      <c r="E53" s="70">
        <f t="shared" si="121"/>
        <v>0</v>
      </c>
      <c r="F53" s="69"/>
      <c r="G53" s="137">
        <f t="shared" si="122"/>
        <v>0</v>
      </c>
      <c r="H53" s="166">
        <f t="shared" si="123"/>
        <v>0</v>
      </c>
      <c r="I53" s="69">
        <v>0</v>
      </c>
      <c r="J53" s="137">
        <f t="shared" si="124"/>
        <v>0</v>
      </c>
      <c r="K53" s="166">
        <f t="shared" si="125"/>
        <v>0</v>
      </c>
      <c r="L53" s="69"/>
      <c r="M53" s="137">
        <f t="shared" si="126"/>
        <v>0</v>
      </c>
      <c r="N53" s="166">
        <f t="shared" si="127"/>
        <v>0</v>
      </c>
      <c r="O53" s="69"/>
      <c r="P53" s="137">
        <f t="shared" si="105"/>
        <v>0</v>
      </c>
      <c r="Q53" s="166">
        <f t="shared" si="106"/>
        <v>0</v>
      </c>
      <c r="R53" s="163">
        <f t="shared" si="107"/>
        <v>0</v>
      </c>
      <c r="S53" s="164">
        <f t="shared" si="108"/>
        <v>0</v>
      </c>
      <c r="U53" s="168">
        <f t="shared" si="128"/>
        <v>0</v>
      </c>
      <c r="V53" s="6"/>
      <c r="W53" s="6"/>
      <c r="X53" s="137">
        <f t="shared" si="129"/>
        <v>0</v>
      </c>
      <c r="Y53" s="166">
        <f t="shared" si="130"/>
        <v>0</v>
      </c>
      <c r="Z53" s="168">
        <f t="shared" si="131"/>
        <v>0</v>
      </c>
      <c r="AA53" s="6"/>
      <c r="AB53" s="6"/>
      <c r="AC53" s="137">
        <f t="shared" si="132"/>
        <v>0</v>
      </c>
      <c r="AD53" s="159">
        <f t="shared" si="133"/>
        <v>0</v>
      </c>
      <c r="AE53" s="168">
        <f t="shared" si="134"/>
        <v>0</v>
      </c>
      <c r="AF53" s="6"/>
      <c r="AG53" s="6"/>
      <c r="AH53" s="137">
        <f t="shared" si="135"/>
        <v>0</v>
      </c>
      <c r="AI53" s="159">
        <f t="shared" si="136"/>
        <v>0</v>
      </c>
      <c r="AJ53" s="168">
        <f t="shared" si="137"/>
        <v>0</v>
      </c>
      <c r="AK53" s="6"/>
      <c r="AL53" s="6"/>
      <c r="AM53" s="137">
        <f t="shared" si="138"/>
        <v>0</v>
      </c>
      <c r="AN53" s="159">
        <f t="shared" si="139"/>
        <v>0</v>
      </c>
      <c r="AO53" s="168">
        <f t="shared" si="140"/>
        <v>0</v>
      </c>
      <c r="AP53" s="6"/>
      <c r="AQ53" s="6"/>
      <c r="AR53" s="137">
        <f t="shared" si="141"/>
        <v>0</v>
      </c>
      <c r="AS53" s="159">
        <f t="shared" si="142"/>
        <v>0</v>
      </c>
      <c r="AT53" s="163">
        <f t="shared" si="143"/>
        <v>0</v>
      </c>
      <c r="AU53" s="164">
        <f t="shared" si="144"/>
        <v>0</v>
      </c>
    </row>
    <row r="54" spans="2:47" outlineLevel="1" x14ac:dyDescent="0.35">
      <c r="B54" s="230" t="s">
        <v>82</v>
      </c>
      <c r="C54" s="63" t="s">
        <v>106</v>
      </c>
      <c r="D54" s="69"/>
      <c r="E54" s="70">
        <f t="shared" si="121"/>
        <v>0</v>
      </c>
      <c r="F54" s="69"/>
      <c r="G54" s="137">
        <f t="shared" si="122"/>
        <v>0</v>
      </c>
      <c r="H54" s="166">
        <f t="shared" si="123"/>
        <v>0</v>
      </c>
      <c r="I54" s="69">
        <v>0</v>
      </c>
      <c r="J54" s="137">
        <f t="shared" si="124"/>
        <v>0</v>
      </c>
      <c r="K54" s="166">
        <f t="shared" si="125"/>
        <v>0</v>
      </c>
      <c r="L54" s="69"/>
      <c r="M54" s="137">
        <f t="shared" si="126"/>
        <v>0</v>
      </c>
      <c r="N54" s="166">
        <f t="shared" si="127"/>
        <v>0</v>
      </c>
      <c r="O54" s="69"/>
      <c r="P54" s="137">
        <f t="shared" si="105"/>
        <v>0</v>
      </c>
      <c r="Q54" s="166">
        <f t="shared" si="106"/>
        <v>0</v>
      </c>
      <c r="R54" s="163">
        <f t="shared" si="107"/>
        <v>0</v>
      </c>
      <c r="S54" s="164">
        <f t="shared" si="108"/>
        <v>0</v>
      </c>
      <c r="U54" s="168">
        <f t="shared" si="128"/>
        <v>0</v>
      </c>
      <c r="V54" s="6"/>
      <c r="W54" s="6"/>
      <c r="X54" s="137">
        <f t="shared" si="129"/>
        <v>0</v>
      </c>
      <c r="Y54" s="166">
        <f t="shared" si="130"/>
        <v>0</v>
      </c>
      <c r="Z54" s="168">
        <f t="shared" si="131"/>
        <v>0</v>
      </c>
      <c r="AA54" s="6"/>
      <c r="AB54" s="6"/>
      <c r="AC54" s="137">
        <f t="shared" si="132"/>
        <v>0</v>
      </c>
      <c r="AD54" s="159">
        <f t="shared" si="133"/>
        <v>0</v>
      </c>
      <c r="AE54" s="168">
        <f t="shared" si="134"/>
        <v>0</v>
      </c>
      <c r="AF54" s="6"/>
      <c r="AG54" s="6"/>
      <c r="AH54" s="137">
        <f t="shared" si="135"/>
        <v>0</v>
      </c>
      <c r="AI54" s="159">
        <f t="shared" si="136"/>
        <v>0</v>
      </c>
      <c r="AJ54" s="168">
        <f t="shared" si="137"/>
        <v>0</v>
      </c>
      <c r="AK54" s="6"/>
      <c r="AL54" s="6"/>
      <c r="AM54" s="137">
        <f t="shared" si="138"/>
        <v>0</v>
      </c>
      <c r="AN54" s="159">
        <f t="shared" si="139"/>
        <v>0</v>
      </c>
      <c r="AO54" s="168">
        <f t="shared" si="140"/>
        <v>0</v>
      </c>
      <c r="AP54" s="6"/>
      <c r="AQ54" s="6"/>
      <c r="AR54" s="137">
        <f t="shared" si="141"/>
        <v>0</v>
      </c>
      <c r="AS54" s="159">
        <f t="shared" si="142"/>
        <v>0</v>
      </c>
      <c r="AT54" s="163">
        <f t="shared" si="143"/>
        <v>0</v>
      </c>
      <c r="AU54" s="164">
        <f t="shared" si="144"/>
        <v>0</v>
      </c>
    </row>
    <row r="55" spans="2:47" outlineLevel="1" x14ac:dyDescent="0.35">
      <c r="B55" s="230" t="s">
        <v>83</v>
      </c>
      <c r="C55" s="63" t="s">
        <v>106</v>
      </c>
      <c r="D55" s="69"/>
      <c r="E55" s="70">
        <f t="shared" si="121"/>
        <v>0</v>
      </c>
      <c r="F55" s="69"/>
      <c r="G55" s="137">
        <f t="shared" si="122"/>
        <v>0</v>
      </c>
      <c r="H55" s="166">
        <f t="shared" si="123"/>
        <v>0</v>
      </c>
      <c r="I55" s="69">
        <v>0</v>
      </c>
      <c r="J55" s="137">
        <f t="shared" si="124"/>
        <v>0</v>
      </c>
      <c r="K55" s="166">
        <f t="shared" si="125"/>
        <v>0</v>
      </c>
      <c r="L55" s="69"/>
      <c r="M55" s="137">
        <f t="shared" si="126"/>
        <v>0</v>
      </c>
      <c r="N55" s="166">
        <f t="shared" si="127"/>
        <v>0</v>
      </c>
      <c r="O55" s="69"/>
      <c r="P55" s="137">
        <f t="shared" si="105"/>
        <v>0</v>
      </c>
      <c r="Q55" s="166">
        <f t="shared" si="106"/>
        <v>0</v>
      </c>
      <c r="R55" s="163">
        <f t="shared" si="107"/>
        <v>0</v>
      </c>
      <c r="S55" s="164">
        <f t="shared" si="108"/>
        <v>0</v>
      </c>
      <c r="U55" s="168">
        <f t="shared" si="128"/>
        <v>0</v>
      </c>
      <c r="V55" s="6"/>
      <c r="W55" s="6"/>
      <c r="X55" s="137">
        <f t="shared" si="129"/>
        <v>0</v>
      </c>
      <c r="Y55" s="166">
        <f t="shared" si="130"/>
        <v>0</v>
      </c>
      <c r="Z55" s="168">
        <f t="shared" si="131"/>
        <v>0</v>
      </c>
      <c r="AA55" s="6"/>
      <c r="AB55" s="6"/>
      <c r="AC55" s="137">
        <f t="shared" si="132"/>
        <v>0</v>
      </c>
      <c r="AD55" s="159">
        <f t="shared" si="133"/>
        <v>0</v>
      </c>
      <c r="AE55" s="168">
        <f t="shared" si="134"/>
        <v>0</v>
      </c>
      <c r="AF55" s="6"/>
      <c r="AG55" s="6"/>
      <c r="AH55" s="137">
        <f t="shared" si="135"/>
        <v>0</v>
      </c>
      <c r="AI55" s="159">
        <f t="shared" si="136"/>
        <v>0</v>
      </c>
      <c r="AJ55" s="168">
        <f t="shared" si="137"/>
        <v>0</v>
      </c>
      <c r="AK55" s="6"/>
      <c r="AL55" s="6"/>
      <c r="AM55" s="137">
        <f t="shared" si="138"/>
        <v>0</v>
      </c>
      <c r="AN55" s="159">
        <f t="shared" si="139"/>
        <v>0</v>
      </c>
      <c r="AO55" s="168">
        <f t="shared" si="140"/>
        <v>0</v>
      </c>
      <c r="AP55" s="6"/>
      <c r="AQ55" s="6"/>
      <c r="AR55" s="137">
        <f t="shared" si="141"/>
        <v>0</v>
      </c>
      <c r="AS55" s="159">
        <f t="shared" si="142"/>
        <v>0</v>
      </c>
      <c r="AT55" s="163">
        <f t="shared" si="143"/>
        <v>0</v>
      </c>
      <c r="AU55" s="164">
        <f t="shared" si="144"/>
        <v>0</v>
      </c>
    </row>
    <row r="56" spans="2:47" outlineLevel="1" x14ac:dyDescent="0.35">
      <c r="B56" s="230" t="s">
        <v>84</v>
      </c>
      <c r="C56" s="63" t="s">
        <v>106</v>
      </c>
      <c r="D56" s="69"/>
      <c r="E56" s="70">
        <f t="shared" si="121"/>
        <v>0</v>
      </c>
      <c r="F56" s="69"/>
      <c r="G56" s="137">
        <f t="shared" si="122"/>
        <v>0</v>
      </c>
      <c r="H56" s="166">
        <f t="shared" si="123"/>
        <v>0</v>
      </c>
      <c r="I56" s="69">
        <v>0</v>
      </c>
      <c r="J56" s="137">
        <f t="shared" si="124"/>
        <v>0</v>
      </c>
      <c r="K56" s="166">
        <f t="shared" si="125"/>
        <v>0</v>
      </c>
      <c r="L56" s="69"/>
      <c r="M56" s="137">
        <f t="shared" si="126"/>
        <v>0</v>
      </c>
      <c r="N56" s="166">
        <f t="shared" si="127"/>
        <v>0</v>
      </c>
      <c r="O56" s="69"/>
      <c r="P56" s="137">
        <f t="shared" si="105"/>
        <v>0</v>
      </c>
      <c r="Q56" s="166">
        <f t="shared" si="106"/>
        <v>0</v>
      </c>
      <c r="R56" s="163">
        <f t="shared" si="107"/>
        <v>0</v>
      </c>
      <c r="S56" s="164">
        <f t="shared" si="108"/>
        <v>0</v>
      </c>
      <c r="U56" s="168">
        <f t="shared" si="128"/>
        <v>0</v>
      </c>
      <c r="V56" s="6"/>
      <c r="W56" s="6"/>
      <c r="X56" s="137">
        <f t="shared" si="129"/>
        <v>0</v>
      </c>
      <c r="Y56" s="166">
        <f t="shared" si="130"/>
        <v>0</v>
      </c>
      <c r="Z56" s="168">
        <f t="shared" si="131"/>
        <v>0</v>
      </c>
      <c r="AA56" s="6"/>
      <c r="AB56" s="6"/>
      <c r="AC56" s="137">
        <f t="shared" si="132"/>
        <v>0</v>
      </c>
      <c r="AD56" s="159">
        <f t="shared" si="133"/>
        <v>0</v>
      </c>
      <c r="AE56" s="168">
        <f t="shared" si="134"/>
        <v>0</v>
      </c>
      <c r="AF56" s="6"/>
      <c r="AG56" s="6"/>
      <c r="AH56" s="137">
        <f t="shared" si="135"/>
        <v>0</v>
      </c>
      <c r="AI56" s="159">
        <f t="shared" si="136"/>
        <v>0</v>
      </c>
      <c r="AJ56" s="168">
        <f t="shared" si="137"/>
        <v>0</v>
      </c>
      <c r="AK56" s="6"/>
      <c r="AL56" s="6"/>
      <c r="AM56" s="137">
        <f t="shared" si="138"/>
        <v>0</v>
      </c>
      <c r="AN56" s="159">
        <f t="shared" si="139"/>
        <v>0</v>
      </c>
      <c r="AO56" s="168">
        <f t="shared" si="140"/>
        <v>0</v>
      </c>
      <c r="AP56" s="6"/>
      <c r="AQ56" s="6"/>
      <c r="AR56" s="137">
        <f t="shared" si="141"/>
        <v>0</v>
      </c>
      <c r="AS56" s="159">
        <f t="shared" si="142"/>
        <v>0</v>
      </c>
      <c r="AT56" s="163">
        <f t="shared" si="143"/>
        <v>0</v>
      </c>
      <c r="AU56" s="164">
        <f t="shared" si="144"/>
        <v>0</v>
      </c>
    </row>
    <row r="57" spans="2:47" outlineLevel="1" x14ac:dyDescent="0.35">
      <c r="B57" s="229" t="s">
        <v>85</v>
      </c>
      <c r="C57" s="63" t="s">
        <v>106</v>
      </c>
      <c r="D57" s="69"/>
      <c r="E57" s="70">
        <f t="shared" si="121"/>
        <v>0</v>
      </c>
      <c r="F57" s="69"/>
      <c r="G57" s="137">
        <f t="shared" si="122"/>
        <v>0</v>
      </c>
      <c r="H57" s="166">
        <f t="shared" si="123"/>
        <v>0</v>
      </c>
      <c r="I57" s="69">
        <v>0</v>
      </c>
      <c r="J57" s="137">
        <f t="shared" si="124"/>
        <v>0</v>
      </c>
      <c r="K57" s="166">
        <f t="shared" si="125"/>
        <v>0</v>
      </c>
      <c r="L57" s="69"/>
      <c r="M57" s="137">
        <f t="shared" si="126"/>
        <v>0</v>
      </c>
      <c r="N57" s="166">
        <f t="shared" si="127"/>
        <v>0</v>
      </c>
      <c r="O57" s="69"/>
      <c r="P57" s="137">
        <f t="shared" si="105"/>
        <v>0</v>
      </c>
      <c r="Q57" s="166">
        <f t="shared" si="106"/>
        <v>0</v>
      </c>
      <c r="R57" s="163">
        <f t="shared" si="107"/>
        <v>0</v>
      </c>
      <c r="S57" s="164">
        <f t="shared" si="108"/>
        <v>0</v>
      </c>
      <c r="U57" s="168">
        <f t="shared" si="128"/>
        <v>0</v>
      </c>
      <c r="V57" s="6"/>
      <c r="W57" s="6"/>
      <c r="X57" s="137">
        <f t="shared" si="129"/>
        <v>0</v>
      </c>
      <c r="Y57" s="166">
        <f t="shared" si="130"/>
        <v>0</v>
      </c>
      <c r="Z57" s="168">
        <f t="shared" si="131"/>
        <v>0</v>
      </c>
      <c r="AA57" s="6"/>
      <c r="AB57" s="6"/>
      <c r="AC57" s="137">
        <f t="shared" si="132"/>
        <v>0</v>
      </c>
      <c r="AD57" s="159">
        <f t="shared" si="133"/>
        <v>0</v>
      </c>
      <c r="AE57" s="168">
        <f t="shared" si="134"/>
        <v>0</v>
      </c>
      <c r="AF57" s="6"/>
      <c r="AG57" s="6"/>
      <c r="AH57" s="137">
        <f t="shared" si="135"/>
        <v>0</v>
      </c>
      <c r="AI57" s="159">
        <f t="shared" si="136"/>
        <v>0</v>
      </c>
      <c r="AJ57" s="168">
        <f t="shared" si="137"/>
        <v>0</v>
      </c>
      <c r="AK57" s="6"/>
      <c r="AL57" s="6"/>
      <c r="AM57" s="137">
        <f t="shared" si="138"/>
        <v>0</v>
      </c>
      <c r="AN57" s="159">
        <f t="shared" si="139"/>
        <v>0</v>
      </c>
      <c r="AO57" s="168">
        <f t="shared" si="140"/>
        <v>0</v>
      </c>
      <c r="AP57" s="6"/>
      <c r="AQ57" s="6"/>
      <c r="AR57" s="137">
        <f t="shared" si="141"/>
        <v>0</v>
      </c>
      <c r="AS57" s="159">
        <f t="shared" si="142"/>
        <v>0</v>
      </c>
      <c r="AT57" s="163">
        <f t="shared" si="143"/>
        <v>0</v>
      </c>
      <c r="AU57" s="164">
        <f t="shared" si="144"/>
        <v>0</v>
      </c>
    </row>
    <row r="58" spans="2:47" outlineLevel="1" x14ac:dyDescent="0.35">
      <c r="B58" s="230" t="s">
        <v>86</v>
      </c>
      <c r="C58" s="63" t="s">
        <v>106</v>
      </c>
      <c r="D58" s="69"/>
      <c r="E58" s="70">
        <f t="shared" si="121"/>
        <v>0</v>
      </c>
      <c r="F58" s="69"/>
      <c r="G58" s="137">
        <f t="shared" si="122"/>
        <v>0</v>
      </c>
      <c r="H58" s="166">
        <f t="shared" si="123"/>
        <v>0</v>
      </c>
      <c r="I58" s="69">
        <v>0</v>
      </c>
      <c r="J58" s="137">
        <f t="shared" si="124"/>
        <v>0</v>
      </c>
      <c r="K58" s="166">
        <f t="shared" si="125"/>
        <v>0</v>
      </c>
      <c r="L58" s="69"/>
      <c r="M58" s="137">
        <f t="shared" si="126"/>
        <v>0</v>
      </c>
      <c r="N58" s="166">
        <f t="shared" si="127"/>
        <v>0</v>
      </c>
      <c r="O58" s="69"/>
      <c r="P58" s="137">
        <f t="shared" si="105"/>
        <v>0</v>
      </c>
      <c r="Q58" s="166">
        <f t="shared" si="106"/>
        <v>0</v>
      </c>
      <c r="R58" s="163">
        <f t="shared" si="107"/>
        <v>0</v>
      </c>
      <c r="S58" s="164">
        <f t="shared" si="108"/>
        <v>0</v>
      </c>
      <c r="U58" s="168">
        <f t="shared" si="128"/>
        <v>0</v>
      </c>
      <c r="V58" s="6"/>
      <c r="W58" s="6"/>
      <c r="X58" s="137">
        <f t="shared" si="129"/>
        <v>0</v>
      </c>
      <c r="Y58" s="166">
        <f t="shared" si="130"/>
        <v>0</v>
      </c>
      <c r="Z58" s="168">
        <f t="shared" si="131"/>
        <v>0</v>
      </c>
      <c r="AA58" s="6"/>
      <c r="AB58" s="6"/>
      <c r="AC58" s="137">
        <f t="shared" si="132"/>
        <v>0</v>
      </c>
      <c r="AD58" s="159">
        <f t="shared" si="133"/>
        <v>0</v>
      </c>
      <c r="AE58" s="168">
        <f t="shared" si="134"/>
        <v>0</v>
      </c>
      <c r="AF58" s="6"/>
      <c r="AG58" s="6"/>
      <c r="AH58" s="137">
        <f t="shared" si="135"/>
        <v>0</v>
      </c>
      <c r="AI58" s="159">
        <f t="shared" si="136"/>
        <v>0</v>
      </c>
      <c r="AJ58" s="168">
        <f t="shared" si="137"/>
        <v>0</v>
      </c>
      <c r="AK58" s="6"/>
      <c r="AL58" s="6"/>
      <c r="AM58" s="137">
        <f t="shared" si="138"/>
        <v>0</v>
      </c>
      <c r="AN58" s="159">
        <f t="shared" si="139"/>
        <v>0</v>
      </c>
      <c r="AO58" s="168">
        <f t="shared" si="140"/>
        <v>0</v>
      </c>
      <c r="AP58" s="6"/>
      <c r="AQ58" s="6"/>
      <c r="AR58" s="137">
        <f t="shared" si="141"/>
        <v>0</v>
      </c>
      <c r="AS58" s="159">
        <f t="shared" si="142"/>
        <v>0</v>
      </c>
      <c r="AT58" s="163">
        <f t="shared" si="143"/>
        <v>0</v>
      </c>
      <c r="AU58" s="164">
        <f t="shared" si="144"/>
        <v>0</v>
      </c>
    </row>
    <row r="59" spans="2:47" outlineLevel="1" x14ac:dyDescent="0.35">
      <c r="B59" s="230" t="s">
        <v>87</v>
      </c>
      <c r="C59" s="63" t="s">
        <v>106</v>
      </c>
      <c r="D59" s="69"/>
      <c r="E59" s="70">
        <f t="shared" si="121"/>
        <v>0</v>
      </c>
      <c r="F59" s="69"/>
      <c r="G59" s="137">
        <f t="shared" si="122"/>
        <v>0</v>
      </c>
      <c r="H59" s="166">
        <f t="shared" si="123"/>
        <v>0</v>
      </c>
      <c r="I59" s="69">
        <v>0</v>
      </c>
      <c r="J59" s="137">
        <f t="shared" si="124"/>
        <v>0</v>
      </c>
      <c r="K59" s="166">
        <f t="shared" si="125"/>
        <v>0</v>
      </c>
      <c r="L59" s="69"/>
      <c r="M59" s="137">
        <f t="shared" si="126"/>
        <v>0</v>
      </c>
      <c r="N59" s="166">
        <f t="shared" si="127"/>
        <v>0</v>
      </c>
      <c r="O59" s="69"/>
      <c r="P59" s="137">
        <f t="shared" si="105"/>
        <v>0</v>
      </c>
      <c r="Q59" s="166">
        <f t="shared" si="106"/>
        <v>0</v>
      </c>
      <c r="R59" s="163">
        <f t="shared" si="107"/>
        <v>0</v>
      </c>
      <c r="S59" s="164">
        <f t="shared" si="108"/>
        <v>0</v>
      </c>
      <c r="U59" s="168">
        <f t="shared" si="128"/>
        <v>0</v>
      </c>
      <c r="V59" s="6"/>
      <c r="W59" s="6"/>
      <c r="X59" s="137">
        <f t="shared" si="129"/>
        <v>0</v>
      </c>
      <c r="Y59" s="166">
        <f t="shared" si="130"/>
        <v>0</v>
      </c>
      <c r="Z59" s="168">
        <f t="shared" si="131"/>
        <v>0</v>
      </c>
      <c r="AA59" s="6"/>
      <c r="AB59" s="6"/>
      <c r="AC59" s="137">
        <f t="shared" si="132"/>
        <v>0</v>
      </c>
      <c r="AD59" s="159">
        <f t="shared" si="133"/>
        <v>0</v>
      </c>
      <c r="AE59" s="168">
        <f t="shared" si="134"/>
        <v>0</v>
      </c>
      <c r="AF59" s="6"/>
      <c r="AG59" s="6"/>
      <c r="AH59" s="137">
        <f t="shared" si="135"/>
        <v>0</v>
      </c>
      <c r="AI59" s="159">
        <f t="shared" si="136"/>
        <v>0</v>
      </c>
      <c r="AJ59" s="168">
        <f t="shared" si="137"/>
        <v>0</v>
      </c>
      <c r="AK59" s="6"/>
      <c r="AL59" s="6"/>
      <c r="AM59" s="137">
        <f t="shared" si="138"/>
        <v>0</v>
      </c>
      <c r="AN59" s="159">
        <f t="shared" si="139"/>
        <v>0</v>
      </c>
      <c r="AO59" s="168">
        <f t="shared" si="140"/>
        <v>0</v>
      </c>
      <c r="AP59" s="6"/>
      <c r="AQ59" s="6"/>
      <c r="AR59" s="137">
        <f t="shared" si="141"/>
        <v>0</v>
      </c>
      <c r="AS59" s="159">
        <f t="shared" si="142"/>
        <v>0</v>
      </c>
      <c r="AT59" s="163">
        <f t="shared" si="143"/>
        <v>0</v>
      </c>
      <c r="AU59" s="164">
        <f t="shared" si="144"/>
        <v>0</v>
      </c>
    </row>
    <row r="60" spans="2:47" outlineLevel="1" x14ac:dyDescent="0.35">
      <c r="B60" s="230" t="s">
        <v>88</v>
      </c>
      <c r="C60" s="63" t="s">
        <v>106</v>
      </c>
      <c r="D60" s="69"/>
      <c r="E60" s="70">
        <f t="shared" si="121"/>
        <v>0</v>
      </c>
      <c r="F60" s="69"/>
      <c r="G60" s="137">
        <f t="shared" si="122"/>
        <v>0</v>
      </c>
      <c r="H60" s="166">
        <f t="shared" si="123"/>
        <v>0</v>
      </c>
      <c r="I60" s="69">
        <v>0</v>
      </c>
      <c r="J60" s="137">
        <f t="shared" si="124"/>
        <v>0</v>
      </c>
      <c r="K60" s="166">
        <f t="shared" si="125"/>
        <v>0</v>
      </c>
      <c r="L60" s="69"/>
      <c r="M60" s="137">
        <f t="shared" si="126"/>
        <v>0</v>
      </c>
      <c r="N60" s="166">
        <f t="shared" si="127"/>
        <v>0</v>
      </c>
      <c r="O60" s="69"/>
      <c r="P60" s="137">
        <f t="shared" si="105"/>
        <v>0</v>
      </c>
      <c r="Q60" s="166">
        <f t="shared" si="106"/>
        <v>0</v>
      </c>
      <c r="R60" s="163">
        <f t="shared" si="107"/>
        <v>0</v>
      </c>
      <c r="S60" s="164">
        <f t="shared" si="108"/>
        <v>0</v>
      </c>
      <c r="U60" s="168">
        <f t="shared" si="128"/>
        <v>0</v>
      </c>
      <c r="V60" s="6"/>
      <c r="W60" s="6"/>
      <c r="X60" s="137">
        <f t="shared" si="129"/>
        <v>0</v>
      </c>
      <c r="Y60" s="166">
        <f t="shared" si="130"/>
        <v>0</v>
      </c>
      <c r="Z60" s="168">
        <f t="shared" si="131"/>
        <v>0</v>
      </c>
      <c r="AA60" s="6"/>
      <c r="AB60" s="6"/>
      <c r="AC60" s="137">
        <f t="shared" si="132"/>
        <v>0</v>
      </c>
      <c r="AD60" s="159">
        <f t="shared" si="133"/>
        <v>0</v>
      </c>
      <c r="AE60" s="168">
        <f t="shared" si="134"/>
        <v>0</v>
      </c>
      <c r="AF60" s="6"/>
      <c r="AG60" s="6"/>
      <c r="AH60" s="137">
        <f t="shared" si="135"/>
        <v>0</v>
      </c>
      <c r="AI60" s="159">
        <f t="shared" si="136"/>
        <v>0</v>
      </c>
      <c r="AJ60" s="168">
        <f t="shared" si="137"/>
        <v>0</v>
      </c>
      <c r="AK60" s="6"/>
      <c r="AL60" s="6"/>
      <c r="AM60" s="137">
        <f t="shared" si="138"/>
        <v>0</v>
      </c>
      <c r="AN60" s="159">
        <f t="shared" si="139"/>
        <v>0</v>
      </c>
      <c r="AO60" s="168">
        <f t="shared" si="140"/>
        <v>0</v>
      </c>
      <c r="AP60" s="6"/>
      <c r="AQ60" s="6"/>
      <c r="AR60" s="137">
        <f t="shared" si="141"/>
        <v>0</v>
      </c>
      <c r="AS60" s="159">
        <f t="shared" si="142"/>
        <v>0</v>
      </c>
      <c r="AT60" s="163">
        <f t="shared" si="143"/>
        <v>0</v>
      </c>
      <c r="AU60" s="164">
        <f t="shared" si="144"/>
        <v>0</v>
      </c>
    </row>
    <row r="61" spans="2:47" outlineLevel="1" x14ac:dyDescent="0.35">
      <c r="B61" s="230" t="s">
        <v>89</v>
      </c>
      <c r="C61" s="63" t="s">
        <v>106</v>
      </c>
      <c r="D61" s="69"/>
      <c r="E61" s="70">
        <f t="shared" si="121"/>
        <v>0</v>
      </c>
      <c r="F61" s="69"/>
      <c r="G61" s="137">
        <f t="shared" si="122"/>
        <v>0</v>
      </c>
      <c r="H61" s="166">
        <f t="shared" si="123"/>
        <v>0</v>
      </c>
      <c r="I61" s="69">
        <v>3</v>
      </c>
      <c r="J61" s="137">
        <f t="shared" si="124"/>
        <v>3</v>
      </c>
      <c r="K61" s="166">
        <f t="shared" si="125"/>
        <v>0</v>
      </c>
      <c r="L61" s="69">
        <v>4</v>
      </c>
      <c r="M61" s="137">
        <f t="shared" si="126"/>
        <v>7</v>
      </c>
      <c r="N61" s="166">
        <f t="shared" si="127"/>
        <v>1.3333333333333333</v>
      </c>
      <c r="O61" s="69"/>
      <c r="P61" s="137">
        <f t="shared" si="105"/>
        <v>7</v>
      </c>
      <c r="Q61" s="166">
        <f t="shared" si="106"/>
        <v>0</v>
      </c>
      <c r="R61" s="163">
        <f t="shared" si="107"/>
        <v>7</v>
      </c>
      <c r="S61" s="164">
        <f t="shared" si="108"/>
        <v>0</v>
      </c>
      <c r="U61" s="168">
        <f t="shared" si="128"/>
        <v>12</v>
      </c>
      <c r="V61" s="6">
        <v>12</v>
      </c>
      <c r="W61" s="6"/>
      <c r="X61" s="137">
        <f t="shared" si="129"/>
        <v>19</v>
      </c>
      <c r="Y61" s="166">
        <f t="shared" si="130"/>
        <v>1.7142857142857142</v>
      </c>
      <c r="Z61" s="168">
        <f t="shared" si="131"/>
        <v>54</v>
      </c>
      <c r="AA61" s="6">
        <v>54</v>
      </c>
      <c r="AB61" s="6"/>
      <c r="AC61" s="137">
        <f t="shared" si="132"/>
        <v>73</v>
      </c>
      <c r="AD61" s="159">
        <f t="shared" si="133"/>
        <v>2.8421052631578947</v>
      </c>
      <c r="AE61" s="168">
        <f t="shared" si="134"/>
        <v>45</v>
      </c>
      <c r="AF61" s="6">
        <v>45</v>
      </c>
      <c r="AG61" s="6"/>
      <c r="AH61" s="137">
        <f t="shared" si="135"/>
        <v>118</v>
      </c>
      <c r="AI61" s="159">
        <f t="shared" si="136"/>
        <v>0.61643835616438358</v>
      </c>
      <c r="AJ61" s="168">
        <f t="shared" si="137"/>
        <v>34</v>
      </c>
      <c r="AK61" s="6">
        <v>34</v>
      </c>
      <c r="AL61" s="6"/>
      <c r="AM61" s="137">
        <f t="shared" si="138"/>
        <v>152</v>
      </c>
      <c r="AN61" s="159">
        <f t="shared" si="139"/>
        <v>0.28813559322033899</v>
      </c>
      <c r="AO61" s="168">
        <f t="shared" si="140"/>
        <v>30</v>
      </c>
      <c r="AP61" s="6">
        <v>30</v>
      </c>
      <c r="AQ61" s="6"/>
      <c r="AR61" s="137">
        <f t="shared" si="141"/>
        <v>182</v>
      </c>
      <c r="AS61" s="159">
        <f t="shared" si="142"/>
        <v>0.19736842105263158</v>
      </c>
      <c r="AT61" s="163">
        <f t="shared" si="143"/>
        <v>175</v>
      </c>
      <c r="AU61" s="164">
        <f t="shared" si="144"/>
        <v>0.75925764415677133</v>
      </c>
    </row>
    <row r="62" spans="2:47" outlineLevel="1" x14ac:dyDescent="0.35">
      <c r="B62" s="229" t="s">
        <v>90</v>
      </c>
      <c r="C62" s="63" t="s">
        <v>106</v>
      </c>
      <c r="D62" s="69"/>
      <c r="E62" s="70">
        <f t="shared" si="121"/>
        <v>0</v>
      </c>
      <c r="F62" s="69"/>
      <c r="G62" s="137">
        <f t="shared" si="122"/>
        <v>0</v>
      </c>
      <c r="H62" s="166">
        <f t="shared" si="123"/>
        <v>0</v>
      </c>
      <c r="I62" s="69"/>
      <c r="J62" s="137">
        <f t="shared" si="124"/>
        <v>0</v>
      </c>
      <c r="K62" s="166">
        <f t="shared" si="125"/>
        <v>0</v>
      </c>
      <c r="L62" s="69"/>
      <c r="M62" s="137">
        <f t="shared" si="126"/>
        <v>0</v>
      </c>
      <c r="N62" s="166">
        <f t="shared" si="127"/>
        <v>0</v>
      </c>
      <c r="O62" s="69"/>
      <c r="P62" s="137">
        <f t="shared" si="105"/>
        <v>0</v>
      </c>
      <c r="Q62" s="166">
        <f t="shared" si="106"/>
        <v>0</v>
      </c>
      <c r="R62" s="163">
        <f t="shared" si="107"/>
        <v>0</v>
      </c>
      <c r="S62" s="164">
        <f t="shared" si="108"/>
        <v>0</v>
      </c>
      <c r="U62" s="168">
        <f t="shared" si="128"/>
        <v>0</v>
      </c>
      <c r="V62" s="6"/>
      <c r="W62" s="6"/>
      <c r="X62" s="137">
        <f t="shared" si="129"/>
        <v>0</v>
      </c>
      <c r="Y62" s="166">
        <f t="shared" si="130"/>
        <v>0</v>
      </c>
      <c r="Z62" s="168">
        <f t="shared" si="131"/>
        <v>0</v>
      </c>
      <c r="AA62" s="6"/>
      <c r="AB62" s="6"/>
      <c r="AC62" s="137">
        <f t="shared" si="132"/>
        <v>0</v>
      </c>
      <c r="AD62" s="159">
        <f t="shared" si="133"/>
        <v>0</v>
      </c>
      <c r="AE62" s="168">
        <f t="shared" si="134"/>
        <v>0</v>
      </c>
      <c r="AF62" s="6"/>
      <c r="AG62" s="6"/>
      <c r="AH62" s="137">
        <f t="shared" si="135"/>
        <v>0</v>
      </c>
      <c r="AI62" s="159">
        <f t="shared" si="136"/>
        <v>0</v>
      </c>
      <c r="AJ62" s="168">
        <f t="shared" si="137"/>
        <v>0</v>
      </c>
      <c r="AK62" s="6"/>
      <c r="AL62" s="6"/>
      <c r="AM62" s="137">
        <f t="shared" si="138"/>
        <v>0</v>
      </c>
      <c r="AN62" s="159">
        <f t="shared" si="139"/>
        <v>0</v>
      </c>
      <c r="AO62" s="168">
        <f t="shared" si="140"/>
        <v>0</v>
      </c>
      <c r="AP62" s="6"/>
      <c r="AQ62" s="6"/>
      <c r="AR62" s="137">
        <f t="shared" si="141"/>
        <v>0</v>
      </c>
      <c r="AS62" s="159">
        <f t="shared" si="142"/>
        <v>0</v>
      </c>
      <c r="AT62" s="163">
        <f t="shared" si="143"/>
        <v>0</v>
      </c>
      <c r="AU62" s="164">
        <f t="shared" si="144"/>
        <v>0</v>
      </c>
    </row>
    <row r="63" spans="2:47" outlineLevel="1" x14ac:dyDescent="0.35">
      <c r="B63" s="230" t="s">
        <v>91</v>
      </c>
      <c r="C63" s="63" t="s">
        <v>106</v>
      </c>
      <c r="D63" s="69"/>
      <c r="E63" s="70">
        <f t="shared" si="121"/>
        <v>0</v>
      </c>
      <c r="F63" s="69"/>
      <c r="G63" s="137">
        <f t="shared" si="122"/>
        <v>0</v>
      </c>
      <c r="H63" s="166">
        <f t="shared" si="123"/>
        <v>0</v>
      </c>
      <c r="I63" s="69"/>
      <c r="J63" s="137">
        <f t="shared" si="124"/>
        <v>0</v>
      </c>
      <c r="K63" s="166">
        <f t="shared" si="125"/>
        <v>0</v>
      </c>
      <c r="L63" s="69"/>
      <c r="M63" s="137">
        <f t="shared" si="126"/>
        <v>0</v>
      </c>
      <c r="N63" s="166">
        <f t="shared" si="127"/>
        <v>0</v>
      </c>
      <c r="O63" s="69"/>
      <c r="P63" s="137">
        <f t="shared" si="105"/>
        <v>0</v>
      </c>
      <c r="Q63" s="166">
        <f t="shared" si="106"/>
        <v>0</v>
      </c>
      <c r="R63" s="163">
        <f t="shared" si="107"/>
        <v>0</v>
      </c>
      <c r="S63" s="164">
        <f t="shared" si="108"/>
        <v>0</v>
      </c>
      <c r="U63" s="168">
        <f t="shared" si="128"/>
        <v>9</v>
      </c>
      <c r="V63" s="6">
        <v>9</v>
      </c>
      <c r="W63" s="6"/>
      <c r="X63" s="137">
        <f t="shared" si="129"/>
        <v>9</v>
      </c>
      <c r="Y63" s="166">
        <f t="shared" si="130"/>
        <v>0</v>
      </c>
      <c r="Z63" s="168">
        <f t="shared" si="131"/>
        <v>10</v>
      </c>
      <c r="AA63" s="6">
        <v>10</v>
      </c>
      <c r="AB63" s="6"/>
      <c r="AC63" s="137">
        <f t="shared" si="132"/>
        <v>19</v>
      </c>
      <c r="AD63" s="159">
        <f t="shared" si="133"/>
        <v>1.1111111111111112</v>
      </c>
      <c r="AE63" s="168">
        <f t="shared" si="134"/>
        <v>6</v>
      </c>
      <c r="AF63" s="6">
        <v>6</v>
      </c>
      <c r="AG63" s="6"/>
      <c r="AH63" s="137">
        <f t="shared" si="135"/>
        <v>25</v>
      </c>
      <c r="AI63" s="159">
        <f t="shared" si="136"/>
        <v>0.31578947368421051</v>
      </c>
      <c r="AJ63" s="168">
        <f t="shared" si="137"/>
        <v>2</v>
      </c>
      <c r="AK63" s="6">
        <v>2</v>
      </c>
      <c r="AL63" s="6"/>
      <c r="AM63" s="137">
        <f t="shared" si="138"/>
        <v>27</v>
      </c>
      <c r="AN63" s="159">
        <f t="shared" si="139"/>
        <v>0.08</v>
      </c>
      <c r="AO63" s="168">
        <f t="shared" si="140"/>
        <v>1</v>
      </c>
      <c r="AP63" s="6">
        <v>1</v>
      </c>
      <c r="AQ63" s="6"/>
      <c r="AR63" s="137">
        <f t="shared" si="141"/>
        <v>28</v>
      </c>
      <c r="AS63" s="159">
        <f t="shared" si="142"/>
        <v>3.7037037037037035E-2</v>
      </c>
      <c r="AT63" s="163">
        <f t="shared" si="143"/>
        <v>28</v>
      </c>
      <c r="AU63" s="164">
        <f t="shared" si="144"/>
        <v>0.32809420124341848</v>
      </c>
    </row>
    <row r="64" spans="2:47" outlineLevel="1" x14ac:dyDescent="0.35">
      <c r="B64" s="229" t="s">
        <v>92</v>
      </c>
      <c r="C64" s="63" t="s">
        <v>106</v>
      </c>
      <c r="D64" s="69"/>
      <c r="E64" s="70">
        <f t="shared" si="121"/>
        <v>0</v>
      </c>
      <c r="F64" s="69"/>
      <c r="G64" s="137">
        <f t="shared" si="122"/>
        <v>0</v>
      </c>
      <c r="H64" s="166">
        <f t="shared" si="123"/>
        <v>0</v>
      </c>
      <c r="I64" s="69"/>
      <c r="J64" s="137">
        <f t="shared" si="124"/>
        <v>0</v>
      </c>
      <c r="K64" s="166">
        <f t="shared" si="125"/>
        <v>0</v>
      </c>
      <c r="L64" s="69"/>
      <c r="M64" s="137">
        <f t="shared" si="126"/>
        <v>0</v>
      </c>
      <c r="N64" s="166">
        <f t="shared" si="127"/>
        <v>0</v>
      </c>
      <c r="O64" s="69"/>
      <c r="P64" s="137">
        <f t="shared" si="105"/>
        <v>0</v>
      </c>
      <c r="Q64" s="166">
        <f t="shared" si="106"/>
        <v>0</v>
      </c>
      <c r="R64" s="163">
        <f t="shared" si="107"/>
        <v>0</v>
      </c>
      <c r="S64" s="164">
        <f t="shared" si="108"/>
        <v>0</v>
      </c>
      <c r="U64" s="168">
        <f t="shared" si="128"/>
        <v>0</v>
      </c>
      <c r="V64" s="6"/>
      <c r="W64" s="6"/>
      <c r="X64" s="137">
        <f t="shared" si="129"/>
        <v>0</v>
      </c>
      <c r="Y64" s="166">
        <f t="shared" si="130"/>
        <v>0</v>
      </c>
      <c r="Z64" s="168">
        <f t="shared" si="131"/>
        <v>0</v>
      </c>
      <c r="AA64" s="6"/>
      <c r="AB64" s="6"/>
      <c r="AC64" s="137">
        <f t="shared" si="132"/>
        <v>0</v>
      </c>
      <c r="AD64" s="159">
        <f t="shared" si="133"/>
        <v>0</v>
      </c>
      <c r="AE64" s="168">
        <f t="shared" si="134"/>
        <v>0</v>
      </c>
      <c r="AF64" s="6"/>
      <c r="AG64" s="6"/>
      <c r="AH64" s="137">
        <f t="shared" si="135"/>
        <v>0</v>
      </c>
      <c r="AI64" s="159">
        <f t="shared" si="136"/>
        <v>0</v>
      </c>
      <c r="AJ64" s="168">
        <f t="shared" si="137"/>
        <v>0</v>
      </c>
      <c r="AK64" s="6"/>
      <c r="AL64" s="6"/>
      <c r="AM64" s="137">
        <f t="shared" si="138"/>
        <v>0</v>
      </c>
      <c r="AN64" s="159">
        <f t="shared" si="139"/>
        <v>0</v>
      </c>
      <c r="AO64" s="168">
        <f t="shared" si="140"/>
        <v>0</v>
      </c>
      <c r="AP64" s="6"/>
      <c r="AQ64" s="6"/>
      <c r="AR64" s="137">
        <f t="shared" si="141"/>
        <v>0</v>
      </c>
      <c r="AS64" s="159">
        <f t="shared" si="142"/>
        <v>0</v>
      </c>
      <c r="AT64" s="163">
        <f t="shared" si="143"/>
        <v>0</v>
      </c>
      <c r="AU64" s="164">
        <f t="shared" si="144"/>
        <v>0</v>
      </c>
    </row>
    <row r="65" spans="2:47" outlineLevel="1" x14ac:dyDescent="0.35">
      <c r="B65" s="230" t="s">
        <v>93</v>
      </c>
      <c r="C65" s="63" t="s">
        <v>106</v>
      </c>
      <c r="D65" s="69"/>
      <c r="E65" s="70">
        <f t="shared" si="121"/>
        <v>0</v>
      </c>
      <c r="F65" s="69"/>
      <c r="G65" s="137">
        <f t="shared" si="122"/>
        <v>0</v>
      </c>
      <c r="H65" s="166">
        <f t="shared" si="123"/>
        <v>0</v>
      </c>
      <c r="I65" s="69"/>
      <c r="J65" s="137">
        <f t="shared" si="124"/>
        <v>0</v>
      </c>
      <c r="K65" s="166">
        <f t="shared" si="125"/>
        <v>0</v>
      </c>
      <c r="L65" s="69"/>
      <c r="M65" s="137">
        <f t="shared" si="126"/>
        <v>0</v>
      </c>
      <c r="N65" s="166">
        <f t="shared" si="127"/>
        <v>0</v>
      </c>
      <c r="O65" s="69"/>
      <c r="P65" s="137">
        <f t="shared" si="105"/>
        <v>0</v>
      </c>
      <c r="Q65" s="166">
        <f t="shared" si="106"/>
        <v>0</v>
      </c>
      <c r="R65" s="163">
        <f t="shared" si="107"/>
        <v>0</v>
      </c>
      <c r="S65" s="164">
        <f t="shared" si="108"/>
        <v>0</v>
      </c>
      <c r="U65" s="168">
        <f t="shared" si="128"/>
        <v>6</v>
      </c>
      <c r="V65" s="6">
        <v>6</v>
      </c>
      <c r="W65" s="6"/>
      <c r="X65" s="137">
        <f t="shared" si="129"/>
        <v>6</v>
      </c>
      <c r="Y65" s="166">
        <f t="shared" si="130"/>
        <v>0</v>
      </c>
      <c r="Z65" s="168">
        <f t="shared" si="131"/>
        <v>9</v>
      </c>
      <c r="AA65" s="6">
        <v>9</v>
      </c>
      <c r="AB65" s="6"/>
      <c r="AC65" s="137">
        <f t="shared" si="132"/>
        <v>15</v>
      </c>
      <c r="AD65" s="159">
        <f t="shared" si="133"/>
        <v>1.5</v>
      </c>
      <c r="AE65" s="168">
        <f t="shared" si="134"/>
        <v>1</v>
      </c>
      <c r="AF65" s="6">
        <v>1</v>
      </c>
      <c r="AG65" s="6"/>
      <c r="AH65" s="137">
        <f t="shared" si="135"/>
        <v>16</v>
      </c>
      <c r="AI65" s="159">
        <f t="shared" si="136"/>
        <v>6.6666666666666666E-2</v>
      </c>
      <c r="AJ65" s="168">
        <f t="shared" si="137"/>
        <v>0</v>
      </c>
      <c r="AK65" s="6"/>
      <c r="AL65" s="6"/>
      <c r="AM65" s="137">
        <f t="shared" si="138"/>
        <v>16</v>
      </c>
      <c r="AN65" s="159">
        <f t="shared" si="139"/>
        <v>0</v>
      </c>
      <c r="AO65" s="168">
        <f t="shared" si="140"/>
        <v>0</v>
      </c>
      <c r="AP65" s="6"/>
      <c r="AQ65" s="6"/>
      <c r="AR65" s="137">
        <f t="shared" si="141"/>
        <v>16</v>
      </c>
      <c r="AS65" s="159">
        <f t="shared" si="142"/>
        <v>0</v>
      </c>
      <c r="AT65" s="163">
        <f t="shared" si="143"/>
        <v>16</v>
      </c>
      <c r="AU65" s="164">
        <f t="shared" si="144"/>
        <v>0.27788620849254486</v>
      </c>
    </row>
    <row r="66" spans="2:47" outlineLevel="1" x14ac:dyDescent="0.35">
      <c r="B66" s="229" t="s">
        <v>94</v>
      </c>
      <c r="C66" s="63" t="s">
        <v>106</v>
      </c>
      <c r="D66" s="69"/>
      <c r="E66" s="70">
        <f t="shared" si="121"/>
        <v>0</v>
      </c>
      <c r="F66" s="69"/>
      <c r="G66" s="137">
        <f t="shared" si="122"/>
        <v>0</v>
      </c>
      <c r="H66" s="166">
        <f t="shared" si="123"/>
        <v>0</v>
      </c>
      <c r="I66" s="69"/>
      <c r="J66" s="137">
        <f t="shared" si="124"/>
        <v>0</v>
      </c>
      <c r="K66" s="166">
        <f t="shared" si="125"/>
        <v>0</v>
      </c>
      <c r="L66" s="69"/>
      <c r="M66" s="137">
        <f t="shared" si="126"/>
        <v>0</v>
      </c>
      <c r="N66" s="166">
        <f t="shared" si="127"/>
        <v>0</v>
      </c>
      <c r="O66" s="69"/>
      <c r="P66" s="137">
        <f t="shared" si="105"/>
        <v>0</v>
      </c>
      <c r="Q66" s="166">
        <f t="shared" si="106"/>
        <v>0</v>
      </c>
      <c r="R66" s="163">
        <f t="shared" si="107"/>
        <v>0</v>
      </c>
      <c r="S66" s="164">
        <f t="shared" si="108"/>
        <v>0</v>
      </c>
      <c r="U66" s="168">
        <f t="shared" si="128"/>
        <v>0</v>
      </c>
      <c r="V66" s="6"/>
      <c r="W66" s="6"/>
      <c r="X66" s="137">
        <f t="shared" si="129"/>
        <v>0</v>
      </c>
      <c r="Y66" s="166">
        <f t="shared" si="130"/>
        <v>0</v>
      </c>
      <c r="Z66" s="168">
        <f t="shared" si="131"/>
        <v>0</v>
      </c>
      <c r="AA66" s="6"/>
      <c r="AB66" s="6"/>
      <c r="AC66" s="137">
        <f t="shared" si="132"/>
        <v>0</v>
      </c>
      <c r="AD66" s="159">
        <f t="shared" si="133"/>
        <v>0</v>
      </c>
      <c r="AE66" s="168">
        <f t="shared" si="134"/>
        <v>0</v>
      </c>
      <c r="AF66" s="6"/>
      <c r="AG66" s="6"/>
      <c r="AH66" s="137">
        <f t="shared" si="135"/>
        <v>0</v>
      </c>
      <c r="AI66" s="159">
        <f t="shared" si="136"/>
        <v>0</v>
      </c>
      <c r="AJ66" s="168">
        <f t="shared" si="137"/>
        <v>0</v>
      </c>
      <c r="AK66" s="6"/>
      <c r="AL66" s="6"/>
      <c r="AM66" s="137">
        <f t="shared" si="138"/>
        <v>0</v>
      </c>
      <c r="AN66" s="159">
        <f t="shared" si="139"/>
        <v>0</v>
      </c>
      <c r="AO66" s="168">
        <f t="shared" si="140"/>
        <v>0</v>
      </c>
      <c r="AP66" s="6"/>
      <c r="AQ66" s="6"/>
      <c r="AR66" s="137">
        <f t="shared" si="141"/>
        <v>0</v>
      </c>
      <c r="AS66" s="159">
        <f t="shared" si="142"/>
        <v>0</v>
      </c>
      <c r="AT66" s="163">
        <f t="shared" si="143"/>
        <v>0</v>
      </c>
      <c r="AU66" s="164">
        <f t="shared" si="144"/>
        <v>0</v>
      </c>
    </row>
    <row r="67" spans="2:47" outlineLevel="1" x14ac:dyDescent="0.35">
      <c r="B67" s="230" t="s">
        <v>95</v>
      </c>
      <c r="C67" s="63" t="s">
        <v>106</v>
      </c>
      <c r="D67" s="69"/>
      <c r="E67" s="70">
        <f t="shared" si="121"/>
        <v>0</v>
      </c>
      <c r="F67" s="69"/>
      <c r="G67" s="137">
        <f t="shared" si="122"/>
        <v>0</v>
      </c>
      <c r="H67" s="166">
        <f t="shared" si="123"/>
        <v>0</v>
      </c>
      <c r="I67" s="69"/>
      <c r="J67" s="137">
        <f t="shared" si="124"/>
        <v>0</v>
      </c>
      <c r="K67" s="166">
        <f t="shared" si="125"/>
        <v>0</v>
      </c>
      <c r="L67" s="69"/>
      <c r="M67" s="137">
        <f t="shared" si="126"/>
        <v>0</v>
      </c>
      <c r="N67" s="166">
        <f t="shared" si="127"/>
        <v>0</v>
      </c>
      <c r="O67" s="69"/>
      <c r="P67" s="137">
        <f t="shared" si="105"/>
        <v>0</v>
      </c>
      <c r="Q67" s="166">
        <f t="shared" si="106"/>
        <v>0</v>
      </c>
      <c r="R67" s="163">
        <f t="shared" si="107"/>
        <v>0</v>
      </c>
      <c r="S67" s="164">
        <f t="shared" si="108"/>
        <v>0</v>
      </c>
      <c r="U67" s="168">
        <f t="shared" si="128"/>
        <v>5</v>
      </c>
      <c r="V67" s="6">
        <v>5</v>
      </c>
      <c r="W67" s="6"/>
      <c r="X67" s="137">
        <f t="shared" si="129"/>
        <v>5</v>
      </c>
      <c r="Y67" s="166">
        <f t="shared" si="130"/>
        <v>0</v>
      </c>
      <c r="Z67" s="168">
        <f t="shared" si="131"/>
        <v>11</v>
      </c>
      <c r="AA67" s="6">
        <v>11</v>
      </c>
      <c r="AB67" s="6"/>
      <c r="AC67" s="137">
        <f t="shared" si="132"/>
        <v>16</v>
      </c>
      <c r="AD67" s="159">
        <f t="shared" si="133"/>
        <v>2.2000000000000002</v>
      </c>
      <c r="AE67" s="168">
        <f t="shared" si="134"/>
        <v>2</v>
      </c>
      <c r="AF67" s="6">
        <v>2</v>
      </c>
      <c r="AG67" s="6"/>
      <c r="AH67" s="137">
        <f t="shared" si="135"/>
        <v>18</v>
      </c>
      <c r="AI67" s="159">
        <f t="shared" si="136"/>
        <v>0.125</v>
      </c>
      <c r="AJ67" s="168">
        <f t="shared" si="137"/>
        <v>2</v>
      </c>
      <c r="AK67" s="6">
        <v>2</v>
      </c>
      <c r="AL67" s="6"/>
      <c r="AM67" s="137">
        <f t="shared" si="138"/>
        <v>20</v>
      </c>
      <c r="AN67" s="159">
        <f t="shared" si="139"/>
        <v>0.1111111111111111</v>
      </c>
      <c r="AO67" s="168">
        <f t="shared" si="140"/>
        <v>1</v>
      </c>
      <c r="AP67" s="6">
        <v>1</v>
      </c>
      <c r="AQ67" s="6"/>
      <c r="AR67" s="137">
        <f t="shared" si="141"/>
        <v>21</v>
      </c>
      <c r="AS67" s="159">
        <f t="shared" si="142"/>
        <v>0.05</v>
      </c>
      <c r="AT67" s="163">
        <f t="shared" si="143"/>
        <v>21</v>
      </c>
      <c r="AU67" s="164">
        <f t="shared" si="144"/>
        <v>0.43156912274326453</v>
      </c>
    </row>
    <row r="68" spans="2:47" outlineLevel="1" x14ac:dyDescent="0.35">
      <c r="B68" s="229" t="s">
        <v>96</v>
      </c>
      <c r="C68" s="63" t="s">
        <v>106</v>
      </c>
      <c r="D68" s="69"/>
      <c r="E68" s="70">
        <f t="shared" si="121"/>
        <v>0</v>
      </c>
      <c r="F68" s="69"/>
      <c r="G68" s="137">
        <f t="shared" ref="G68:G71" si="145">E68+F68</f>
        <v>0</v>
      </c>
      <c r="H68" s="166">
        <f t="shared" ref="H68:H71" si="146">IFERROR((G68-E68)/E68,0)</f>
        <v>0</v>
      </c>
      <c r="I68" s="69"/>
      <c r="J68" s="137">
        <f t="shared" ref="J68:J71" si="147">G68+I68</f>
        <v>0</v>
      </c>
      <c r="K68" s="166">
        <f t="shared" ref="K68:K72" si="148">IFERROR((J68-G68)/G68,0)</f>
        <v>0</v>
      </c>
      <c r="L68" s="69"/>
      <c r="M68" s="137">
        <f t="shared" ref="M68:M71" si="149">J68+L68</f>
        <v>0</v>
      </c>
      <c r="N68" s="166">
        <f t="shared" ref="N68:N72" si="150">IFERROR((M68-J68)/J68,0)</f>
        <v>0</v>
      </c>
      <c r="O68" s="69"/>
      <c r="P68" s="137">
        <f t="shared" si="105"/>
        <v>0</v>
      </c>
      <c r="Q68" s="166">
        <f t="shared" si="106"/>
        <v>0</v>
      </c>
      <c r="R68" s="163">
        <f t="shared" si="107"/>
        <v>0</v>
      </c>
      <c r="S68" s="164">
        <f t="shared" si="108"/>
        <v>0</v>
      </c>
      <c r="U68" s="168">
        <f t="shared" ref="U68:U71" si="151">V68+W68</f>
        <v>0</v>
      </c>
      <c r="V68" s="6"/>
      <c r="W68" s="6"/>
      <c r="X68" s="137">
        <f t="shared" ref="X68:X71" si="152">P68+U68</f>
        <v>0</v>
      </c>
      <c r="Y68" s="166">
        <f t="shared" ref="Y68:Y71" si="153">IFERROR((X68-P68)/P68,0)</f>
        <v>0</v>
      </c>
      <c r="Z68" s="168">
        <f t="shared" ref="Z68:Z71" si="154">AA68+AB68</f>
        <v>0</v>
      </c>
      <c r="AA68" s="6"/>
      <c r="AB68" s="6"/>
      <c r="AC68" s="137">
        <f t="shared" ref="AC68:AC71" si="155">X68+Z68</f>
        <v>0</v>
      </c>
      <c r="AD68" s="159">
        <f t="shared" ref="AD68:AD72" si="156">IFERROR((AC68-X68)/X68,0)</f>
        <v>0</v>
      </c>
      <c r="AE68" s="168">
        <f t="shared" ref="AE68:AE71" si="157">AF68+AG68</f>
        <v>0</v>
      </c>
      <c r="AF68" s="6"/>
      <c r="AG68" s="6"/>
      <c r="AH68" s="137">
        <f t="shared" ref="AH68:AH71" si="158">AC68+AE68</f>
        <v>0</v>
      </c>
      <c r="AI68" s="159">
        <f t="shared" ref="AI68:AI72" si="159">IFERROR((AH68-AC68)/AC68,0)</f>
        <v>0</v>
      </c>
      <c r="AJ68" s="168">
        <f t="shared" ref="AJ68:AJ71" si="160">AK68+AL68</f>
        <v>0</v>
      </c>
      <c r="AK68" s="6"/>
      <c r="AL68" s="6"/>
      <c r="AM68" s="137">
        <f t="shared" ref="AM68:AM71" si="161">AH68+AJ68</f>
        <v>0</v>
      </c>
      <c r="AN68" s="159">
        <f t="shared" ref="AN68:AN72" si="162">IFERROR((AM68-AH68)/AH68,0)</f>
        <v>0</v>
      </c>
      <c r="AO68" s="168">
        <f t="shared" ref="AO68:AO71" si="163">AP68+AQ68</f>
        <v>0</v>
      </c>
      <c r="AP68" s="6"/>
      <c r="AQ68" s="6"/>
      <c r="AR68" s="137">
        <f t="shared" ref="AR68:AR71" si="164">AM68+AO68</f>
        <v>0</v>
      </c>
      <c r="AS68" s="159">
        <f t="shared" ref="AS68:AS72" si="165">IFERROR((AR68-AM68)/AM68,0)</f>
        <v>0</v>
      </c>
      <c r="AT68" s="163">
        <f t="shared" ref="AT68:AT71" si="166">U68+Z68+AE68+AJ68+AO68</f>
        <v>0</v>
      </c>
      <c r="AU68" s="164">
        <f t="shared" ref="AU68:AU72" si="167">IFERROR((AR68/X68)^(1/4)-1,0)</f>
        <v>0</v>
      </c>
    </row>
    <row r="69" spans="2:47" outlineLevel="1" x14ac:dyDescent="0.35">
      <c r="B69" s="230" t="s">
        <v>97</v>
      </c>
      <c r="C69" s="63" t="s">
        <v>106</v>
      </c>
      <c r="D69" s="69"/>
      <c r="E69" s="70">
        <f t="shared" si="121"/>
        <v>0</v>
      </c>
      <c r="F69" s="69"/>
      <c r="G69" s="137">
        <f t="shared" si="145"/>
        <v>0</v>
      </c>
      <c r="H69" s="166">
        <f t="shared" si="146"/>
        <v>0</v>
      </c>
      <c r="I69" s="69"/>
      <c r="J69" s="137">
        <f t="shared" si="147"/>
        <v>0</v>
      </c>
      <c r="K69" s="166">
        <f t="shared" si="148"/>
        <v>0</v>
      </c>
      <c r="L69" s="69"/>
      <c r="M69" s="137">
        <f t="shared" si="149"/>
        <v>0</v>
      </c>
      <c r="N69" s="166">
        <f t="shared" si="150"/>
        <v>0</v>
      </c>
      <c r="O69" s="69"/>
      <c r="P69" s="137">
        <f t="shared" si="105"/>
        <v>0</v>
      </c>
      <c r="Q69" s="166">
        <f t="shared" si="106"/>
        <v>0</v>
      </c>
      <c r="R69" s="163">
        <f t="shared" si="107"/>
        <v>0</v>
      </c>
      <c r="S69" s="164">
        <f t="shared" si="108"/>
        <v>0</v>
      </c>
      <c r="U69" s="168">
        <f t="shared" si="151"/>
        <v>0</v>
      </c>
      <c r="V69" s="6"/>
      <c r="W69" s="6"/>
      <c r="X69" s="137">
        <f t="shared" si="152"/>
        <v>0</v>
      </c>
      <c r="Y69" s="166">
        <f t="shared" si="153"/>
        <v>0</v>
      </c>
      <c r="Z69" s="168">
        <f t="shared" si="154"/>
        <v>0</v>
      </c>
      <c r="AA69" s="6"/>
      <c r="AB69" s="6"/>
      <c r="AC69" s="137">
        <f t="shared" si="155"/>
        <v>0</v>
      </c>
      <c r="AD69" s="159">
        <f t="shared" si="156"/>
        <v>0</v>
      </c>
      <c r="AE69" s="168">
        <f t="shared" si="157"/>
        <v>0</v>
      </c>
      <c r="AF69" s="6"/>
      <c r="AG69" s="6"/>
      <c r="AH69" s="137">
        <f t="shared" si="158"/>
        <v>0</v>
      </c>
      <c r="AI69" s="159">
        <f t="shared" si="159"/>
        <v>0</v>
      </c>
      <c r="AJ69" s="168">
        <f t="shared" si="160"/>
        <v>0</v>
      </c>
      <c r="AK69" s="6"/>
      <c r="AL69" s="6"/>
      <c r="AM69" s="137">
        <f t="shared" si="161"/>
        <v>0</v>
      </c>
      <c r="AN69" s="159">
        <f t="shared" si="162"/>
        <v>0</v>
      </c>
      <c r="AO69" s="168">
        <f t="shared" si="163"/>
        <v>0</v>
      </c>
      <c r="AP69" s="6"/>
      <c r="AQ69" s="6"/>
      <c r="AR69" s="137">
        <f t="shared" si="164"/>
        <v>0</v>
      </c>
      <c r="AS69" s="159">
        <f t="shared" si="165"/>
        <v>0</v>
      </c>
      <c r="AT69" s="163">
        <f t="shared" si="166"/>
        <v>0</v>
      </c>
      <c r="AU69" s="164">
        <f t="shared" si="167"/>
        <v>0</v>
      </c>
    </row>
    <row r="70" spans="2:47" outlineLevel="1" x14ac:dyDescent="0.35">
      <c r="B70" s="230" t="s">
        <v>98</v>
      </c>
      <c r="C70" s="63" t="s">
        <v>106</v>
      </c>
      <c r="D70" s="69"/>
      <c r="E70" s="70">
        <f t="shared" si="121"/>
        <v>0</v>
      </c>
      <c r="F70" s="69"/>
      <c r="G70" s="137">
        <f t="shared" si="145"/>
        <v>0</v>
      </c>
      <c r="H70" s="166">
        <f t="shared" si="146"/>
        <v>0</v>
      </c>
      <c r="I70" s="69"/>
      <c r="J70" s="137">
        <f t="shared" si="147"/>
        <v>0</v>
      </c>
      <c r="K70" s="166">
        <f t="shared" si="148"/>
        <v>0</v>
      </c>
      <c r="L70" s="69"/>
      <c r="M70" s="137">
        <f t="shared" si="149"/>
        <v>0</v>
      </c>
      <c r="N70" s="166">
        <f t="shared" si="150"/>
        <v>0</v>
      </c>
      <c r="O70" s="69"/>
      <c r="P70" s="137">
        <f t="shared" si="105"/>
        <v>0</v>
      </c>
      <c r="Q70" s="166">
        <f t="shared" si="106"/>
        <v>0</v>
      </c>
      <c r="R70" s="163">
        <f t="shared" si="107"/>
        <v>0</v>
      </c>
      <c r="S70" s="164">
        <f t="shared" si="108"/>
        <v>0</v>
      </c>
      <c r="U70" s="168">
        <f t="shared" si="151"/>
        <v>0</v>
      </c>
      <c r="V70" s="6"/>
      <c r="W70" s="6"/>
      <c r="X70" s="137">
        <f t="shared" si="152"/>
        <v>0</v>
      </c>
      <c r="Y70" s="166">
        <f t="shared" si="153"/>
        <v>0</v>
      </c>
      <c r="Z70" s="168">
        <f t="shared" si="154"/>
        <v>0</v>
      </c>
      <c r="AA70" s="6"/>
      <c r="AB70" s="6"/>
      <c r="AC70" s="137">
        <f t="shared" si="155"/>
        <v>0</v>
      </c>
      <c r="AD70" s="159">
        <f t="shared" si="156"/>
        <v>0</v>
      </c>
      <c r="AE70" s="168">
        <f t="shared" si="157"/>
        <v>0</v>
      </c>
      <c r="AF70" s="6"/>
      <c r="AG70" s="6"/>
      <c r="AH70" s="137">
        <f t="shared" si="158"/>
        <v>0</v>
      </c>
      <c r="AI70" s="159">
        <f t="shared" si="159"/>
        <v>0</v>
      </c>
      <c r="AJ70" s="168">
        <f t="shared" si="160"/>
        <v>0</v>
      </c>
      <c r="AK70" s="6"/>
      <c r="AL70" s="6"/>
      <c r="AM70" s="137">
        <f t="shared" si="161"/>
        <v>0</v>
      </c>
      <c r="AN70" s="159">
        <f t="shared" si="162"/>
        <v>0</v>
      </c>
      <c r="AO70" s="168">
        <f t="shared" si="163"/>
        <v>0</v>
      </c>
      <c r="AP70" s="6"/>
      <c r="AQ70" s="6"/>
      <c r="AR70" s="137">
        <f t="shared" si="164"/>
        <v>0</v>
      </c>
      <c r="AS70" s="159">
        <f t="shared" si="165"/>
        <v>0</v>
      </c>
      <c r="AT70" s="163">
        <f t="shared" si="166"/>
        <v>0</v>
      </c>
      <c r="AU70" s="164">
        <f t="shared" si="167"/>
        <v>0</v>
      </c>
    </row>
    <row r="71" spans="2:47" outlineLevel="1" x14ac:dyDescent="0.35">
      <c r="B71" s="230" t="s">
        <v>99</v>
      </c>
      <c r="C71" s="63" t="s">
        <v>106</v>
      </c>
      <c r="D71" s="69"/>
      <c r="E71" s="70">
        <f t="shared" si="121"/>
        <v>0</v>
      </c>
      <c r="F71" s="69"/>
      <c r="G71" s="137">
        <f t="shared" si="145"/>
        <v>0</v>
      </c>
      <c r="H71" s="166">
        <f t="shared" si="146"/>
        <v>0</v>
      </c>
      <c r="I71" s="69"/>
      <c r="J71" s="137">
        <f t="shared" si="147"/>
        <v>0</v>
      </c>
      <c r="K71" s="166">
        <f t="shared" si="148"/>
        <v>0</v>
      </c>
      <c r="L71" s="69"/>
      <c r="M71" s="137">
        <f t="shared" si="149"/>
        <v>0</v>
      </c>
      <c r="N71" s="166">
        <f t="shared" si="150"/>
        <v>0</v>
      </c>
      <c r="O71" s="69"/>
      <c r="P71" s="137">
        <f t="shared" si="105"/>
        <v>0</v>
      </c>
      <c r="Q71" s="166">
        <f t="shared" si="106"/>
        <v>0</v>
      </c>
      <c r="R71" s="163">
        <f t="shared" si="107"/>
        <v>0</v>
      </c>
      <c r="S71" s="164">
        <f t="shared" si="108"/>
        <v>0</v>
      </c>
      <c r="U71" s="168">
        <f t="shared" si="151"/>
        <v>0</v>
      </c>
      <c r="V71" s="6"/>
      <c r="W71" s="6"/>
      <c r="X71" s="137">
        <f t="shared" si="152"/>
        <v>0</v>
      </c>
      <c r="Y71" s="166">
        <f t="shared" si="153"/>
        <v>0</v>
      </c>
      <c r="Z71" s="168">
        <f t="shared" si="154"/>
        <v>0</v>
      </c>
      <c r="AA71" s="6"/>
      <c r="AB71" s="6"/>
      <c r="AC71" s="137">
        <f t="shared" si="155"/>
        <v>0</v>
      </c>
      <c r="AD71" s="159">
        <f t="shared" si="156"/>
        <v>0</v>
      </c>
      <c r="AE71" s="168">
        <f t="shared" si="157"/>
        <v>0</v>
      </c>
      <c r="AF71" s="6"/>
      <c r="AG71" s="6"/>
      <c r="AH71" s="137">
        <f t="shared" si="158"/>
        <v>0</v>
      </c>
      <c r="AI71" s="159">
        <f t="shared" si="159"/>
        <v>0</v>
      </c>
      <c r="AJ71" s="168">
        <f t="shared" si="160"/>
        <v>0</v>
      </c>
      <c r="AK71" s="6"/>
      <c r="AL71" s="6"/>
      <c r="AM71" s="137">
        <f t="shared" si="161"/>
        <v>0</v>
      </c>
      <c r="AN71" s="159">
        <f t="shared" si="162"/>
        <v>0</v>
      </c>
      <c r="AO71" s="168">
        <f t="shared" si="163"/>
        <v>0</v>
      </c>
      <c r="AP71" s="6"/>
      <c r="AQ71" s="6"/>
      <c r="AR71" s="137">
        <f t="shared" si="164"/>
        <v>0</v>
      </c>
      <c r="AS71" s="159">
        <f t="shared" si="165"/>
        <v>0</v>
      </c>
      <c r="AT71" s="163">
        <f t="shared" si="166"/>
        <v>0</v>
      </c>
      <c r="AU71" s="164">
        <f t="shared" si="167"/>
        <v>0</v>
      </c>
    </row>
    <row r="72" spans="2:47" ht="15" customHeight="1" outlineLevel="1" x14ac:dyDescent="0.35">
      <c r="B72" s="50" t="s">
        <v>138</v>
      </c>
      <c r="C72" s="47" t="s">
        <v>106</v>
      </c>
      <c r="D72" s="157">
        <f>SUM(D47:D71)</f>
        <v>3</v>
      </c>
      <c r="E72" s="157">
        <f t="shared" ref="E72" si="168">SUM(E47:E71)</f>
        <v>3</v>
      </c>
      <c r="F72" s="157">
        <f t="shared" ref="F72" si="169">SUM(F47:F71)</f>
        <v>1</v>
      </c>
      <c r="G72" s="157">
        <f t="shared" ref="G72" si="170">SUM(G47:G71)</f>
        <v>4</v>
      </c>
      <c r="H72" s="160">
        <f>IFERROR((G72-E72)/E72,0)</f>
        <v>0.33333333333333331</v>
      </c>
      <c r="I72" s="157">
        <f t="shared" ref="I72" si="171">SUM(I47:I71)</f>
        <v>5</v>
      </c>
      <c r="J72" s="157">
        <f t="shared" ref="J72" si="172">SUM(J47:J71)</f>
        <v>9</v>
      </c>
      <c r="K72" s="160">
        <f t="shared" si="148"/>
        <v>1.25</v>
      </c>
      <c r="L72" s="157">
        <f t="shared" ref="L72" si="173">SUM(L47:L71)</f>
        <v>30</v>
      </c>
      <c r="M72" s="157">
        <f t="shared" ref="M72" si="174">SUM(M47:M71)</f>
        <v>39</v>
      </c>
      <c r="N72" s="160">
        <f t="shared" si="150"/>
        <v>3.3333333333333335</v>
      </c>
      <c r="O72" s="157">
        <f t="shared" ref="O72" si="175">SUM(O47:O71)</f>
        <v>0</v>
      </c>
      <c r="P72" s="157">
        <f t="shared" ref="P72" si="176">SUM(P47:P71)</f>
        <v>39</v>
      </c>
      <c r="Q72" s="160">
        <f t="shared" si="106"/>
        <v>0</v>
      </c>
      <c r="R72" s="157">
        <f>SUM(R47:R71)</f>
        <v>39</v>
      </c>
      <c r="S72" s="164">
        <f t="shared" si="108"/>
        <v>0.89882892211594179</v>
      </c>
      <c r="U72" s="157">
        <f t="shared" ref="U72" si="177">SUM(U47:U71)</f>
        <v>65</v>
      </c>
      <c r="V72" s="157">
        <f t="shared" ref="V72" si="178">SUM(V47:V71)</f>
        <v>65</v>
      </c>
      <c r="W72" s="157">
        <f t="shared" ref="W72" si="179">SUM(W47:W71)</f>
        <v>0</v>
      </c>
      <c r="X72" s="157">
        <f t="shared" ref="X72" si="180">SUM(X47:X71)</f>
        <v>104</v>
      </c>
      <c r="Y72" s="165">
        <f>IFERROR((X72-P72)/P72,0)</f>
        <v>1.6666666666666667</v>
      </c>
      <c r="Z72" s="157">
        <f t="shared" ref="Z72" si="181">SUM(Z47:Z71)</f>
        <v>131</v>
      </c>
      <c r="AA72" s="157">
        <f t="shared" ref="AA72" si="182">SUM(AA47:AA71)</f>
        <v>131</v>
      </c>
      <c r="AB72" s="157">
        <f t="shared" ref="AB72" si="183">SUM(AB47:AB71)</f>
        <v>0</v>
      </c>
      <c r="AC72" s="157">
        <f t="shared" ref="AC72" si="184">SUM(AC47:AC71)</f>
        <v>235</v>
      </c>
      <c r="AD72" s="165">
        <f t="shared" si="156"/>
        <v>1.2596153846153846</v>
      </c>
      <c r="AE72" s="157">
        <f t="shared" ref="AE72" si="185">SUM(AE47:AE71)</f>
        <v>85</v>
      </c>
      <c r="AF72" s="157">
        <f t="shared" ref="AF72" si="186">SUM(AF47:AF71)</f>
        <v>85</v>
      </c>
      <c r="AG72" s="157">
        <f t="shared" ref="AG72" si="187">SUM(AG47:AG71)</f>
        <v>0</v>
      </c>
      <c r="AH72" s="157">
        <f t="shared" ref="AH72" si="188">SUM(AH47:AH71)</f>
        <v>320</v>
      </c>
      <c r="AI72" s="165">
        <f t="shared" si="159"/>
        <v>0.36170212765957449</v>
      </c>
      <c r="AJ72" s="157">
        <f>SUM(AJ47:AJ71)</f>
        <v>63</v>
      </c>
      <c r="AK72" s="157">
        <f>SUM(AK47:AK71)</f>
        <v>63</v>
      </c>
      <c r="AL72" s="157">
        <f>SUM(AL47:AL71)</f>
        <v>0</v>
      </c>
      <c r="AM72" s="157">
        <f>SUM(AM47:AM71)</f>
        <v>383</v>
      </c>
      <c r="AN72" s="165">
        <f t="shared" si="162"/>
        <v>0.19687499999999999</v>
      </c>
      <c r="AO72" s="157">
        <f t="shared" ref="AO72" si="189">SUM(AO47:AO71)</f>
        <v>55</v>
      </c>
      <c r="AP72" s="157">
        <f t="shared" ref="AP72" si="190">SUM(AP47:AP71)</f>
        <v>55</v>
      </c>
      <c r="AQ72" s="157">
        <f t="shared" ref="AQ72" si="191">SUM(AQ47:AQ71)</f>
        <v>0</v>
      </c>
      <c r="AR72" s="157">
        <f t="shared" ref="AR72" si="192">SUM(AR47:AR71)</f>
        <v>438</v>
      </c>
      <c r="AS72" s="165">
        <f t="shared" si="165"/>
        <v>0.14360313315926893</v>
      </c>
      <c r="AT72" s="157">
        <f>SUM(AT47:AT71)</f>
        <v>399</v>
      </c>
      <c r="AU72" s="164">
        <f t="shared" si="167"/>
        <v>0.43255133198156948</v>
      </c>
    </row>
    <row r="73" spans="2:47" ht="15" customHeight="1" x14ac:dyDescent="0.35"/>
    <row r="74" spans="2:47" ht="15.5" x14ac:dyDescent="0.35">
      <c r="B74" s="296" t="s">
        <v>108</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row>
    <row r="75" spans="2:47"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2:47" outlineLevel="1" x14ac:dyDescent="0.35">
      <c r="B76" s="310"/>
      <c r="C76" s="328" t="s">
        <v>105</v>
      </c>
      <c r="D76" s="307" t="s">
        <v>130</v>
      </c>
      <c r="E76" s="308"/>
      <c r="F76" s="308"/>
      <c r="G76" s="308"/>
      <c r="H76" s="308"/>
      <c r="I76" s="308"/>
      <c r="J76" s="308"/>
      <c r="K76" s="308"/>
      <c r="L76" s="308"/>
      <c r="M76" s="308"/>
      <c r="N76" s="308"/>
      <c r="O76" s="308"/>
      <c r="P76" s="308"/>
      <c r="Q76" s="309"/>
      <c r="R76" s="318" t="str">
        <f xml:space="preserve"> D77&amp;" - "&amp;O77</f>
        <v>2019 - 2023</v>
      </c>
      <c r="S76" s="319"/>
      <c r="U76" s="307" t="s">
        <v>131</v>
      </c>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9"/>
    </row>
    <row r="77" spans="2:47" outlineLevel="1" x14ac:dyDescent="0.35">
      <c r="B77" s="311"/>
      <c r="C77" s="328"/>
      <c r="D77" s="307">
        <f>$C$3-5</f>
        <v>2019</v>
      </c>
      <c r="E77" s="309"/>
      <c r="F77" s="307">
        <f>$C$3-4</f>
        <v>2020</v>
      </c>
      <c r="G77" s="308"/>
      <c r="H77" s="309"/>
      <c r="I77" s="307">
        <f>$C$3-3</f>
        <v>2021</v>
      </c>
      <c r="J77" s="308"/>
      <c r="K77" s="309"/>
      <c r="L77" s="307">
        <f>$C$3-2</f>
        <v>2022</v>
      </c>
      <c r="M77" s="308"/>
      <c r="N77" s="309"/>
      <c r="O77" s="307">
        <f>$C$3-1</f>
        <v>2023</v>
      </c>
      <c r="P77" s="308"/>
      <c r="Q77" s="309"/>
      <c r="R77" s="320"/>
      <c r="S77" s="321"/>
      <c r="U77" s="307">
        <f>$C$3</f>
        <v>2024</v>
      </c>
      <c r="V77" s="308"/>
      <c r="W77" s="308"/>
      <c r="X77" s="308"/>
      <c r="Y77" s="309"/>
      <c r="Z77" s="307">
        <f>$C$3+1</f>
        <v>2025</v>
      </c>
      <c r="AA77" s="308"/>
      <c r="AB77" s="308"/>
      <c r="AC77" s="308"/>
      <c r="AD77" s="309"/>
      <c r="AE77" s="307">
        <f>$C$3+2</f>
        <v>2026</v>
      </c>
      <c r="AF77" s="308"/>
      <c r="AG77" s="308"/>
      <c r="AH77" s="308"/>
      <c r="AI77" s="309"/>
      <c r="AJ77" s="307">
        <f>$C$3+3</f>
        <v>2027</v>
      </c>
      <c r="AK77" s="308"/>
      <c r="AL77" s="308"/>
      <c r="AM77" s="308"/>
      <c r="AN77" s="309"/>
      <c r="AO77" s="307">
        <f>$C$3+4</f>
        <v>2028</v>
      </c>
      <c r="AP77" s="308"/>
      <c r="AQ77" s="308"/>
      <c r="AR77" s="308"/>
      <c r="AS77" s="309"/>
      <c r="AT77" s="316" t="str">
        <f>U77&amp;" - "&amp;AO77</f>
        <v>2024 - 2028</v>
      </c>
      <c r="AU77" s="317"/>
    </row>
    <row r="78" spans="2:47" ht="43.5" outlineLevel="1" x14ac:dyDescent="0.35">
      <c r="B78" s="312"/>
      <c r="C78" s="328"/>
      <c r="D78" s="65" t="s">
        <v>132</v>
      </c>
      <c r="E78" s="66" t="s">
        <v>133</v>
      </c>
      <c r="F78" s="65" t="s">
        <v>132</v>
      </c>
      <c r="G78" s="9" t="s">
        <v>133</v>
      </c>
      <c r="H78" s="66" t="s">
        <v>134</v>
      </c>
      <c r="I78" s="65" t="s">
        <v>132</v>
      </c>
      <c r="J78" s="9" t="s">
        <v>133</v>
      </c>
      <c r="K78" s="66" t="s">
        <v>134</v>
      </c>
      <c r="L78" s="65" t="s">
        <v>132</v>
      </c>
      <c r="M78" s="9" t="s">
        <v>133</v>
      </c>
      <c r="N78" s="66" t="s">
        <v>134</v>
      </c>
      <c r="O78" s="65" t="s">
        <v>132</v>
      </c>
      <c r="P78" s="9" t="s">
        <v>133</v>
      </c>
      <c r="Q78" s="66" t="s">
        <v>134</v>
      </c>
      <c r="R78" s="65" t="s">
        <v>126</v>
      </c>
      <c r="S78" s="119" t="s">
        <v>135</v>
      </c>
      <c r="U78" s="65" t="s">
        <v>132</v>
      </c>
      <c r="V78" s="104" t="s">
        <v>136</v>
      </c>
      <c r="W78" s="104" t="s">
        <v>137</v>
      </c>
      <c r="X78" s="9" t="s">
        <v>133</v>
      </c>
      <c r="Y78" s="66" t="s">
        <v>134</v>
      </c>
      <c r="Z78" s="65" t="s">
        <v>132</v>
      </c>
      <c r="AA78" s="104" t="s">
        <v>136</v>
      </c>
      <c r="AB78" s="104" t="s">
        <v>137</v>
      </c>
      <c r="AC78" s="9" t="s">
        <v>133</v>
      </c>
      <c r="AD78" s="66" t="s">
        <v>134</v>
      </c>
      <c r="AE78" s="65" t="s">
        <v>132</v>
      </c>
      <c r="AF78" s="104" t="s">
        <v>136</v>
      </c>
      <c r="AG78" s="104" t="s">
        <v>137</v>
      </c>
      <c r="AH78" s="9" t="s">
        <v>133</v>
      </c>
      <c r="AI78" s="66" t="s">
        <v>134</v>
      </c>
      <c r="AJ78" s="65" t="s">
        <v>132</v>
      </c>
      <c r="AK78" s="104" t="s">
        <v>136</v>
      </c>
      <c r="AL78" s="104" t="s">
        <v>137</v>
      </c>
      <c r="AM78" s="9" t="s">
        <v>133</v>
      </c>
      <c r="AN78" s="66" t="s">
        <v>134</v>
      </c>
      <c r="AO78" s="65" t="s">
        <v>132</v>
      </c>
      <c r="AP78" s="104" t="s">
        <v>136</v>
      </c>
      <c r="AQ78" s="104" t="s">
        <v>137</v>
      </c>
      <c r="AR78" s="9" t="s">
        <v>133</v>
      </c>
      <c r="AS78" s="66" t="s">
        <v>134</v>
      </c>
      <c r="AT78" s="65" t="s">
        <v>126</v>
      </c>
      <c r="AU78" s="119" t="s">
        <v>135</v>
      </c>
    </row>
    <row r="79" spans="2:47" outlineLevel="1" x14ac:dyDescent="0.35">
      <c r="B79" s="229" t="s">
        <v>75</v>
      </c>
      <c r="C79" s="63" t="s">
        <v>106</v>
      </c>
      <c r="D79" s="69">
        <v>0</v>
      </c>
      <c r="E79" s="70">
        <f>D79</f>
        <v>0</v>
      </c>
      <c r="F79" s="69">
        <v>0</v>
      </c>
      <c r="G79" s="137">
        <f t="shared" ref="G79" si="193">E79+F79</f>
        <v>0</v>
      </c>
      <c r="H79" s="166">
        <f t="shared" ref="H79" si="194">IFERROR((G79-E79)/E79,0)</f>
        <v>0</v>
      </c>
      <c r="I79" s="69">
        <v>0</v>
      </c>
      <c r="J79" s="137">
        <f t="shared" ref="J79" si="195">G79+I79</f>
        <v>0</v>
      </c>
      <c r="K79" s="166">
        <f t="shared" ref="K79" si="196">IFERROR((J79-G79)/G79,0)</f>
        <v>0</v>
      </c>
      <c r="L79" s="69"/>
      <c r="M79" s="137">
        <f t="shared" ref="M79" si="197">J79+L79</f>
        <v>0</v>
      </c>
      <c r="N79" s="166">
        <f t="shared" ref="N79" si="198">IFERROR((M79-J79)/J79,0)</f>
        <v>0</v>
      </c>
      <c r="O79" s="69"/>
      <c r="P79" s="137">
        <f t="shared" ref="P79:P103" si="199">M79+O79</f>
        <v>0</v>
      </c>
      <c r="Q79" s="166">
        <f t="shared" ref="Q79:Q104" si="200">IFERROR((P79-M79)/M79,0)</f>
        <v>0</v>
      </c>
      <c r="R79" s="163">
        <f t="shared" ref="R79:R103" si="201">D79+F79+I79+L79+O79</f>
        <v>0</v>
      </c>
      <c r="S79" s="164">
        <f t="shared" ref="S79:S104" si="202">IFERROR((P79/E79)^(1/4)-1,0)</f>
        <v>0</v>
      </c>
      <c r="U79" s="168">
        <f>V79+W79</f>
        <v>0</v>
      </c>
      <c r="V79" s="6"/>
      <c r="W79" s="6"/>
      <c r="X79" s="137">
        <f t="shared" ref="X79" si="203">P79+U79</f>
        <v>0</v>
      </c>
      <c r="Y79" s="166">
        <f t="shared" ref="Y79" si="204">IFERROR((X79-P79)/P79,0)</f>
        <v>0</v>
      </c>
      <c r="Z79" s="168">
        <f>AA79+AB79</f>
        <v>0</v>
      </c>
      <c r="AA79" s="6"/>
      <c r="AB79" s="6"/>
      <c r="AC79" s="137">
        <f t="shared" ref="AC79" si="205">X79+Z79</f>
        <v>0</v>
      </c>
      <c r="AD79" s="159">
        <f t="shared" ref="AD79" si="206">IFERROR((AC79-X79)/X79,0)</f>
        <v>0</v>
      </c>
      <c r="AE79" s="168">
        <f>AF79+AG79</f>
        <v>0</v>
      </c>
      <c r="AF79" s="6"/>
      <c r="AG79" s="6"/>
      <c r="AH79" s="137">
        <f t="shared" ref="AH79" si="207">AC79+AE79</f>
        <v>0</v>
      </c>
      <c r="AI79" s="159">
        <f t="shared" ref="AI79" si="208">IFERROR((AH79-AC79)/AC79,0)</f>
        <v>0</v>
      </c>
      <c r="AJ79" s="168">
        <f>AK79+AL79</f>
        <v>0</v>
      </c>
      <c r="AK79" s="6"/>
      <c r="AL79" s="6"/>
      <c r="AM79" s="137">
        <f t="shared" ref="AM79" si="209">AH79+AJ79</f>
        <v>0</v>
      </c>
      <c r="AN79" s="159">
        <f t="shared" ref="AN79" si="210">IFERROR((AM79-AH79)/AH79,0)</f>
        <v>0</v>
      </c>
      <c r="AO79" s="168">
        <f>AP79+AQ79</f>
        <v>0</v>
      </c>
      <c r="AP79" s="6"/>
      <c r="AQ79" s="6"/>
      <c r="AR79" s="137">
        <f t="shared" ref="AR79" si="211">AM79+AO79</f>
        <v>0</v>
      </c>
      <c r="AS79" s="159">
        <f t="shared" ref="AS79" si="212">IFERROR((AR79-AM79)/AM79,0)</f>
        <v>0</v>
      </c>
      <c r="AT79" s="163">
        <f t="shared" ref="AT79" si="213">U79+Z79+AE79+AJ79+AO79</f>
        <v>0</v>
      </c>
      <c r="AU79" s="164">
        <f>IFERROR((AR79/X79)^(1/4)-1,0)</f>
        <v>0</v>
      </c>
    </row>
    <row r="80" spans="2:47" outlineLevel="1" x14ac:dyDescent="0.35">
      <c r="B80" s="230" t="s">
        <v>76</v>
      </c>
      <c r="C80" s="63" t="s">
        <v>106</v>
      </c>
      <c r="D80" s="69">
        <v>0</v>
      </c>
      <c r="E80" s="70">
        <f t="shared" ref="E80:E103" si="214">D80</f>
        <v>0</v>
      </c>
      <c r="F80" s="69">
        <v>0</v>
      </c>
      <c r="G80" s="137">
        <f t="shared" ref="G80:G99" si="215">E80+F80</f>
        <v>0</v>
      </c>
      <c r="H80" s="166">
        <f t="shared" ref="H80:H99" si="216">IFERROR((G80-E80)/E80,0)</f>
        <v>0</v>
      </c>
      <c r="I80" s="69">
        <v>0</v>
      </c>
      <c r="J80" s="137">
        <f t="shared" ref="J80:J99" si="217">G80+I80</f>
        <v>0</v>
      </c>
      <c r="K80" s="166">
        <f t="shared" ref="K80:K99" si="218">IFERROR((J80-G80)/G80,0)</f>
        <v>0</v>
      </c>
      <c r="L80" s="69"/>
      <c r="M80" s="137">
        <f t="shared" ref="M80:M99" si="219">J80+L80</f>
        <v>0</v>
      </c>
      <c r="N80" s="166">
        <f t="shared" ref="N80:N99" si="220">IFERROR((M80-J80)/J80,0)</f>
        <v>0</v>
      </c>
      <c r="O80" s="69"/>
      <c r="P80" s="137">
        <f t="shared" si="199"/>
        <v>0</v>
      </c>
      <c r="Q80" s="166">
        <f t="shared" si="200"/>
        <v>0</v>
      </c>
      <c r="R80" s="163">
        <f t="shared" si="201"/>
        <v>0</v>
      </c>
      <c r="S80" s="164">
        <f t="shared" si="202"/>
        <v>0</v>
      </c>
      <c r="U80" s="168">
        <f t="shared" ref="U80:U99" si="221">V80+W80</f>
        <v>0</v>
      </c>
      <c r="V80" s="6"/>
      <c r="W80" s="6"/>
      <c r="X80" s="137">
        <f t="shared" ref="X80:X99" si="222">P80+U80</f>
        <v>0</v>
      </c>
      <c r="Y80" s="166">
        <f t="shared" ref="Y80:Y99" si="223">IFERROR((X80-P80)/P80,0)</f>
        <v>0</v>
      </c>
      <c r="Z80" s="168">
        <f t="shared" ref="Z80:Z99" si="224">AA80+AB80</f>
        <v>0</v>
      </c>
      <c r="AA80" s="6"/>
      <c r="AB80" s="6"/>
      <c r="AC80" s="137">
        <f t="shared" ref="AC80:AC99" si="225">X80+Z80</f>
        <v>0</v>
      </c>
      <c r="AD80" s="159">
        <f t="shared" ref="AD80:AD99" si="226">IFERROR((AC80-X80)/X80,0)</f>
        <v>0</v>
      </c>
      <c r="AE80" s="168">
        <f t="shared" ref="AE80:AE99" si="227">AF80+AG80</f>
        <v>0</v>
      </c>
      <c r="AF80" s="6"/>
      <c r="AG80" s="6"/>
      <c r="AH80" s="137">
        <f t="shared" ref="AH80:AH99" si="228">AC80+AE80</f>
        <v>0</v>
      </c>
      <c r="AI80" s="159">
        <f t="shared" ref="AI80:AI99" si="229">IFERROR((AH80-AC80)/AC80,0)</f>
        <v>0</v>
      </c>
      <c r="AJ80" s="168">
        <f t="shared" ref="AJ80:AJ99" si="230">AK80+AL80</f>
        <v>0</v>
      </c>
      <c r="AK80" s="6"/>
      <c r="AL80" s="6"/>
      <c r="AM80" s="137">
        <f t="shared" ref="AM80:AM99" si="231">AH80+AJ80</f>
        <v>0</v>
      </c>
      <c r="AN80" s="159">
        <f t="shared" ref="AN80:AN99" si="232">IFERROR((AM80-AH80)/AH80,0)</f>
        <v>0</v>
      </c>
      <c r="AO80" s="168">
        <f t="shared" ref="AO80:AO99" si="233">AP80+AQ80</f>
        <v>0</v>
      </c>
      <c r="AP80" s="6"/>
      <c r="AQ80" s="6"/>
      <c r="AR80" s="137">
        <f t="shared" ref="AR80:AR99" si="234">AM80+AO80</f>
        <v>0</v>
      </c>
      <c r="AS80" s="159">
        <f t="shared" ref="AS80:AS99" si="235">IFERROR((AR80-AM80)/AM80,0)</f>
        <v>0</v>
      </c>
      <c r="AT80" s="163">
        <f t="shared" ref="AT80:AT99" si="236">U80+Z80+AE80+AJ80+AO80</f>
        <v>0</v>
      </c>
      <c r="AU80" s="164">
        <f t="shared" ref="AU80:AU99" si="237">IFERROR((AR80/X80)^(1/4)-1,0)</f>
        <v>0</v>
      </c>
    </row>
    <row r="81" spans="2:47" outlineLevel="1" x14ac:dyDescent="0.35">
      <c r="B81" s="229" t="s">
        <v>77</v>
      </c>
      <c r="C81" s="63" t="s">
        <v>106</v>
      </c>
      <c r="D81" s="69">
        <v>0</v>
      </c>
      <c r="E81" s="70">
        <f t="shared" si="214"/>
        <v>0</v>
      </c>
      <c r="F81" s="69">
        <v>0</v>
      </c>
      <c r="G81" s="137">
        <f t="shared" si="215"/>
        <v>0</v>
      </c>
      <c r="H81" s="166">
        <f t="shared" si="216"/>
        <v>0</v>
      </c>
      <c r="I81" s="69">
        <v>0</v>
      </c>
      <c r="J81" s="137">
        <f t="shared" si="217"/>
        <v>0</v>
      </c>
      <c r="K81" s="166">
        <f t="shared" si="218"/>
        <v>0</v>
      </c>
      <c r="L81" s="69"/>
      <c r="M81" s="137">
        <f t="shared" si="219"/>
        <v>0</v>
      </c>
      <c r="N81" s="166">
        <f t="shared" si="220"/>
        <v>0</v>
      </c>
      <c r="O81" s="69"/>
      <c r="P81" s="137">
        <f t="shared" si="199"/>
        <v>0</v>
      </c>
      <c r="Q81" s="166">
        <f t="shared" si="200"/>
        <v>0</v>
      </c>
      <c r="R81" s="163">
        <f t="shared" si="201"/>
        <v>0</v>
      </c>
      <c r="S81" s="164">
        <f t="shared" si="202"/>
        <v>0</v>
      </c>
      <c r="U81" s="168">
        <f t="shared" si="221"/>
        <v>0</v>
      </c>
      <c r="V81" s="6"/>
      <c r="W81" s="6"/>
      <c r="X81" s="137">
        <f t="shared" si="222"/>
        <v>0</v>
      </c>
      <c r="Y81" s="166">
        <f t="shared" si="223"/>
        <v>0</v>
      </c>
      <c r="Z81" s="168">
        <f t="shared" si="224"/>
        <v>0</v>
      </c>
      <c r="AA81" s="6"/>
      <c r="AB81" s="6"/>
      <c r="AC81" s="137">
        <f t="shared" si="225"/>
        <v>0</v>
      </c>
      <c r="AD81" s="159">
        <f t="shared" si="226"/>
        <v>0</v>
      </c>
      <c r="AE81" s="168">
        <f t="shared" si="227"/>
        <v>0</v>
      </c>
      <c r="AF81" s="6"/>
      <c r="AG81" s="6"/>
      <c r="AH81" s="137">
        <f t="shared" si="228"/>
        <v>0</v>
      </c>
      <c r="AI81" s="159">
        <f t="shared" si="229"/>
        <v>0</v>
      </c>
      <c r="AJ81" s="168">
        <f t="shared" si="230"/>
        <v>0</v>
      </c>
      <c r="AK81" s="6"/>
      <c r="AL81" s="6"/>
      <c r="AM81" s="137">
        <f t="shared" si="231"/>
        <v>0</v>
      </c>
      <c r="AN81" s="159">
        <f t="shared" si="232"/>
        <v>0</v>
      </c>
      <c r="AO81" s="168">
        <f t="shared" si="233"/>
        <v>0</v>
      </c>
      <c r="AP81" s="6"/>
      <c r="AQ81" s="6"/>
      <c r="AR81" s="137">
        <f t="shared" si="234"/>
        <v>0</v>
      </c>
      <c r="AS81" s="159">
        <f t="shared" si="235"/>
        <v>0</v>
      </c>
      <c r="AT81" s="163">
        <f t="shared" si="236"/>
        <v>0</v>
      </c>
      <c r="AU81" s="164">
        <f t="shared" si="237"/>
        <v>0</v>
      </c>
    </row>
    <row r="82" spans="2:47" outlineLevel="1" x14ac:dyDescent="0.35">
      <c r="B82" s="230" t="s">
        <v>78</v>
      </c>
      <c r="C82" s="63" t="s">
        <v>106</v>
      </c>
      <c r="D82" s="69">
        <v>0</v>
      </c>
      <c r="E82" s="70">
        <f t="shared" si="214"/>
        <v>0</v>
      </c>
      <c r="F82" s="69">
        <v>0</v>
      </c>
      <c r="G82" s="137">
        <f t="shared" si="215"/>
        <v>0</v>
      </c>
      <c r="H82" s="166">
        <f t="shared" si="216"/>
        <v>0</v>
      </c>
      <c r="I82" s="69">
        <v>0</v>
      </c>
      <c r="J82" s="137">
        <f t="shared" si="217"/>
        <v>0</v>
      </c>
      <c r="K82" s="166">
        <f t="shared" si="218"/>
        <v>0</v>
      </c>
      <c r="L82" s="69">
        <v>34</v>
      </c>
      <c r="M82" s="137">
        <f t="shared" si="219"/>
        <v>34</v>
      </c>
      <c r="N82" s="166">
        <f t="shared" si="220"/>
        <v>0</v>
      </c>
      <c r="O82" s="69">
        <v>36</v>
      </c>
      <c r="P82" s="137">
        <f t="shared" si="199"/>
        <v>70</v>
      </c>
      <c r="Q82" s="166">
        <f t="shared" si="200"/>
        <v>1.0588235294117647</v>
      </c>
      <c r="R82" s="163">
        <f t="shared" si="201"/>
        <v>70</v>
      </c>
      <c r="S82" s="164">
        <f t="shared" si="202"/>
        <v>0</v>
      </c>
      <c r="U82" s="168">
        <f t="shared" si="221"/>
        <v>430</v>
      </c>
      <c r="V82" s="6">
        <v>430</v>
      </c>
      <c r="W82" s="6"/>
      <c r="X82" s="137">
        <f t="shared" si="222"/>
        <v>500</v>
      </c>
      <c r="Y82" s="166">
        <f t="shared" si="223"/>
        <v>6.1428571428571432</v>
      </c>
      <c r="Z82" s="168">
        <f t="shared" si="224"/>
        <v>1108</v>
      </c>
      <c r="AA82" s="6">
        <v>1108</v>
      </c>
      <c r="AB82" s="6"/>
      <c r="AC82" s="137">
        <f t="shared" si="225"/>
        <v>1608</v>
      </c>
      <c r="AD82" s="159">
        <f t="shared" si="226"/>
        <v>2.2160000000000002</v>
      </c>
      <c r="AE82" s="168">
        <f t="shared" si="227"/>
        <v>450</v>
      </c>
      <c r="AF82" s="6">
        <v>450</v>
      </c>
      <c r="AG82" s="6"/>
      <c r="AH82" s="137">
        <f t="shared" si="228"/>
        <v>2058</v>
      </c>
      <c r="AI82" s="159">
        <f t="shared" si="229"/>
        <v>0.27985074626865669</v>
      </c>
      <c r="AJ82" s="168">
        <f t="shared" si="230"/>
        <v>388</v>
      </c>
      <c r="AK82" s="6">
        <v>388</v>
      </c>
      <c r="AL82" s="6"/>
      <c r="AM82" s="137">
        <f t="shared" si="231"/>
        <v>2446</v>
      </c>
      <c r="AN82" s="159">
        <f t="shared" si="232"/>
        <v>0.18853255587949466</v>
      </c>
      <c r="AO82" s="168">
        <f t="shared" si="233"/>
        <v>388</v>
      </c>
      <c r="AP82" s="6">
        <v>388</v>
      </c>
      <c r="AQ82" s="6"/>
      <c r="AR82" s="137">
        <f t="shared" si="234"/>
        <v>2834</v>
      </c>
      <c r="AS82" s="159">
        <f t="shared" si="235"/>
        <v>0.15862632869991825</v>
      </c>
      <c r="AT82" s="163">
        <f t="shared" si="236"/>
        <v>2764</v>
      </c>
      <c r="AU82" s="164">
        <f t="shared" si="237"/>
        <v>0.54296992271154676</v>
      </c>
    </row>
    <row r="83" spans="2:47" outlineLevel="1" x14ac:dyDescent="0.35">
      <c r="B83" s="229" t="s">
        <v>79</v>
      </c>
      <c r="C83" s="63" t="s">
        <v>106</v>
      </c>
      <c r="D83" s="69">
        <v>0</v>
      </c>
      <c r="E83" s="70">
        <f t="shared" si="214"/>
        <v>0</v>
      </c>
      <c r="F83" s="69">
        <v>0</v>
      </c>
      <c r="G83" s="137">
        <f t="shared" si="215"/>
        <v>0</v>
      </c>
      <c r="H83" s="166">
        <f t="shared" si="216"/>
        <v>0</v>
      </c>
      <c r="I83" s="69"/>
      <c r="J83" s="137">
        <f t="shared" si="217"/>
        <v>0</v>
      </c>
      <c r="K83" s="166">
        <f t="shared" si="218"/>
        <v>0</v>
      </c>
      <c r="L83" s="69"/>
      <c r="M83" s="137">
        <f t="shared" si="219"/>
        <v>0</v>
      </c>
      <c r="N83" s="166">
        <f t="shared" si="220"/>
        <v>0</v>
      </c>
      <c r="O83" s="69"/>
      <c r="P83" s="137">
        <f t="shared" si="199"/>
        <v>0</v>
      </c>
      <c r="Q83" s="166">
        <f t="shared" si="200"/>
        <v>0</v>
      </c>
      <c r="R83" s="163">
        <f t="shared" si="201"/>
        <v>0</v>
      </c>
      <c r="S83" s="164">
        <f t="shared" si="202"/>
        <v>0</v>
      </c>
      <c r="U83" s="168">
        <f t="shared" si="221"/>
        <v>0</v>
      </c>
      <c r="V83" s="6"/>
      <c r="W83" s="6"/>
      <c r="X83" s="137">
        <f t="shared" si="222"/>
        <v>0</v>
      </c>
      <c r="Y83" s="166">
        <f t="shared" si="223"/>
        <v>0</v>
      </c>
      <c r="Z83" s="168">
        <f t="shared" si="224"/>
        <v>0</v>
      </c>
      <c r="AA83" s="6"/>
      <c r="AB83" s="6"/>
      <c r="AC83" s="137">
        <f t="shared" si="225"/>
        <v>0</v>
      </c>
      <c r="AD83" s="159">
        <f t="shared" si="226"/>
        <v>0</v>
      </c>
      <c r="AE83" s="168">
        <f t="shared" si="227"/>
        <v>0</v>
      </c>
      <c r="AF83" s="6"/>
      <c r="AG83" s="6"/>
      <c r="AH83" s="137">
        <f t="shared" si="228"/>
        <v>0</v>
      </c>
      <c r="AI83" s="159">
        <f t="shared" si="229"/>
        <v>0</v>
      </c>
      <c r="AJ83" s="168">
        <f t="shared" si="230"/>
        <v>0</v>
      </c>
      <c r="AK83" s="6"/>
      <c r="AL83" s="6"/>
      <c r="AM83" s="137">
        <f t="shared" si="231"/>
        <v>0</v>
      </c>
      <c r="AN83" s="159">
        <f t="shared" si="232"/>
        <v>0</v>
      </c>
      <c r="AO83" s="168">
        <f t="shared" si="233"/>
        <v>0</v>
      </c>
      <c r="AP83" s="6"/>
      <c r="AQ83" s="6"/>
      <c r="AR83" s="137">
        <f t="shared" si="234"/>
        <v>0</v>
      </c>
      <c r="AS83" s="159">
        <f t="shared" si="235"/>
        <v>0</v>
      </c>
      <c r="AT83" s="163">
        <f t="shared" si="236"/>
        <v>0</v>
      </c>
      <c r="AU83" s="164">
        <f t="shared" si="237"/>
        <v>0</v>
      </c>
    </row>
    <row r="84" spans="2:47" outlineLevel="1" x14ac:dyDescent="0.35">
      <c r="B84" s="230" t="s">
        <v>80</v>
      </c>
      <c r="C84" s="63" t="s">
        <v>106</v>
      </c>
      <c r="D84" s="69">
        <v>82</v>
      </c>
      <c r="E84" s="70">
        <f>1+D84</f>
        <v>83</v>
      </c>
      <c r="F84" s="69">
        <v>53</v>
      </c>
      <c r="G84" s="137">
        <f t="shared" si="215"/>
        <v>136</v>
      </c>
      <c r="H84" s="166">
        <f t="shared" si="216"/>
        <v>0.63855421686746983</v>
      </c>
      <c r="I84" s="69">
        <v>183</v>
      </c>
      <c r="J84" s="137">
        <f t="shared" si="217"/>
        <v>319</v>
      </c>
      <c r="K84" s="166">
        <f t="shared" si="218"/>
        <v>1.3455882352941178</v>
      </c>
      <c r="L84" s="69">
        <v>170</v>
      </c>
      <c r="M84" s="137">
        <f t="shared" si="219"/>
        <v>489</v>
      </c>
      <c r="N84" s="166">
        <f t="shared" si="220"/>
        <v>0.5329153605015674</v>
      </c>
      <c r="O84" s="69">
        <v>335</v>
      </c>
      <c r="P84" s="137">
        <f t="shared" si="199"/>
        <v>824</v>
      </c>
      <c r="Q84" s="166">
        <f t="shared" si="200"/>
        <v>0.68507157464212676</v>
      </c>
      <c r="R84" s="163">
        <f t="shared" si="201"/>
        <v>823</v>
      </c>
      <c r="S84" s="164">
        <f t="shared" si="202"/>
        <v>0.77505690315357412</v>
      </c>
      <c r="U84" s="168">
        <f t="shared" si="221"/>
        <v>1376</v>
      </c>
      <c r="V84" s="6">
        <v>1376</v>
      </c>
      <c r="W84" s="6"/>
      <c r="X84" s="137">
        <f t="shared" si="222"/>
        <v>2200</v>
      </c>
      <c r="Y84" s="166">
        <f t="shared" si="223"/>
        <v>1.6699029126213591</v>
      </c>
      <c r="Z84" s="168">
        <f t="shared" si="224"/>
        <v>1493</v>
      </c>
      <c r="AA84" s="6">
        <v>1493</v>
      </c>
      <c r="AB84" s="6"/>
      <c r="AC84" s="137">
        <f t="shared" si="225"/>
        <v>3693</v>
      </c>
      <c r="AD84" s="159">
        <f t="shared" si="226"/>
        <v>0.67863636363636359</v>
      </c>
      <c r="AE84" s="168">
        <f t="shared" si="227"/>
        <v>1268</v>
      </c>
      <c r="AF84" s="6">
        <v>1268</v>
      </c>
      <c r="AG84" s="6"/>
      <c r="AH84" s="137">
        <f t="shared" si="228"/>
        <v>4961</v>
      </c>
      <c r="AI84" s="159">
        <f t="shared" si="229"/>
        <v>0.34335228811264557</v>
      </c>
      <c r="AJ84" s="168">
        <f t="shared" si="230"/>
        <v>1002</v>
      </c>
      <c r="AK84" s="6">
        <v>1002</v>
      </c>
      <c r="AL84" s="6"/>
      <c r="AM84" s="137">
        <f t="shared" si="231"/>
        <v>5963</v>
      </c>
      <c r="AN84" s="159">
        <f t="shared" si="232"/>
        <v>0.20197540818383392</v>
      </c>
      <c r="AO84" s="168">
        <f t="shared" si="233"/>
        <v>901</v>
      </c>
      <c r="AP84" s="6">
        <v>901</v>
      </c>
      <c r="AQ84" s="6"/>
      <c r="AR84" s="137">
        <f t="shared" si="234"/>
        <v>6864</v>
      </c>
      <c r="AS84" s="159">
        <f t="shared" si="235"/>
        <v>0.15109844038235787</v>
      </c>
      <c r="AT84" s="163">
        <f t="shared" si="236"/>
        <v>6040</v>
      </c>
      <c r="AU84" s="164">
        <f t="shared" si="237"/>
        <v>0.3290418252506464</v>
      </c>
    </row>
    <row r="85" spans="2:47" outlineLevel="1" x14ac:dyDescent="0.35">
      <c r="B85" s="229" t="s">
        <v>81</v>
      </c>
      <c r="C85" s="63" t="s">
        <v>106</v>
      </c>
      <c r="D85" s="69">
        <v>0</v>
      </c>
      <c r="E85" s="70">
        <f t="shared" si="214"/>
        <v>0</v>
      </c>
      <c r="F85" s="69">
        <v>0</v>
      </c>
      <c r="G85" s="137">
        <f t="shared" si="215"/>
        <v>0</v>
      </c>
      <c r="H85" s="166">
        <f t="shared" si="216"/>
        <v>0</v>
      </c>
      <c r="I85" s="69">
        <v>0</v>
      </c>
      <c r="J85" s="137">
        <f t="shared" si="217"/>
        <v>0</v>
      </c>
      <c r="K85" s="166">
        <f t="shared" si="218"/>
        <v>0</v>
      </c>
      <c r="L85" s="69"/>
      <c r="M85" s="137">
        <f t="shared" si="219"/>
        <v>0</v>
      </c>
      <c r="N85" s="166">
        <f t="shared" si="220"/>
        <v>0</v>
      </c>
      <c r="O85" s="69"/>
      <c r="P85" s="137">
        <f t="shared" si="199"/>
        <v>0</v>
      </c>
      <c r="Q85" s="166">
        <f t="shared" si="200"/>
        <v>0</v>
      </c>
      <c r="R85" s="163">
        <f t="shared" si="201"/>
        <v>0</v>
      </c>
      <c r="S85" s="164">
        <f t="shared" si="202"/>
        <v>0</v>
      </c>
      <c r="U85" s="168">
        <f t="shared" si="221"/>
        <v>0</v>
      </c>
      <c r="V85" s="6"/>
      <c r="W85" s="6"/>
      <c r="X85" s="137">
        <f t="shared" si="222"/>
        <v>0</v>
      </c>
      <c r="Y85" s="166">
        <f t="shared" si="223"/>
        <v>0</v>
      </c>
      <c r="Z85" s="168">
        <f t="shared" si="224"/>
        <v>0</v>
      </c>
      <c r="AA85" s="6"/>
      <c r="AB85" s="6"/>
      <c r="AC85" s="137">
        <f t="shared" si="225"/>
        <v>0</v>
      </c>
      <c r="AD85" s="159">
        <f t="shared" si="226"/>
        <v>0</v>
      </c>
      <c r="AE85" s="168">
        <f t="shared" si="227"/>
        <v>0</v>
      </c>
      <c r="AF85" s="6"/>
      <c r="AG85" s="6"/>
      <c r="AH85" s="137">
        <f t="shared" si="228"/>
        <v>0</v>
      </c>
      <c r="AI85" s="159">
        <f t="shared" si="229"/>
        <v>0</v>
      </c>
      <c r="AJ85" s="168">
        <f t="shared" si="230"/>
        <v>0</v>
      </c>
      <c r="AK85" s="6"/>
      <c r="AL85" s="6"/>
      <c r="AM85" s="137">
        <f t="shared" si="231"/>
        <v>0</v>
      </c>
      <c r="AN85" s="159">
        <f t="shared" si="232"/>
        <v>0</v>
      </c>
      <c r="AO85" s="168">
        <f t="shared" si="233"/>
        <v>0</v>
      </c>
      <c r="AP85" s="6"/>
      <c r="AQ85" s="6"/>
      <c r="AR85" s="137">
        <f t="shared" si="234"/>
        <v>0</v>
      </c>
      <c r="AS85" s="159">
        <f t="shared" si="235"/>
        <v>0</v>
      </c>
      <c r="AT85" s="163">
        <f t="shared" si="236"/>
        <v>0</v>
      </c>
      <c r="AU85" s="164">
        <f t="shared" si="237"/>
        <v>0</v>
      </c>
    </row>
    <row r="86" spans="2:47" outlineLevel="1" x14ac:dyDescent="0.35">
      <c r="B86" s="230" t="s">
        <v>82</v>
      </c>
      <c r="C86" s="63" t="s">
        <v>106</v>
      </c>
      <c r="D86" s="69">
        <v>0</v>
      </c>
      <c r="E86" s="70">
        <f t="shared" si="214"/>
        <v>0</v>
      </c>
      <c r="F86" s="69">
        <v>0</v>
      </c>
      <c r="G86" s="137">
        <f t="shared" si="215"/>
        <v>0</v>
      </c>
      <c r="H86" s="166">
        <f t="shared" si="216"/>
        <v>0</v>
      </c>
      <c r="I86" s="69">
        <v>0</v>
      </c>
      <c r="J86" s="137">
        <f t="shared" si="217"/>
        <v>0</v>
      </c>
      <c r="K86" s="166">
        <f t="shared" si="218"/>
        <v>0</v>
      </c>
      <c r="L86" s="69"/>
      <c r="M86" s="137">
        <f t="shared" si="219"/>
        <v>0</v>
      </c>
      <c r="N86" s="166">
        <f t="shared" si="220"/>
        <v>0</v>
      </c>
      <c r="O86" s="69"/>
      <c r="P86" s="137">
        <f t="shared" si="199"/>
        <v>0</v>
      </c>
      <c r="Q86" s="166">
        <f t="shared" si="200"/>
        <v>0</v>
      </c>
      <c r="R86" s="163">
        <f t="shared" si="201"/>
        <v>0</v>
      </c>
      <c r="S86" s="164">
        <f t="shared" si="202"/>
        <v>0</v>
      </c>
      <c r="U86" s="168">
        <f t="shared" si="221"/>
        <v>0</v>
      </c>
      <c r="V86" s="6"/>
      <c r="W86" s="6"/>
      <c r="X86" s="137">
        <f t="shared" si="222"/>
        <v>0</v>
      </c>
      <c r="Y86" s="166">
        <f t="shared" si="223"/>
        <v>0</v>
      </c>
      <c r="Z86" s="168">
        <f t="shared" si="224"/>
        <v>0</v>
      </c>
      <c r="AA86" s="6"/>
      <c r="AB86" s="6"/>
      <c r="AC86" s="137">
        <f t="shared" si="225"/>
        <v>0</v>
      </c>
      <c r="AD86" s="159">
        <f t="shared" si="226"/>
        <v>0</v>
      </c>
      <c r="AE86" s="168">
        <f t="shared" si="227"/>
        <v>0</v>
      </c>
      <c r="AF86" s="6"/>
      <c r="AG86" s="6"/>
      <c r="AH86" s="137">
        <f t="shared" si="228"/>
        <v>0</v>
      </c>
      <c r="AI86" s="159">
        <f t="shared" si="229"/>
        <v>0</v>
      </c>
      <c r="AJ86" s="168">
        <f t="shared" si="230"/>
        <v>0</v>
      </c>
      <c r="AK86" s="6"/>
      <c r="AL86" s="6"/>
      <c r="AM86" s="137">
        <f t="shared" si="231"/>
        <v>0</v>
      </c>
      <c r="AN86" s="159">
        <f t="shared" si="232"/>
        <v>0</v>
      </c>
      <c r="AO86" s="168">
        <f t="shared" si="233"/>
        <v>0</v>
      </c>
      <c r="AP86" s="6"/>
      <c r="AQ86" s="6"/>
      <c r="AR86" s="137">
        <f t="shared" si="234"/>
        <v>0</v>
      </c>
      <c r="AS86" s="159">
        <f t="shared" si="235"/>
        <v>0</v>
      </c>
      <c r="AT86" s="163">
        <f t="shared" si="236"/>
        <v>0</v>
      </c>
      <c r="AU86" s="164">
        <f t="shared" si="237"/>
        <v>0</v>
      </c>
    </row>
    <row r="87" spans="2:47" outlineLevel="1" x14ac:dyDescent="0.35">
      <c r="B87" s="230" t="s">
        <v>83</v>
      </c>
      <c r="C87" s="63" t="s">
        <v>106</v>
      </c>
      <c r="D87" s="69">
        <v>0</v>
      </c>
      <c r="E87" s="70">
        <f t="shared" si="214"/>
        <v>0</v>
      </c>
      <c r="F87" s="69">
        <v>0</v>
      </c>
      <c r="G87" s="137">
        <f t="shared" si="215"/>
        <v>0</v>
      </c>
      <c r="H87" s="166">
        <f t="shared" si="216"/>
        <v>0</v>
      </c>
      <c r="I87" s="69">
        <v>0</v>
      </c>
      <c r="J87" s="137">
        <f t="shared" si="217"/>
        <v>0</v>
      </c>
      <c r="K87" s="166">
        <f t="shared" si="218"/>
        <v>0</v>
      </c>
      <c r="L87" s="69"/>
      <c r="M87" s="137">
        <f t="shared" si="219"/>
        <v>0</v>
      </c>
      <c r="N87" s="166">
        <f t="shared" si="220"/>
        <v>0</v>
      </c>
      <c r="O87" s="69"/>
      <c r="P87" s="137">
        <f t="shared" si="199"/>
        <v>0</v>
      </c>
      <c r="Q87" s="166">
        <f t="shared" si="200"/>
        <v>0</v>
      </c>
      <c r="R87" s="163">
        <f t="shared" si="201"/>
        <v>0</v>
      </c>
      <c r="S87" s="164">
        <f t="shared" si="202"/>
        <v>0</v>
      </c>
      <c r="U87" s="168">
        <f t="shared" si="221"/>
        <v>0</v>
      </c>
      <c r="V87" s="6"/>
      <c r="W87" s="6"/>
      <c r="X87" s="137">
        <f t="shared" si="222"/>
        <v>0</v>
      </c>
      <c r="Y87" s="166">
        <f t="shared" si="223"/>
        <v>0</v>
      </c>
      <c r="Z87" s="168">
        <f t="shared" si="224"/>
        <v>0</v>
      </c>
      <c r="AA87" s="6"/>
      <c r="AB87" s="6"/>
      <c r="AC87" s="137">
        <f t="shared" si="225"/>
        <v>0</v>
      </c>
      <c r="AD87" s="159">
        <f t="shared" si="226"/>
        <v>0</v>
      </c>
      <c r="AE87" s="168">
        <f t="shared" si="227"/>
        <v>0</v>
      </c>
      <c r="AF87" s="6"/>
      <c r="AG87" s="6"/>
      <c r="AH87" s="137">
        <f t="shared" si="228"/>
        <v>0</v>
      </c>
      <c r="AI87" s="159">
        <f t="shared" si="229"/>
        <v>0</v>
      </c>
      <c r="AJ87" s="168">
        <f t="shared" si="230"/>
        <v>0</v>
      </c>
      <c r="AK87" s="6"/>
      <c r="AL87" s="6"/>
      <c r="AM87" s="137">
        <f t="shared" si="231"/>
        <v>0</v>
      </c>
      <c r="AN87" s="159">
        <f t="shared" si="232"/>
        <v>0</v>
      </c>
      <c r="AO87" s="168">
        <f t="shared" si="233"/>
        <v>0</v>
      </c>
      <c r="AP87" s="6"/>
      <c r="AQ87" s="6"/>
      <c r="AR87" s="137">
        <f t="shared" si="234"/>
        <v>0</v>
      </c>
      <c r="AS87" s="159">
        <f t="shared" si="235"/>
        <v>0</v>
      </c>
      <c r="AT87" s="163">
        <f t="shared" si="236"/>
        <v>0</v>
      </c>
      <c r="AU87" s="164">
        <f t="shared" si="237"/>
        <v>0</v>
      </c>
    </row>
    <row r="88" spans="2:47" outlineLevel="1" x14ac:dyDescent="0.35">
      <c r="B88" s="230" t="s">
        <v>84</v>
      </c>
      <c r="C88" s="63" t="s">
        <v>106</v>
      </c>
      <c r="D88" s="69">
        <v>0</v>
      </c>
      <c r="E88" s="70">
        <f t="shared" si="214"/>
        <v>0</v>
      </c>
      <c r="F88" s="69">
        <v>0</v>
      </c>
      <c r="G88" s="137">
        <f t="shared" si="215"/>
        <v>0</v>
      </c>
      <c r="H88" s="166">
        <f t="shared" si="216"/>
        <v>0</v>
      </c>
      <c r="I88" s="69">
        <v>0</v>
      </c>
      <c r="J88" s="137">
        <f t="shared" si="217"/>
        <v>0</v>
      </c>
      <c r="K88" s="166">
        <f t="shared" si="218"/>
        <v>0</v>
      </c>
      <c r="L88" s="69"/>
      <c r="M88" s="137">
        <f t="shared" si="219"/>
        <v>0</v>
      </c>
      <c r="N88" s="166">
        <f t="shared" si="220"/>
        <v>0</v>
      </c>
      <c r="O88" s="69"/>
      <c r="P88" s="137">
        <f t="shared" si="199"/>
        <v>0</v>
      </c>
      <c r="Q88" s="166">
        <f t="shared" si="200"/>
        <v>0</v>
      </c>
      <c r="R88" s="163">
        <f t="shared" si="201"/>
        <v>0</v>
      </c>
      <c r="S88" s="164">
        <f t="shared" si="202"/>
        <v>0</v>
      </c>
      <c r="U88" s="168">
        <f t="shared" si="221"/>
        <v>0</v>
      </c>
      <c r="V88" s="6"/>
      <c r="W88" s="6"/>
      <c r="X88" s="137">
        <f t="shared" si="222"/>
        <v>0</v>
      </c>
      <c r="Y88" s="166">
        <f t="shared" si="223"/>
        <v>0</v>
      </c>
      <c r="Z88" s="168">
        <f t="shared" si="224"/>
        <v>0</v>
      </c>
      <c r="AA88" s="6"/>
      <c r="AB88" s="6"/>
      <c r="AC88" s="137">
        <f t="shared" si="225"/>
        <v>0</v>
      </c>
      <c r="AD88" s="159">
        <f t="shared" si="226"/>
        <v>0</v>
      </c>
      <c r="AE88" s="168">
        <f t="shared" si="227"/>
        <v>0</v>
      </c>
      <c r="AF88" s="6"/>
      <c r="AG88" s="6"/>
      <c r="AH88" s="137">
        <f t="shared" si="228"/>
        <v>0</v>
      </c>
      <c r="AI88" s="159">
        <f t="shared" si="229"/>
        <v>0</v>
      </c>
      <c r="AJ88" s="168">
        <f t="shared" si="230"/>
        <v>0</v>
      </c>
      <c r="AK88" s="6"/>
      <c r="AL88" s="6"/>
      <c r="AM88" s="137">
        <f t="shared" si="231"/>
        <v>0</v>
      </c>
      <c r="AN88" s="159">
        <f t="shared" si="232"/>
        <v>0</v>
      </c>
      <c r="AO88" s="168">
        <f t="shared" si="233"/>
        <v>0</v>
      </c>
      <c r="AP88" s="6"/>
      <c r="AQ88" s="6"/>
      <c r="AR88" s="137">
        <f t="shared" si="234"/>
        <v>0</v>
      </c>
      <c r="AS88" s="159">
        <f t="shared" si="235"/>
        <v>0</v>
      </c>
      <c r="AT88" s="163">
        <f t="shared" si="236"/>
        <v>0</v>
      </c>
      <c r="AU88" s="164">
        <f t="shared" si="237"/>
        <v>0</v>
      </c>
    </row>
    <row r="89" spans="2:47" outlineLevel="1" x14ac:dyDescent="0.35">
      <c r="B89" s="229" t="s">
        <v>85</v>
      </c>
      <c r="C89" s="63" t="s">
        <v>106</v>
      </c>
      <c r="D89" s="69">
        <v>0</v>
      </c>
      <c r="E89" s="70">
        <f t="shared" si="214"/>
        <v>0</v>
      </c>
      <c r="F89" s="69">
        <v>0</v>
      </c>
      <c r="G89" s="137">
        <f t="shared" si="215"/>
        <v>0</v>
      </c>
      <c r="H89" s="166">
        <f t="shared" si="216"/>
        <v>0</v>
      </c>
      <c r="I89" s="69">
        <v>0</v>
      </c>
      <c r="J89" s="137">
        <f t="shared" si="217"/>
        <v>0</v>
      </c>
      <c r="K89" s="166">
        <f t="shared" si="218"/>
        <v>0</v>
      </c>
      <c r="L89" s="69"/>
      <c r="M89" s="137">
        <f t="shared" si="219"/>
        <v>0</v>
      </c>
      <c r="N89" s="166">
        <f t="shared" si="220"/>
        <v>0</v>
      </c>
      <c r="O89" s="69"/>
      <c r="P89" s="137">
        <f t="shared" si="199"/>
        <v>0</v>
      </c>
      <c r="Q89" s="166">
        <f t="shared" si="200"/>
        <v>0</v>
      </c>
      <c r="R89" s="163">
        <f t="shared" si="201"/>
        <v>0</v>
      </c>
      <c r="S89" s="164">
        <f t="shared" si="202"/>
        <v>0</v>
      </c>
      <c r="U89" s="168">
        <f t="shared" si="221"/>
        <v>0</v>
      </c>
      <c r="V89" s="6"/>
      <c r="W89" s="6"/>
      <c r="X89" s="137">
        <f t="shared" si="222"/>
        <v>0</v>
      </c>
      <c r="Y89" s="166">
        <f t="shared" si="223"/>
        <v>0</v>
      </c>
      <c r="Z89" s="168">
        <f t="shared" si="224"/>
        <v>0</v>
      </c>
      <c r="AA89" s="6"/>
      <c r="AB89" s="6"/>
      <c r="AC89" s="137">
        <f t="shared" si="225"/>
        <v>0</v>
      </c>
      <c r="AD89" s="159">
        <f t="shared" si="226"/>
        <v>0</v>
      </c>
      <c r="AE89" s="168">
        <f t="shared" si="227"/>
        <v>0</v>
      </c>
      <c r="AF89" s="6"/>
      <c r="AG89" s="6"/>
      <c r="AH89" s="137">
        <f t="shared" si="228"/>
        <v>0</v>
      </c>
      <c r="AI89" s="159">
        <f t="shared" si="229"/>
        <v>0</v>
      </c>
      <c r="AJ89" s="168">
        <f t="shared" si="230"/>
        <v>0</v>
      </c>
      <c r="AK89" s="6"/>
      <c r="AL89" s="6"/>
      <c r="AM89" s="137">
        <f t="shared" si="231"/>
        <v>0</v>
      </c>
      <c r="AN89" s="159">
        <f t="shared" si="232"/>
        <v>0</v>
      </c>
      <c r="AO89" s="168">
        <f t="shared" si="233"/>
        <v>0</v>
      </c>
      <c r="AP89" s="6"/>
      <c r="AQ89" s="6"/>
      <c r="AR89" s="137">
        <f t="shared" si="234"/>
        <v>0</v>
      </c>
      <c r="AS89" s="159">
        <f t="shared" si="235"/>
        <v>0</v>
      </c>
      <c r="AT89" s="163">
        <f t="shared" si="236"/>
        <v>0</v>
      </c>
      <c r="AU89" s="164">
        <f t="shared" si="237"/>
        <v>0</v>
      </c>
    </row>
    <row r="90" spans="2:47" outlineLevel="1" x14ac:dyDescent="0.35">
      <c r="B90" s="230" t="s">
        <v>86</v>
      </c>
      <c r="C90" s="63" t="s">
        <v>106</v>
      </c>
      <c r="D90" s="69">
        <v>0</v>
      </c>
      <c r="E90" s="70">
        <f t="shared" si="214"/>
        <v>0</v>
      </c>
      <c r="F90" s="69">
        <v>0</v>
      </c>
      <c r="G90" s="137">
        <f t="shared" si="215"/>
        <v>0</v>
      </c>
      <c r="H90" s="166">
        <f t="shared" si="216"/>
        <v>0</v>
      </c>
      <c r="I90" s="69">
        <v>0</v>
      </c>
      <c r="J90" s="137">
        <f t="shared" si="217"/>
        <v>0</v>
      </c>
      <c r="K90" s="166">
        <f t="shared" si="218"/>
        <v>0</v>
      </c>
      <c r="L90" s="69"/>
      <c r="M90" s="137">
        <f t="shared" si="219"/>
        <v>0</v>
      </c>
      <c r="N90" s="166">
        <f t="shared" si="220"/>
        <v>0</v>
      </c>
      <c r="O90" s="69"/>
      <c r="P90" s="137">
        <f t="shared" si="199"/>
        <v>0</v>
      </c>
      <c r="Q90" s="166">
        <f t="shared" si="200"/>
        <v>0</v>
      </c>
      <c r="R90" s="163">
        <f t="shared" si="201"/>
        <v>0</v>
      </c>
      <c r="S90" s="164">
        <f t="shared" si="202"/>
        <v>0</v>
      </c>
      <c r="U90" s="168">
        <f t="shared" si="221"/>
        <v>0</v>
      </c>
      <c r="V90" s="6"/>
      <c r="W90" s="6"/>
      <c r="X90" s="137">
        <f t="shared" si="222"/>
        <v>0</v>
      </c>
      <c r="Y90" s="166">
        <f t="shared" si="223"/>
        <v>0</v>
      </c>
      <c r="Z90" s="168">
        <f t="shared" si="224"/>
        <v>0</v>
      </c>
      <c r="AA90" s="6"/>
      <c r="AB90" s="6"/>
      <c r="AC90" s="137">
        <f t="shared" si="225"/>
        <v>0</v>
      </c>
      <c r="AD90" s="159">
        <f t="shared" si="226"/>
        <v>0</v>
      </c>
      <c r="AE90" s="168">
        <f t="shared" si="227"/>
        <v>0</v>
      </c>
      <c r="AF90" s="6"/>
      <c r="AG90" s="6"/>
      <c r="AH90" s="137">
        <f t="shared" si="228"/>
        <v>0</v>
      </c>
      <c r="AI90" s="159">
        <f t="shared" si="229"/>
        <v>0</v>
      </c>
      <c r="AJ90" s="168">
        <f t="shared" si="230"/>
        <v>0</v>
      </c>
      <c r="AK90" s="6"/>
      <c r="AL90" s="6"/>
      <c r="AM90" s="137">
        <f t="shared" si="231"/>
        <v>0</v>
      </c>
      <c r="AN90" s="159">
        <f t="shared" si="232"/>
        <v>0</v>
      </c>
      <c r="AO90" s="168">
        <f t="shared" si="233"/>
        <v>0</v>
      </c>
      <c r="AP90" s="6"/>
      <c r="AQ90" s="6"/>
      <c r="AR90" s="137">
        <f t="shared" si="234"/>
        <v>0</v>
      </c>
      <c r="AS90" s="159">
        <f t="shared" si="235"/>
        <v>0</v>
      </c>
      <c r="AT90" s="163">
        <f t="shared" si="236"/>
        <v>0</v>
      </c>
      <c r="AU90" s="164">
        <f t="shared" si="237"/>
        <v>0</v>
      </c>
    </row>
    <row r="91" spans="2:47" outlineLevel="1" x14ac:dyDescent="0.35">
      <c r="B91" s="230" t="s">
        <v>87</v>
      </c>
      <c r="C91" s="63" t="s">
        <v>106</v>
      </c>
      <c r="D91" s="69">
        <v>0</v>
      </c>
      <c r="E91" s="70">
        <f t="shared" si="214"/>
        <v>0</v>
      </c>
      <c r="F91" s="69">
        <v>0</v>
      </c>
      <c r="G91" s="137">
        <f t="shared" si="215"/>
        <v>0</v>
      </c>
      <c r="H91" s="166">
        <f t="shared" si="216"/>
        <v>0</v>
      </c>
      <c r="I91" s="69">
        <v>0</v>
      </c>
      <c r="J91" s="137">
        <f t="shared" si="217"/>
        <v>0</v>
      </c>
      <c r="K91" s="166">
        <f t="shared" si="218"/>
        <v>0</v>
      </c>
      <c r="L91" s="69"/>
      <c r="M91" s="137">
        <f t="shared" si="219"/>
        <v>0</v>
      </c>
      <c r="N91" s="166">
        <f t="shared" si="220"/>
        <v>0</v>
      </c>
      <c r="O91" s="69"/>
      <c r="P91" s="137">
        <f t="shared" si="199"/>
        <v>0</v>
      </c>
      <c r="Q91" s="166">
        <f t="shared" si="200"/>
        <v>0</v>
      </c>
      <c r="R91" s="163">
        <f t="shared" si="201"/>
        <v>0</v>
      </c>
      <c r="S91" s="164">
        <f t="shared" si="202"/>
        <v>0</v>
      </c>
      <c r="U91" s="168">
        <f t="shared" si="221"/>
        <v>0</v>
      </c>
      <c r="V91" s="6"/>
      <c r="W91" s="6"/>
      <c r="X91" s="137">
        <f t="shared" si="222"/>
        <v>0</v>
      </c>
      <c r="Y91" s="166">
        <f t="shared" si="223"/>
        <v>0</v>
      </c>
      <c r="Z91" s="168">
        <f t="shared" si="224"/>
        <v>0</v>
      </c>
      <c r="AA91" s="6"/>
      <c r="AB91" s="6"/>
      <c r="AC91" s="137">
        <f t="shared" si="225"/>
        <v>0</v>
      </c>
      <c r="AD91" s="159">
        <f t="shared" si="226"/>
        <v>0</v>
      </c>
      <c r="AE91" s="168">
        <f t="shared" si="227"/>
        <v>0</v>
      </c>
      <c r="AF91" s="6"/>
      <c r="AG91" s="6"/>
      <c r="AH91" s="137">
        <f t="shared" si="228"/>
        <v>0</v>
      </c>
      <c r="AI91" s="159">
        <f t="shared" si="229"/>
        <v>0</v>
      </c>
      <c r="AJ91" s="168">
        <f t="shared" si="230"/>
        <v>0</v>
      </c>
      <c r="AK91" s="6"/>
      <c r="AL91" s="6"/>
      <c r="AM91" s="137">
        <f t="shared" si="231"/>
        <v>0</v>
      </c>
      <c r="AN91" s="159">
        <f t="shared" si="232"/>
        <v>0</v>
      </c>
      <c r="AO91" s="168">
        <f t="shared" si="233"/>
        <v>0</v>
      </c>
      <c r="AP91" s="6"/>
      <c r="AQ91" s="6"/>
      <c r="AR91" s="137">
        <f t="shared" si="234"/>
        <v>0</v>
      </c>
      <c r="AS91" s="159">
        <f t="shared" si="235"/>
        <v>0</v>
      </c>
      <c r="AT91" s="163">
        <f t="shared" si="236"/>
        <v>0</v>
      </c>
      <c r="AU91" s="164">
        <f t="shared" si="237"/>
        <v>0</v>
      </c>
    </row>
    <row r="92" spans="2:47" outlineLevel="1" x14ac:dyDescent="0.35">
      <c r="B92" s="230" t="s">
        <v>88</v>
      </c>
      <c r="C92" s="63" t="s">
        <v>106</v>
      </c>
      <c r="D92" s="69">
        <v>0</v>
      </c>
      <c r="E92" s="70">
        <f t="shared" si="214"/>
        <v>0</v>
      </c>
      <c r="F92" s="69">
        <v>0</v>
      </c>
      <c r="G92" s="137">
        <f t="shared" si="215"/>
        <v>0</v>
      </c>
      <c r="H92" s="166">
        <f t="shared" si="216"/>
        <v>0</v>
      </c>
      <c r="I92" s="69">
        <v>0</v>
      </c>
      <c r="J92" s="137">
        <f t="shared" si="217"/>
        <v>0</v>
      </c>
      <c r="K92" s="166">
        <f t="shared" si="218"/>
        <v>0</v>
      </c>
      <c r="L92" s="69"/>
      <c r="M92" s="137">
        <f t="shared" si="219"/>
        <v>0</v>
      </c>
      <c r="N92" s="166">
        <f t="shared" si="220"/>
        <v>0</v>
      </c>
      <c r="O92" s="69"/>
      <c r="P92" s="137">
        <f t="shared" si="199"/>
        <v>0</v>
      </c>
      <c r="Q92" s="166">
        <f t="shared" si="200"/>
        <v>0</v>
      </c>
      <c r="R92" s="163">
        <f t="shared" si="201"/>
        <v>0</v>
      </c>
      <c r="S92" s="164">
        <f t="shared" si="202"/>
        <v>0</v>
      </c>
      <c r="U92" s="168">
        <f t="shared" si="221"/>
        <v>0</v>
      </c>
      <c r="V92" s="6"/>
      <c r="W92" s="6"/>
      <c r="X92" s="137">
        <f t="shared" si="222"/>
        <v>0</v>
      </c>
      <c r="Y92" s="166">
        <f t="shared" si="223"/>
        <v>0</v>
      </c>
      <c r="Z92" s="168">
        <f t="shared" si="224"/>
        <v>0</v>
      </c>
      <c r="AA92" s="6"/>
      <c r="AB92" s="6"/>
      <c r="AC92" s="137">
        <f t="shared" si="225"/>
        <v>0</v>
      </c>
      <c r="AD92" s="159">
        <f t="shared" si="226"/>
        <v>0</v>
      </c>
      <c r="AE92" s="168">
        <f t="shared" si="227"/>
        <v>0</v>
      </c>
      <c r="AF92" s="6"/>
      <c r="AG92" s="6"/>
      <c r="AH92" s="137">
        <f t="shared" si="228"/>
        <v>0</v>
      </c>
      <c r="AI92" s="159">
        <f t="shared" si="229"/>
        <v>0</v>
      </c>
      <c r="AJ92" s="168">
        <f t="shared" si="230"/>
        <v>0</v>
      </c>
      <c r="AK92" s="6"/>
      <c r="AL92" s="6"/>
      <c r="AM92" s="137">
        <f t="shared" si="231"/>
        <v>0</v>
      </c>
      <c r="AN92" s="159">
        <f t="shared" si="232"/>
        <v>0</v>
      </c>
      <c r="AO92" s="168">
        <f t="shared" si="233"/>
        <v>0</v>
      </c>
      <c r="AP92" s="6"/>
      <c r="AQ92" s="6"/>
      <c r="AR92" s="137">
        <f t="shared" si="234"/>
        <v>0</v>
      </c>
      <c r="AS92" s="159">
        <f t="shared" si="235"/>
        <v>0</v>
      </c>
      <c r="AT92" s="163">
        <f t="shared" si="236"/>
        <v>0</v>
      </c>
      <c r="AU92" s="164">
        <f t="shared" si="237"/>
        <v>0</v>
      </c>
    </row>
    <row r="93" spans="2:47" outlineLevel="1" x14ac:dyDescent="0.35">
      <c r="B93" s="230" t="s">
        <v>89</v>
      </c>
      <c r="C93" s="63" t="s">
        <v>106</v>
      </c>
      <c r="D93" s="69">
        <v>4</v>
      </c>
      <c r="E93" s="70">
        <f t="shared" si="214"/>
        <v>4</v>
      </c>
      <c r="F93" s="69">
        <v>8</v>
      </c>
      <c r="G93" s="137">
        <f t="shared" si="215"/>
        <v>12</v>
      </c>
      <c r="H93" s="166">
        <f t="shared" si="216"/>
        <v>2</v>
      </c>
      <c r="I93" s="69">
        <v>38</v>
      </c>
      <c r="J93" s="137">
        <f t="shared" si="217"/>
        <v>50</v>
      </c>
      <c r="K93" s="166">
        <f t="shared" si="218"/>
        <v>3.1666666666666665</v>
      </c>
      <c r="L93" s="69">
        <v>33</v>
      </c>
      <c r="M93" s="137">
        <f t="shared" si="219"/>
        <v>83</v>
      </c>
      <c r="N93" s="166">
        <f t="shared" si="220"/>
        <v>0.66</v>
      </c>
      <c r="O93" s="69">
        <v>64</v>
      </c>
      <c r="P93" s="137">
        <f t="shared" si="199"/>
        <v>147</v>
      </c>
      <c r="Q93" s="166">
        <f t="shared" si="200"/>
        <v>0.77108433734939763</v>
      </c>
      <c r="R93" s="163">
        <f t="shared" si="201"/>
        <v>147</v>
      </c>
      <c r="S93" s="164">
        <f t="shared" si="202"/>
        <v>1.4621490260524586</v>
      </c>
      <c r="U93" s="168">
        <f t="shared" si="221"/>
        <v>668</v>
      </c>
      <c r="V93" s="6">
        <v>668</v>
      </c>
      <c r="W93" s="6"/>
      <c r="X93" s="137">
        <f t="shared" si="222"/>
        <v>815</v>
      </c>
      <c r="Y93" s="166">
        <f t="shared" si="223"/>
        <v>4.5442176870748296</v>
      </c>
      <c r="Z93" s="168">
        <f t="shared" si="224"/>
        <v>2936</v>
      </c>
      <c r="AA93" s="6">
        <v>2936</v>
      </c>
      <c r="AB93" s="6"/>
      <c r="AC93" s="137">
        <f t="shared" si="225"/>
        <v>3751</v>
      </c>
      <c r="AD93" s="159">
        <f t="shared" si="226"/>
        <v>3.6024539877300614</v>
      </c>
      <c r="AE93" s="168">
        <f t="shared" si="227"/>
        <v>2428</v>
      </c>
      <c r="AF93" s="6">
        <v>2428</v>
      </c>
      <c r="AG93" s="6"/>
      <c r="AH93" s="137">
        <f t="shared" si="228"/>
        <v>6179</v>
      </c>
      <c r="AI93" s="159">
        <f t="shared" si="229"/>
        <v>0.6472940549186883</v>
      </c>
      <c r="AJ93" s="168">
        <f t="shared" si="230"/>
        <v>1917</v>
      </c>
      <c r="AK93" s="6">
        <v>1917</v>
      </c>
      <c r="AL93" s="6"/>
      <c r="AM93" s="137">
        <f t="shared" si="231"/>
        <v>8096</v>
      </c>
      <c r="AN93" s="159">
        <f t="shared" si="232"/>
        <v>0.31024437611263961</v>
      </c>
      <c r="AO93" s="168">
        <f t="shared" si="233"/>
        <v>1649</v>
      </c>
      <c r="AP93" s="6">
        <v>1649</v>
      </c>
      <c r="AQ93" s="6"/>
      <c r="AR93" s="137">
        <f t="shared" si="234"/>
        <v>9745</v>
      </c>
      <c r="AS93" s="159">
        <f t="shared" si="235"/>
        <v>0.2036808300395257</v>
      </c>
      <c r="AT93" s="163">
        <f t="shared" si="236"/>
        <v>9598</v>
      </c>
      <c r="AU93" s="164">
        <f t="shared" si="237"/>
        <v>0.85954228605416483</v>
      </c>
    </row>
    <row r="94" spans="2:47" outlineLevel="1" x14ac:dyDescent="0.35">
      <c r="B94" s="229" t="s">
        <v>90</v>
      </c>
      <c r="C94" s="63" t="s">
        <v>106</v>
      </c>
      <c r="D94" s="69"/>
      <c r="E94" s="70">
        <f t="shared" si="214"/>
        <v>0</v>
      </c>
      <c r="F94" s="69"/>
      <c r="G94" s="137">
        <f t="shared" si="215"/>
        <v>0</v>
      </c>
      <c r="H94" s="166">
        <f t="shared" si="216"/>
        <v>0</v>
      </c>
      <c r="I94" s="69"/>
      <c r="J94" s="137">
        <f t="shared" si="217"/>
        <v>0</v>
      </c>
      <c r="K94" s="166">
        <f t="shared" si="218"/>
        <v>0</v>
      </c>
      <c r="L94" s="69"/>
      <c r="M94" s="137">
        <f t="shared" si="219"/>
        <v>0</v>
      </c>
      <c r="N94" s="166">
        <f t="shared" si="220"/>
        <v>0</v>
      </c>
      <c r="O94" s="69"/>
      <c r="P94" s="137">
        <f t="shared" si="199"/>
        <v>0</v>
      </c>
      <c r="Q94" s="166">
        <f t="shared" si="200"/>
        <v>0</v>
      </c>
      <c r="R94" s="163">
        <f t="shared" si="201"/>
        <v>0</v>
      </c>
      <c r="S94" s="164">
        <f t="shared" si="202"/>
        <v>0</v>
      </c>
      <c r="U94" s="168">
        <f t="shared" si="221"/>
        <v>0</v>
      </c>
      <c r="V94" s="6"/>
      <c r="W94" s="6"/>
      <c r="X94" s="137">
        <f t="shared" si="222"/>
        <v>0</v>
      </c>
      <c r="Y94" s="166">
        <f t="shared" si="223"/>
        <v>0</v>
      </c>
      <c r="Z94" s="168">
        <f t="shared" si="224"/>
        <v>0</v>
      </c>
      <c r="AA94" s="6"/>
      <c r="AB94" s="6"/>
      <c r="AC94" s="137">
        <f t="shared" si="225"/>
        <v>0</v>
      </c>
      <c r="AD94" s="159">
        <f t="shared" si="226"/>
        <v>0</v>
      </c>
      <c r="AE94" s="168">
        <f t="shared" si="227"/>
        <v>0</v>
      </c>
      <c r="AF94" s="6"/>
      <c r="AG94" s="6"/>
      <c r="AH94" s="137">
        <f t="shared" si="228"/>
        <v>0</v>
      </c>
      <c r="AI94" s="159">
        <f t="shared" si="229"/>
        <v>0</v>
      </c>
      <c r="AJ94" s="168">
        <f t="shared" si="230"/>
        <v>0</v>
      </c>
      <c r="AK94" s="6"/>
      <c r="AL94" s="6"/>
      <c r="AM94" s="137">
        <f t="shared" si="231"/>
        <v>0</v>
      </c>
      <c r="AN94" s="159">
        <f t="shared" si="232"/>
        <v>0</v>
      </c>
      <c r="AO94" s="168">
        <f t="shared" si="233"/>
        <v>0</v>
      </c>
      <c r="AP94" s="6"/>
      <c r="AQ94" s="6"/>
      <c r="AR94" s="137">
        <f t="shared" si="234"/>
        <v>0</v>
      </c>
      <c r="AS94" s="159">
        <f t="shared" si="235"/>
        <v>0</v>
      </c>
      <c r="AT94" s="163">
        <f t="shared" si="236"/>
        <v>0</v>
      </c>
      <c r="AU94" s="164">
        <f t="shared" si="237"/>
        <v>0</v>
      </c>
    </row>
    <row r="95" spans="2:47" outlineLevel="1" x14ac:dyDescent="0.35">
      <c r="B95" s="230" t="s">
        <v>91</v>
      </c>
      <c r="C95" s="63" t="s">
        <v>106</v>
      </c>
      <c r="D95" s="69"/>
      <c r="E95" s="70">
        <f t="shared" si="214"/>
        <v>0</v>
      </c>
      <c r="F95" s="69"/>
      <c r="G95" s="137">
        <f t="shared" si="215"/>
        <v>0</v>
      </c>
      <c r="H95" s="166">
        <f t="shared" si="216"/>
        <v>0</v>
      </c>
      <c r="I95" s="69"/>
      <c r="J95" s="137">
        <f t="shared" si="217"/>
        <v>0</v>
      </c>
      <c r="K95" s="166">
        <f t="shared" si="218"/>
        <v>0</v>
      </c>
      <c r="L95" s="69"/>
      <c r="M95" s="137">
        <f t="shared" si="219"/>
        <v>0</v>
      </c>
      <c r="N95" s="166">
        <f t="shared" si="220"/>
        <v>0</v>
      </c>
      <c r="O95" s="69"/>
      <c r="P95" s="137">
        <f t="shared" si="199"/>
        <v>0</v>
      </c>
      <c r="Q95" s="166">
        <f t="shared" si="200"/>
        <v>0</v>
      </c>
      <c r="R95" s="163">
        <f t="shared" si="201"/>
        <v>0</v>
      </c>
      <c r="S95" s="164">
        <f t="shared" si="202"/>
        <v>0</v>
      </c>
      <c r="U95" s="168">
        <f t="shared" si="221"/>
        <v>477</v>
      </c>
      <c r="V95" s="6">
        <v>477</v>
      </c>
      <c r="W95" s="6"/>
      <c r="X95" s="137">
        <f t="shared" si="222"/>
        <v>477</v>
      </c>
      <c r="Y95" s="166">
        <f t="shared" si="223"/>
        <v>0</v>
      </c>
      <c r="Z95" s="168">
        <f t="shared" si="224"/>
        <v>619</v>
      </c>
      <c r="AA95" s="6">
        <v>619</v>
      </c>
      <c r="AB95" s="6"/>
      <c r="AC95" s="137">
        <f t="shared" si="225"/>
        <v>1096</v>
      </c>
      <c r="AD95" s="159">
        <f t="shared" si="226"/>
        <v>1.2976939203354299</v>
      </c>
      <c r="AE95" s="168">
        <f t="shared" si="227"/>
        <v>307</v>
      </c>
      <c r="AF95" s="6">
        <v>307</v>
      </c>
      <c r="AG95" s="6"/>
      <c r="AH95" s="137">
        <f t="shared" si="228"/>
        <v>1403</v>
      </c>
      <c r="AI95" s="159">
        <f t="shared" si="229"/>
        <v>0.2801094890510949</v>
      </c>
      <c r="AJ95" s="168">
        <f t="shared" si="230"/>
        <v>131</v>
      </c>
      <c r="AK95" s="6">
        <v>131</v>
      </c>
      <c r="AL95" s="6"/>
      <c r="AM95" s="137">
        <f t="shared" si="231"/>
        <v>1534</v>
      </c>
      <c r="AN95" s="159">
        <f t="shared" si="232"/>
        <v>9.3371347113328576E-2</v>
      </c>
      <c r="AO95" s="168">
        <f t="shared" si="233"/>
        <v>79</v>
      </c>
      <c r="AP95" s="6">
        <v>79</v>
      </c>
      <c r="AQ95" s="6"/>
      <c r="AR95" s="137">
        <f t="shared" si="234"/>
        <v>1613</v>
      </c>
      <c r="AS95" s="159">
        <f t="shared" si="235"/>
        <v>5.1499348109517604E-2</v>
      </c>
      <c r="AT95" s="163">
        <f t="shared" si="236"/>
        <v>1613</v>
      </c>
      <c r="AU95" s="164">
        <f t="shared" si="237"/>
        <v>0.35606028542666723</v>
      </c>
    </row>
    <row r="96" spans="2:47" outlineLevel="1" x14ac:dyDescent="0.35">
      <c r="B96" s="229" t="s">
        <v>92</v>
      </c>
      <c r="C96" s="63" t="s">
        <v>106</v>
      </c>
      <c r="D96" s="69"/>
      <c r="E96" s="70">
        <f t="shared" si="214"/>
        <v>0</v>
      </c>
      <c r="F96" s="69"/>
      <c r="G96" s="137">
        <f t="shared" si="215"/>
        <v>0</v>
      </c>
      <c r="H96" s="166">
        <f t="shared" si="216"/>
        <v>0</v>
      </c>
      <c r="I96" s="69"/>
      <c r="J96" s="137">
        <f t="shared" si="217"/>
        <v>0</v>
      </c>
      <c r="K96" s="166">
        <f t="shared" si="218"/>
        <v>0</v>
      </c>
      <c r="L96" s="69"/>
      <c r="M96" s="137">
        <f t="shared" si="219"/>
        <v>0</v>
      </c>
      <c r="N96" s="166">
        <f t="shared" si="220"/>
        <v>0</v>
      </c>
      <c r="O96" s="69"/>
      <c r="P96" s="137">
        <f t="shared" si="199"/>
        <v>0</v>
      </c>
      <c r="Q96" s="166">
        <f t="shared" si="200"/>
        <v>0</v>
      </c>
      <c r="R96" s="163">
        <f t="shared" si="201"/>
        <v>0</v>
      </c>
      <c r="S96" s="164">
        <f t="shared" si="202"/>
        <v>0</v>
      </c>
      <c r="U96" s="168">
        <f t="shared" si="221"/>
        <v>0</v>
      </c>
      <c r="V96" s="6"/>
      <c r="W96" s="6"/>
      <c r="X96" s="137">
        <f t="shared" si="222"/>
        <v>0</v>
      </c>
      <c r="Y96" s="166">
        <f t="shared" si="223"/>
        <v>0</v>
      </c>
      <c r="Z96" s="168">
        <f t="shared" si="224"/>
        <v>0</v>
      </c>
      <c r="AA96" s="6"/>
      <c r="AB96" s="6"/>
      <c r="AC96" s="137">
        <f t="shared" si="225"/>
        <v>0</v>
      </c>
      <c r="AD96" s="159">
        <f t="shared" si="226"/>
        <v>0</v>
      </c>
      <c r="AE96" s="168">
        <f t="shared" si="227"/>
        <v>0</v>
      </c>
      <c r="AF96" s="6"/>
      <c r="AG96" s="6"/>
      <c r="AH96" s="137">
        <f t="shared" si="228"/>
        <v>0</v>
      </c>
      <c r="AI96" s="159">
        <f t="shared" si="229"/>
        <v>0</v>
      </c>
      <c r="AJ96" s="168">
        <f t="shared" si="230"/>
        <v>0</v>
      </c>
      <c r="AK96" s="6"/>
      <c r="AL96" s="6"/>
      <c r="AM96" s="137">
        <f t="shared" si="231"/>
        <v>0</v>
      </c>
      <c r="AN96" s="159">
        <f t="shared" si="232"/>
        <v>0</v>
      </c>
      <c r="AO96" s="168">
        <f t="shared" si="233"/>
        <v>0</v>
      </c>
      <c r="AP96" s="6"/>
      <c r="AQ96" s="6"/>
      <c r="AR96" s="137">
        <f t="shared" si="234"/>
        <v>0</v>
      </c>
      <c r="AS96" s="159">
        <f t="shared" si="235"/>
        <v>0</v>
      </c>
      <c r="AT96" s="163">
        <f t="shared" si="236"/>
        <v>0</v>
      </c>
      <c r="AU96" s="164">
        <f t="shared" si="237"/>
        <v>0</v>
      </c>
    </row>
    <row r="97" spans="2:47" outlineLevel="1" x14ac:dyDescent="0.35">
      <c r="B97" s="230" t="s">
        <v>93</v>
      </c>
      <c r="C97" s="63" t="s">
        <v>106</v>
      </c>
      <c r="D97" s="69"/>
      <c r="E97" s="70">
        <f t="shared" si="214"/>
        <v>0</v>
      </c>
      <c r="F97" s="69"/>
      <c r="G97" s="137">
        <f t="shared" si="215"/>
        <v>0</v>
      </c>
      <c r="H97" s="166">
        <f t="shared" si="216"/>
        <v>0</v>
      </c>
      <c r="I97" s="69"/>
      <c r="J97" s="137">
        <f t="shared" si="217"/>
        <v>0</v>
      </c>
      <c r="K97" s="166">
        <f t="shared" si="218"/>
        <v>0</v>
      </c>
      <c r="L97" s="69"/>
      <c r="M97" s="137">
        <f t="shared" si="219"/>
        <v>0</v>
      </c>
      <c r="N97" s="166">
        <f t="shared" si="220"/>
        <v>0</v>
      </c>
      <c r="O97" s="69"/>
      <c r="P97" s="137">
        <f t="shared" si="199"/>
        <v>0</v>
      </c>
      <c r="Q97" s="166">
        <f t="shared" si="200"/>
        <v>0</v>
      </c>
      <c r="R97" s="163">
        <f t="shared" si="201"/>
        <v>0</v>
      </c>
      <c r="S97" s="164">
        <f t="shared" si="202"/>
        <v>0</v>
      </c>
      <c r="U97" s="168">
        <f t="shared" si="221"/>
        <v>319</v>
      </c>
      <c r="V97" s="6">
        <v>319</v>
      </c>
      <c r="W97" s="6"/>
      <c r="X97" s="137">
        <f t="shared" si="222"/>
        <v>319</v>
      </c>
      <c r="Y97" s="166">
        <f t="shared" si="223"/>
        <v>0</v>
      </c>
      <c r="Z97" s="168">
        <f t="shared" si="224"/>
        <v>84</v>
      </c>
      <c r="AA97" s="6">
        <v>84</v>
      </c>
      <c r="AB97" s="6"/>
      <c r="AC97" s="137">
        <f t="shared" si="225"/>
        <v>403</v>
      </c>
      <c r="AD97" s="159">
        <f t="shared" si="226"/>
        <v>0.26332288401253917</v>
      </c>
      <c r="AE97" s="168">
        <f t="shared" si="227"/>
        <v>37</v>
      </c>
      <c r="AF97" s="6">
        <v>37</v>
      </c>
      <c r="AG97" s="6"/>
      <c r="AH97" s="137">
        <f t="shared" si="228"/>
        <v>440</v>
      </c>
      <c r="AI97" s="159">
        <f t="shared" si="229"/>
        <v>9.1811414392059559E-2</v>
      </c>
      <c r="AJ97" s="168">
        <f t="shared" si="230"/>
        <v>21</v>
      </c>
      <c r="AK97" s="6">
        <v>21</v>
      </c>
      <c r="AL97" s="6"/>
      <c r="AM97" s="137">
        <f t="shared" si="231"/>
        <v>461</v>
      </c>
      <c r="AN97" s="159">
        <f t="shared" si="232"/>
        <v>4.7727272727272729E-2</v>
      </c>
      <c r="AO97" s="168">
        <f t="shared" si="233"/>
        <v>18</v>
      </c>
      <c r="AP97" s="6">
        <v>18</v>
      </c>
      <c r="AQ97" s="6"/>
      <c r="AR97" s="137">
        <f t="shared" si="234"/>
        <v>479</v>
      </c>
      <c r="AS97" s="159">
        <f t="shared" si="235"/>
        <v>3.9045553145336226E-2</v>
      </c>
      <c r="AT97" s="163">
        <f t="shared" si="236"/>
        <v>479</v>
      </c>
      <c r="AU97" s="164">
        <f t="shared" si="237"/>
        <v>0.10697090834479672</v>
      </c>
    </row>
    <row r="98" spans="2:47" outlineLevel="1" x14ac:dyDescent="0.35">
      <c r="B98" s="229" t="s">
        <v>94</v>
      </c>
      <c r="C98" s="63" t="s">
        <v>106</v>
      </c>
      <c r="D98" s="69"/>
      <c r="E98" s="70">
        <f t="shared" si="214"/>
        <v>0</v>
      </c>
      <c r="F98" s="69"/>
      <c r="G98" s="137">
        <f t="shared" si="215"/>
        <v>0</v>
      </c>
      <c r="H98" s="166">
        <f t="shared" si="216"/>
        <v>0</v>
      </c>
      <c r="I98" s="69"/>
      <c r="J98" s="137">
        <f t="shared" si="217"/>
        <v>0</v>
      </c>
      <c r="K98" s="166">
        <f t="shared" si="218"/>
        <v>0</v>
      </c>
      <c r="L98" s="69"/>
      <c r="M98" s="137">
        <f t="shared" si="219"/>
        <v>0</v>
      </c>
      <c r="N98" s="166">
        <f t="shared" si="220"/>
        <v>0</v>
      </c>
      <c r="O98" s="69"/>
      <c r="P98" s="137">
        <f t="shared" si="199"/>
        <v>0</v>
      </c>
      <c r="Q98" s="166">
        <f t="shared" si="200"/>
        <v>0</v>
      </c>
      <c r="R98" s="163">
        <f t="shared" si="201"/>
        <v>0</v>
      </c>
      <c r="S98" s="164">
        <f t="shared" si="202"/>
        <v>0</v>
      </c>
      <c r="U98" s="168">
        <f t="shared" si="221"/>
        <v>0</v>
      </c>
      <c r="V98" s="6"/>
      <c r="W98" s="6"/>
      <c r="X98" s="137">
        <f t="shared" si="222"/>
        <v>0</v>
      </c>
      <c r="Y98" s="166">
        <f t="shared" si="223"/>
        <v>0</v>
      </c>
      <c r="Z98" s="168">
        <f t="shared" si="224"/>
        <v>0</v>
      </c>
      <c r="AA98" s="6"/>
      <c r="AB98" s="6"/>
      <c r="AC98" s="137">
        <f t="shared" si="225"/>
        <v>0</v>
      </c>
      <c r="AD98" s="159">
        <f t="shared" si="226"/>
        <v>0</v>
      </c>
      <c r="AE98" s="168">
        <f t="shared" si="227"/>
        <v>0</v>
      </c>
      <c r="AF98" s="6"/>
      <c r="AG98" s="6"/>
      <c r="AH98" s="137">
        <f t="shared" si="228"/>
        <v>0</v>
      </c>
      <c r="AI98" s="159">
        <f t="shared" si="229"/>
        <v>0</v>
      </c>
      <c r="AJ98" s="168">
        <f t="shared" si="230"/>
        <v>0</v>
      </c>
      <c r="AK98" s="6"/>
      <c r="AL98" s="6"/>
      <c r="AM98" s="137">
        <f t="shared" si="231"/>
        <v>0</v>
      </c>
      <c r="AN98" s="159">
        <f t="shared" si="232"/>
        <v>0</v>
      </c>
      <c r="AO98" s="168">
        <f t="shared" si="233"/>
        <v>0</v>
      </c>
      <c r="AP98" s="6"/>
      <c r="AQ98" s="6"/>
      <c r="AR98" s="137">
        <f t="shared" si="234"/>
        <v>0</v>
      </c>
      <c r="AS98" s="159">
        <f t="shared" si="235"/>
        <v>0</v>
      </c>
      <c r="AT98" s="163">
        <f t="shared" si="236"/>
        <v>0</v>
      </c>
      <c r="AU98" s="164">
        <f t="shared" si="237"/>
        <v>0</v>
      </c>
    </row>
    <row r="99" spans="2:47" outlineLevel="1" x14ac:dyDescent="0.35">
      <c r="B99" s="230" t="s">
        <v>95</v>
      </c>
      <c r="C99" s="63" t="s">
        <v>106</v>
      </c>
      <c r="D99" s="69"/>
      <c r="E99" s="70">
        <f t="shared" si="214"/>
        <v>0</v>
      </c>
      <c r="F99" s="69"/>
      <c r="G99" s="137">
        <f t="shared" si="215"/>
        <v>0</v>
      </c>
      <c r="H99" s="166">
        <f t="shared" si="216"/>
        <v>0</v>
      </c>
      <c r="I99" s="69"/>
      <c r="J99" s="137">
        <f t="shared" si="217"/>
        <v>0</v>
      </c>
      <c r="K99" s="166">
        <f t="shared" si="218"/>
        <v>0</v>
      </c>
      <c r="L99" s="69"/>
      <c r="M99" s="137">
        <f t="shared" si="219"/>
        <v>0</v>
      </c>
      <c r="N99" s="166">
        <f t="shared" si="220"/>
        <v>0</v>
      </c>
      <c r="O99" s="69"/>
      <c r="P99" s="137">
        <f t="shared" si="199"/>
        <v>0</v>
      </c>
      <c r="Q99" s="166">
        <f t="shared" si="200"/>
        <v>0</v>
      </c>
      <c r="R99" s="163">
        <f t="shared" si="201"/>
        <v>0</v>
      </c>
      <c r="S99" s="164">
        <f t="shared" si="202"/>
        <v>0</v>
      </c>
      <c r="U99" s="168">
        <f t="shared" si="221"/>
        <v>304</v>
      </c>
      <c r="V99" s="6">
        <v>304</v>
      </c>
      <c r="W99" s="6"/>
      <c r="X99" s="137">
        <f t="shared" si="222"/>
        <v>304</v>
      </c>
      <c r="Y99" s="166">
        <f t="shared" si="223"/>
        <v>0</v>
      </c>
      <c r="Z99" s="168">
        <f t="shared" si="224"/>
        <v>211</v>
      </c>
      <c r="AA99" s="6">
        <v>211</v>
      </c>
      <c r="AB99" s="6"/>
      <c r="AC99" s="137">
        <f t="shared" si="225"/>
        <v>515</v>
      </c>
      <c r="AD99" s="159">
        <f t="shared" si="226"/>
        <v>0.69407894736842102</v>
      </c>
      <c r="AE99" s="168">
        <f t="shared" si="227"/>
        <v>108</v>
      </c>
      <c r="AF99" s="6">
        <v>108</v>
      </c>
      <c r="AG99" s="6"/>
      <c r="AH99" s="137">
        <f t="shared" si="228"/>
        <v>623</v>
      </c>
      <c r="AI99" s="159">
        <f t="shared" si="229"/>
        <v>0.20970873786407768</v>
      </c>
      <c r="AJ99" s="168">
        <f t="shared" si="230"/>
        <v>105</v>
      </c>
      <c r="AK99" s="6">
        <v>105</v>
      </c>
      <c r="AL99" s="6"/>
      <c r="AM99" s="137">
        <f t="shared" si="231"/>
        <v>728</v>
      </c>
      <c r="AN99" s="159">
        <f t="shared" si="232"/>
        <v>0.16853932584269662</v>
      </c>
      <c r="AO99" s="168">
        <f t="shared" si="233"/>
        <v>52</v>
      </c>
      <c r="AP99" s="6">
        <v>52</v>
      </c>
      <c r="AQ99" s="6"/>
      <c r="AR99" s="137">
        <f t="shared" si="234"/>
        <v>780</v>
      </c>
      <c r="AS99" s="159">
        <f t="shared" si="235"/>
        <v>7.1428571428571425E-2</v>
      </c>
      <c r="AT99" s="163">
        <f t="shared" si="236"/>
        <v>780</v>
      </c>
      <c r="AU99" s="164">
        <f t="shared" si="237"/>
        <v>0.26562561162176568</v>
      </c>
    </row>
    <row r="100" spans="2:47" outlineLevel="1" x14ac:dyDescent="0.35">
      <c r="B100" s="229" t="s">
        <v>96</v>
      </c>
      <c r="C100" s="63" t="s">
        <v>106</v>
      </c>
      <c r="D100" s="69"/>
      <c r="E100" s="70">
        <f t="shared" si="214"/>
        <v>0</v>
      </c>
      <c r="F100" s="69"/>
      <c r="G100" s="137">
        <f t="shared" ref="G100:G103" si="238">E100+F100</f>
        <v>0</v>
      </c>
      <c r="H100" s="166">
        <f t="shared" ref="H100:H103" si="239">IFERROR((G100-E100)/E100,0)</f>
        <v>0</v>
      </c>
      <c r="I100" s="69"/>
      <c r="J100" s="137">
        <f t="shared" ref="J100:J103" si="240">G100+I100</f>
        <v>0</v>
      </c>
      <c r="K100" s="166">
        <f t="shared" ref="K100:K104" si="241">IFERROR((J100-G100)/G100,0)</f>
        <v>0</v>
      </c>
      <c r="L100" s="69"/>
      <c r="M100" s="137">
        <f t="shared" ref="M100:M103" si="242">J100+L100</f>
        <v>0</v>
      </c>
      <c r="N100" s="166">
        <f t="shared" ref="N100:N104" si="243">IFERROR((M100-J100)/J100,0)</f>
        <v>0</v>
      </c>
      <c r="O100" s="69"/>
      <c r="P100" s="137">
        <f t="shared" si="199"/>
        <v>0</v>
      </c>
      <c r="Q100" s="166">
        <f t="shared" si="200"/>
        <v>0</v>
      </c>
      <c r="R100" s="163">
        <f t="shared" si="201"/>
        <v>0</v>
      </c>
      <c r="S100" s="164">
        <f t="shared" si="202"/>
        <v>0</v>
      </c>
      <c r="U100" s="168">
        <f t="shared" ref="U100:U103" si="244">V100+W100</f>
        <v>0</v>
      </c>
      <c r="V100" s="6"/>
      <c r="W100" s="6"/>
      <c r="X100" s="137">
        <f t="shared" ref="X100:X103" si="245">P100+U100</f>
        <v>0</v>
      </c>
      <c r="Y100" s="166">
        <f t="shared" ref="Y100:Y103" si="246">IFERROR((X100-P100)/P100,0)</f>
        <v>0</v>
      </c>
      <c r="Z100" s="168">
        <f t="shared" ref="Z100:Z103" si="247">AA100+AB100</f>
        <v>0</v>
      </c>
      <c r="AA100" s="6"/>
      <c r="AB100" s="6"/>
      <c r="AC100" s="137">
        <f t="shared" ref="AC100:AC103" si="248">X100+Z100</f>
        <v>0</v>
      </c>
      <c r="AD100" s="159">
        <f t="shared" ref="AD100:AD104" si="249">IFERROR((AC100-X100)/X100,0)</f>
        <v>0</v>
      </c>
      <c r="AE100" s="168">
        <f t="shared" ref="AE100:AE103" si="250">AF100+AG100</f>
        <v>0</v>
      </c>
      <c r="AF100" s="6"/>
      <c r="AG100" s="6"/>
      <c r="AH100" s="137">
        <f t="shared" ref="AH100:AH103" si="251">AC100+AE100</f>
        <v>0</v>
      </c>
      <c r="AI100" s="159">
        <f t="shared" ref="AI100:AI104" si="252">IFERROR((AH100-AC100)/AC100,0)</f>
        <v>0</v>
      </c>
      <c r="AJ100" s="168">
        <f t="shared" ref="AJ100:AJ103" si="253">AK100+AL100</f>
        <v>0</v>
      </c>
      <c r="AK100" s="6"/>
      <c r="AL100" s="6"/>
      <c r="AM100" s="137">
        <f t="shared" ref="AM100:AM103" si="254">AH100+AJ100</f>
        <v>0</v>
      </c>
      <c r="AN100" s="159">
        <f t="shared" ref="AN100:AN104" si="255">IFERROR((AM100-AH100)/AH100,0)</f>
        <v>0</v>
      </c>
      <c r="AO100" s="168">
        <f t="shared" ref="AO100:AO103" si="256">AP100+AQ100</f>
        <v>0</v>
      </c>
      <c r="AP100" s="6"/>
      <c r="AQ100" s="6"/>
      <c r="AR100" s="137">
        <f t="shared" ref="AR100:AR103" si="257">AM100+AO100</f>
        <v>0</v>
      </c>
      <c r="AS100" s="159">
        <f t="shared" ref="AS100:AS104" si="258">IFERROR((AR100-AM100)/AM100,0)</f>
        <v>0</v>
      </c>
      <c r="AT100" s="163">
        <f t="shared" ref="AT100:AT103" si="259">U100+Z100+AE100+AJ100+AO100</f>
        <v>0</v>
      </c>
      <c r="AU100" s="164">
        <f t="shared" ref="AU100:AU104" si="260">IFERROR((AR100/X100)^(1/4)-1,0)</f>
        <v>0</v>
      </c>
    </row>
    <row r="101" spans="2:47" outlineLevel="1" x14ac:dyDescent="0.35">
      <c r="B101" s="230" t="s">
        <v>97</v>
      </c>
      <c r="C101" s="63" t="s">
        <v>106</v>
      </c>
      <c r="D101" s="69"/>
      <c r="E101" s="70">
        <f t="shared" si="214"/>
        <v>0</v>
      </c>
      <c r="F101" s="69"/>
      <c r="G101" s="137">
        <f t="shared" si="238"/>
        <v>0</v>
      </c>
      <c r="H101" s="166">
        <f t="shared" si="239"/>
        <v>0</v>
      </c>
      <c r="I101" s="69"/>
      <c r="J101" s="137">
        <f t="shared" si="240"/>
        <v>0</v>
      </c>
      <c r="K101" s="166">
        <f t="shared" si="241"/>
        <v>0</v>
      </c>
      <c r="L101" s="69"/>
      <c r="M101" s="137">
        <f t="shared" si="242"/>
        <v>0</v>
      </c>
      <c r="N101" s="166">
        <f t="shared" si="243"/>
        <v>0</v>
      </c>
      <c r="O101" s="69"/>
      <c r="P101" s="137">
        <f t="shared" si="199"/>
        <v>0</v>
      </c>
      <c r="Q101" s="166">
        <f t="shared" si="200"/>
        <v>0</v>
      </c>
      <c r="R101" s="163">
        <f t="shared" si="201"/>
        <v>0</v>
      </c>
      <c r="S101" s="164">
        <f t="shared" si="202"/>
        <v>0</v>
      </c>
      <c r="U101" s="168">
        <f t="shared" si="244"/>
        <v>0</v>
      </c>
      <c r="V101" s="6"/>
      <c r="W101" s="6"/>
      <c r="X101" s="137">
        <f t="shared" si="245"/>
        <v>0</v>
      </c>
      <c r="Y101" s="166">
        <f t="shared" si="246"/>
        <v>0</v>
      </c>
      <c r="Z101" s="168">
        <f t="shared" si="247"/>
        <v>64</v>
      </c>
      <c r="AA101" s="6">
        <v>64</v>
      </c>
      <c r="AB101" s="6"/>
      <c r="AC101" s="137">
        <f t="shared" si="248"/>
        <v>64</v>
      </c>
      <c r="AD101" s="159">
        <f t="shared" si="249"/>
        <v>0</v>
      </c>
      <c r="AE101" s="168">
        <f t="shared" si="250"/>
        <v>90</v>
      </c>
      <c r="AF101" s="6">
        <v>90</v>
      </c>
      <c r="AG101" s="6"/>
      <c r="AH101" s="137">
        <f t="shared" si="251"/>
        <v>154</v>
      </c>
      <c r="AI101" s="159">
        <f t="shared" si="252"/>
        <v>1.40625</v>
      </c>
      <c r="AJ101" s="168">
        <f t="shared" si="253"/>
        <v>0</v>
      </c>
      <c r="AK101" s="6"/>
      <c r="AL101" s="6"/>
      <c r="AM101" s="137">
        <f t="shared" si="254"/>
        <v>154</v>
      </c>
      <c r="AN101" s="159">
        <f t="shared" si="255"/>
        <v>0</v>
      </c>
      <c r="AO101" s="168">
        <f t="shared" si="256"/>
        <v>0</v>
      </c>
      <c r="AP101" s="6"/>
      <c r="AQ101" s="6"/>
      <c r="AR101" s="137">
        <f t="shared" si="257"/>
        <v>154</v>
      </c>
      <c r="AS101" s="159">
        <f t="shared" si="258"/>
        <v>0</v>
      </c>
      <c r="AT101" s="163">
        <f t="shared" si="259"/>
        <v>154</v>
      </c>
      <c r="AU101" s="164">
        <f t="shared" si="260"/>
        <v>0</v>
      </c>
    </row>
    <row r="102" spans="2:47" outlineLevel="1" x14ac:dyDescent="0.35">
      <c r="B102" s="230" t="s">
        <v>98</v>
      </c>
      <c r="C102" s="63" t="s">
        <v>106</v>
      </c>
      <c r="D102" s="69"/>
      <c r="E102" s="70">
        <f t="shared" si="214"/>
        <v>0</v>
      </c>
      <c r="F102" s="69"/>
      <c r="G102" s="137">
        <f t="shared" si="238"/>
        <v>0</v>
      </c>
      <c r="H102" s="166">
        <f t="shared" si="239"/>
        <v>0</v>
      </c>
      <c r="I102" s="69"/>
      <c r="J102" s="137">
        <f t="shared" si="240"/>
        <v>0</v>
      </c>
      <c r="K102" s="166">
        <f t="shared" si="241"/>
        <v>0</v>
      </c>
      <c r="L102" s="69"/>
      <c r="M102" s="137">
        <f t="shared" si="242"/>
        <v>0</v>
      </c>
      <c r="N102" s="166">
        <f t="shared" si="243"/>
        <v>0</v>
      </c>
      <c r="O102" s="69"/>
      <c r="P102" s="137">
        <f t="shared" si="199"/>
        <v>0</v>
      </c>
      <c r="Q102" s="166">
        <f t="shared" si="200"/>
        <v>0</v>
      </c>
      <c r="R102" s="163">
        <f t="shared" si="201"/>
        <v>0</v>
      </c>
      <c r="S102" s="164">
        <f t="shared" si="202"/>
        <v>0</v>
      </c>
      <c r="U102" s="168">
        <f t="shared" si="244"/>
        <v>0</v>
      </c>
      <c r="V102" s="6"/>
      <c r="W102" s="6"/>
      <c r="X102" s="137">
        <f t="shared" si="245"/>
        <v>0</v>
      </c>
      <c r="Y102" s="166">
        <f t="shared" si="246"/>
        <v>0</v>
      </c>
      <c r="Z102" s="168">
        <f t="shared" si="247"/>
        <v>0</v>
      </c>
      <c r="AA102" s="6"/>
      <c r="AB102" s="6"/>
      <c r="AC102" s="137">
        <f t="shared" si="248"/>
        <v>0</v>
      </c>
      <c r="AD102" s="159">
        <f t="shared" si="249"/>
        <v>0</v>
      </c>
      <c r="AE102" s="168">
        <f t="shared" si="250"/>
        <v>0</v>
      </c>
      <c r="AF102" s="6"/>
      <c r="AG102" s="6"/>
      <c r="AH102" s="137">
        <f t="shared" si="251"/>
        <v>0</v>
      </c>
      <c r="AI102" s="159">
        <f t="shared" si="252"/>
        <v>0</v>
      </c>
      <c r="AJ102" s="168">
        <f t="shared" si="253"/>
        <v>0</v>
      </c>
      <c r="AK102" s="6"/>
      <c r="AL102" s="6"/>
      <c r="AM102" s="137">
        <f t="shared" si="254"/>
        <v>0</v>
      </c>
      <c r="AN102" s="159">
        <f t="shared" si="255"/>
        <v>0</v>
      </c>
      <c r="AO102" s="168">
        <f t="shared" si="256"/>
        <v>0</v>
      </c>
      <c r="AP102" s="6"/>
      <c r="AQ102" s="6"/>
      <c r="AR102" s="137">
        <f t="shared" si="257"/>
        <v>0</v>
      </c>
      <c r="AS102" s="159">
        <f t="shared" si="258"/>
        <v>0</v>
      </c>
      <c r="AT102" s="163">
        <f t="shared" si="259"/>
        <v>0</v>
      </c>
      <c r="AU102" s="164">
        <f t="shared" si="260"/>
        <v>0</v>
      </c>
    </row>
    <row r="103" spans="2:47" outlineLevel="1" x14ac:dyDescent="0.35">
      <c r="B103" s="230" t="s">
        <v>99</v>
      </c>
      <c r="C103" s="63" t="s">
        <v>106</v>
      </c>
      <c r="D103" s="69"/>
      <c r="E103" s="70">
        <f t="shared" si="214"/>
        <v>0</v>
      </c>
      <c r="F103" s="69"/>
      <c r="G103" s="137">
        <f t="shared" si="238"/>
        <v>0</v>
      </c>
      <c r="H103" s="166">
        <f t="shared" si="239"/>
        <v>0</v>
      </c>
      <c r="I103" s="69"/>
      <c r="J103" s="137">
        <f t="shared" si="240"/>
        <v>0</v>
      </c>
      <c r="K103" s="166">
        <f t="shared" si="241"/>
        <v>0</v>
      </c>
      <c r="L103" s="69"/>
      <c r="M103" s="137">
        <f t="shared" si="242"/>
        <v>0</v>
      </c>
      <c r="N103" s="166">
        <f t="shared" si="243"/>
        <v>0</v>
      </c>
      <c r="O103" s="69"/>
      <c r="P103" s="137">
        <f t="shared" si="199"/>
        <v>0</v>
      </c>
      <c r="Q103" s="166">
        <f t="shared" si="200"/>
        <v>0</v>
      </c>
      <c r="R103" s="163">
        <f t="shared" si="201"/>
        <v>0</v>
      </c>
      <c r="S103" s="164">
        <f t="shared" si="202"/>
        <v>0</v>
      </c>
      <c r="U103" s="168">
        <f t="shared" si="244"/>
        <v>0</v>
      </c>
      <c r="V103" s="6"/>
      <c r="W103" s="6"/>
      <c r="X103" s="137">
        <f t="shared" si="245"/>
        <v>0</v>
      </c>
      <c r="Y103" s="166">
        <f t="shared" si="246"/>
        <v>0</v>
      </c>
      <c r="Z103" s="168">
        <f t="shared" si="247"/>
        <v>0</v>
      </c>
      <c r="AA103" s="6"/>
      <c r="AB103" s="6"/>
      <c r="AC103" s="137">
        <f t="shared" si="248"/>
        <v>0</v>
      </c>
      <c r="AD103" s="159">
        <f t="shared" si="249"/>
        <v>0</v>
      </c>
      <c r="AE103" s="168">
        <f t="shared" si="250"/>
        <v>0</v>
      </c>
      <c r="AF103" s="6"/>
      <c r="AG103" s="6"/>
      <c r="AH103" s="137">
        <f t="shared" si="251"/>
        <v>0</v>
      </c>
      <c r="AI103" s="159">
        <f t="shared" si="252"/>
        <v>0</v>
      </c>
      <c r="AJ103" s="168">
        <f t="shared" si="253"/>
        <v>0</v>
      </c>
      <c r="AK103" s="6"/>
      <c r="AL103" s="6"/>
      <c r="AM103" s="137">
        <f t="shared" si="254"/>
        <v>0</v>
      </c>
      <c r="AN103" s="159">
        <f t="shared" si="255"/>
        <v>0</v>
      </c>
      <c r="AO103" s="168">
        <f t="shared" si="256"/>
        <v>0</v>
      </c>
      <c r="AP103" s="6"/>
      <c r="AQ103" s="6"/>
      <c r="AR103" s="137">
        <f t="shared" si="257"/>
        <v>0</v>
      </c>
      <c r="AS103" s="159">
        <f t="shared" si="258"/>
        <v>0</v>
      </c>
      <c r="AT103" s="163">
        <f t="shared" si="259"/>
        <v>0</v>
      </c>
      <c r="AU103" s="164">
        <f t="shared" si="260"/>
        <v>0</v>
      </c>
    </row>
    <row r="104" spans="2:47" ht="15" customHeight="1" outlineLevel="1" x14ac:dyDescent="0.35">
      <c r="B104" s="50" t="s">
        <v>138</v>
      </c>
      <c r="C104" s="47" t="s">
        <v>106</v>
      </c>
      <c r="D104" s="157">
        <f>SUM(D79:D103)</f>
        <v>86</v>
      </c>
      <c r="E104" s="157">
        <f t="shared" ref="E104" si="261">SUM(E79:E103)</f>
        <v>87</v>
      </c>
      <c r="F104" s="157">
        <f t="shared" ref="F104" si="262">SUM(F79:F103)</f>
        <v>61</v>
      </c>
      <c r="G104" s="157">
        <f t="shared" ref="G104" si="263">SUM(G79:G103)</f>
        <v>148</v>
      </c>
      <c r="H104" s="160">
        <f>IFERROR((G104-E104)/E104,0)</f>
        <v>0.70114942528735635</v>
      </c>
      <c r="I104" s="157">
        <f>SUM(I79:I103)</f>
        <v>221</v>
      </c>
      <c r="J104" s="157">
        <f t="shared" ref="J104" si="264">SUM(J79:J103)</f>
        <v>369</v>
      </c>
      <c r="K104" s="160">
        <f t="shared" si="241"/>
        <v>1.4932432432432432</v>
      </c>
      <c r="L104" s="157">
        <f t="shared" ref="L104" si="265">SUM(L79:L103)</f>
        <v>237</v>
      </c>
      <c r="M104" s="157">
        <f t="shared" ref="M104" si="266">SUM(M79:M103)</f>
        <v>606</v>
      </c>
      <c r="N104" s="160">
        <f t="shared" si="243"/>
        <v>0.64227642276422769</v>
      </c>
      <c r="O104" s="157">
        <f t="shared" ref="O104" si="267">SUM(O79:O103)</f>
        <v>435</v>
      </c>
      <c r="P104" s="157">
        <f t="shared" ref="P104" si="268">SUM(P79:P103)</f>
        <v>1041</v>
      </c>
      <c r="Q104" s="160">
        <f t="shared" si="200"/>
        <v>0.71782178217821779</v>
      </c>
      <c r="R104" s="157">
        <f>SUM(R79:R103)</f>
        <v>1040</v>
      </c>
      <c r="S104" s="164">
        <f t="shared" si="202"/>
        <v>0.85987119902267506</v>
      </c>
      <c r="U104" s="157">
        <f t="shared" ref="U104" si="269">SUM(U79:U103)</f>
        <v>3574</v>
      </c>
      <c r="V104" s="157">
        <f t="shared" ref="V104" si="270">SUM(V79:V103)</f>
        <v>3574</v>
      </c>
      <c r="W104" s="157">
        <f t="shared" ref="W104" si="271">SUM(W79:W103)</f>
        <v>0</v>
      </c>
      <c r="X104" s="157">
        <f t="shared" ref="X104" si="272">SUM(X79:X103)</f>
        <v>4615</v>
      </c>
      <c r="Y104" s="165">
        <f>IFERROR((X104-P104)/P104,0)</f>
        <v>3.4332372718539865</v>
      </c>
      <c r="Z104" s="157">
        <f t="shared" ref="Z104" si="273">SUM(Z79:Z103)</f>
        <v>6515</v>
      </c>
      <c r="AA104" s="157">
        <f t="shared" ref="AA104" si="274">SUM(AA79:AA103)</f>
        <v>6515</v>
      </c>
      <c r="AB104" s="157">
        <f t="shared" ref="AB104" si="275">SUM(AB79:AB103)</f>
        <v>0</v>
      </c>
      <c r="AC104" s="157">
        <f t="shared" ref="AC104" si="276">SUM(AC79:AC103)</f>
        <v>11130</v>
      </c>
      <c r="AD104" s="165">
        <f t="shared" si="249"/>
        <v>1.4117009750812568</v>
      </c>
      <c r="AE104" s="157">
        <f t="shared" ref="AE104" si="277">SUM(AE79:AE103)</f>
        <v>4688</v>
      </c>
      <c r="AF104" s="157">
        <f t="shared" ref="AF104" si="278">SUM(AF79:AF103)</f>
        <v>4688</v>
      </c>
      <c r="AG104" s="157">
        <f t="shared" ref="AG104" si="279">SUM(AG79:AG103)</f>
        <v>0</v>
      </c>
      <c r="AH104" s="157">
        <f t="shared" ref="AH104" si="280">SUM(AH79:AH103)</f>
        <v>15818</v>
      </c>
      <c r="AI104" s="165">
        <f t="shared" si="252"/>
        <v>0.421203953279425</v>
      </c>
      <c r="AJ104" s="157">
        <f>SUM(AJ79:AJ103)</f>
        <v>3564</v>
      </c>
      <c r="AK104" s="157">
        <f>SUM(AK79:AK103)</f>
        <v>3564</v>
      </c>
      <c r="AL104" s="157">
        <f>SUM(AL79:AL103)</f>
        <v>0</v>
      </c>
      <c r="AM104" s="157">
        <f>SUM(AM79:AM103)</f>
        <v>19382</v>
      </c>
      <c r="AN104" s="165">
        <f t="shared" si="255"/>
        <v>0.22531293463143254</v>
      </c>
      <c r="AO104" s="157">
        <f t="shared" ref="AO104" si="281">SUM(AO79:AO103)</f>
        <v>3087</v>
      </c>
      <c r="AP104" s="157">
        <f t="shared" ref="AP104" si="282">SUM(AP79:AP103)</f>
        <v>3087</v>
      </c>
      <c r="AQ104" s="157">
        <f t="shared" ref="AQ104" si="283">SUM(AQ79:AQ103)</f>
        <v>0</v>
      </c>
      <c r="AR104" s="157">
        <f t="shared" ref="AR104" si="284">SUM(AR79:AR103)</f>
        <v>22469</v>
      </c>
      <c r="AS104" s="165">
        <f t="shared" si="258"/>
        <v>0.15927148901042204</v>
      </c>
      <c r="AT104" s="157">
        <f>SUM(AT79:AT103)</f>
        <v>21428</v>
      </c>
      <c r="AU104" s="164">
        <f t="shared" si="260"/>
        <v>0.48543280113468046</v>
      </c>
    </row>
    <row r="105" spans="2:47" ht="15" customHeight="1" x14ac:dyDescent="0.35"/>
    <row r="106" spans="2:47" ht="15.5" x14ac:dyDescent="0.35">
      <c r="B106" s="296" t="s">
        <v>109</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row>
    <row r="107" spans="2:47" ht="5.5" customHeight="1" outlineLevel="1" x14ac:dyDescent="0.3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row>
    <row r="108" spans="2:47" outlineLevel="1" x14ac:dyDescent="0.35">
      <c r="B108" s="310"/>
      <c r="C108" s="328" t="s">
        <v>105</v>
      </c>
      <c r="D108" s="307" t="s">
        <v>130</v>
      </c>
      <c r="E108" s="308"/>
      <c r="F108" s="308"/>
      <c r="G108" s="308"/>
      <c r="H108" s="308"/>
      <c r="I108" s="308"/>
      <c r="J108" s="308"/>
      <c r="K108" s="308"/>
      <c r="L108" s="308"/>
      <c r="M108" s="308"/>
      <c r="N108" s="308"/>
      <c r="O108" s="308"/>
      <c r="P108" s="308"/>
      <c r="Q108" s="309"/>
      <c r="R108" s="318" t="str">
        <f xml:space="preserve"> D109&amp;" - "&amp;O109</f>
        <v>2019 - 2023</v>
      </c>
      <c r="S108" s="319"/>
      <c r="U108" s="307" t="s">
        <v>131</v>
      </c>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308"/>
      <c r="AR108" s="308"/>
      <c r="AS108" s="308"/>
      <c r="AT108" s="308"/>
      <c r="AU108" s="309"/>
    </row>
    <row r="109" spans="2:47" outlineLevel="1" x14ac:dyDescent="0.35">
      <c r="B109" s="311"/>
      <c r="C109" s="328"/>
      <c r="D109" s="307">
        <f>$C$3-5</f>
        <v>2019</v>
      </c>
      <c r="E109" s="309"/>
      <c r="F109" s="307">
        <f>$C$3-4</f>
        <v>2020</v>
      </c>
      <c r="G109" s="308"/>
      <c r="H109" s="309"/>
      <c r="I109" s="307">
        <f>$C$3-3</f>
        <v>2021</v>
      </c>
      <c r="J109" s="308"/>
      <c r="K109" s="309"/>
      <c r="L109" s="307">
        <f>$C$3-2</f>
        <v>2022</v>
      </c>
      <c r="M109" s="308"/>
      <c r="N109" s="309"/>
      <c r="O109" s="307">
        <f>$C$3-1</f>
        <v>2023</v>
      </c>
      <c r="P109" s="308"/>
      <c r="Q109" s="309"/>
      <c r="R109" s="320"/>
      <c r="S109" s="321"/>
      <c r="U109" s="307">
        <f>$C$3</f>
        <v>2024</v>
      </c>
      <c r="V109" s="308"/>
      <c r="W109" s="308"/>
      <c r="X109" s="308"/>
      <c r="Y109" s="309"/>
      <c r="Z109" s="307">
        <f>$C$3+1</f>
        <v>2025</v>
      </c>
      <c r="AA109" s="308"/>
      <c r="AB109" s="308"/>
      <c r="AC109" s="308"/>
      <c r="AD109" s="309"/>
      <c r="AE109" s="307">
        <f>$C$3+2</f>
        <v>2026</v>
      </c>
      <c r="AF109" s="308"/>
      <c r="AG109" s="308"/>
      <c r="AH109" s="308"/>
      <c r="AI109" s="309"/>
      <c r="AJ109" s="307">
        <f>$C$3+3</f>
        <v>2027</v>
      </c>
      <c r="AK109" s="308"/>
      <c r="AL109" s="308"/>
      <c r="AM109" s="308"/>
      <c r="AN109" s="309"/>
      <c r="AO109" s="307">
        <f>$C$3+4</f>
        <v>2028</v>
      </c>
      <c r="AP109" s="308"/>
      <c r="AQ109" s="308"/>
      <c r="AR109" s="308"/>
      <c r="AS109" s="309"/>
      <c r="AT109" s="316" t="str">
        <f>U109&amp;" - "&amp;AO109</f>
        <v>2024 - 2028</v>
      </c>
      <c r="AU109" s="317"/>
    </row>
    <row r="110" spans="2:47" ht="43.5" outlineLevel="1" x14ac:dyDescent="0.35">
      <c r="B110" s="312"/>
      <c r="C110" s="328"/>
      <c r="D110" s="65" t="s">
        <v>132</v>
      </c>
      <c r="E110" s="66" t="s">
        <v>133</v>
      </c>
      <c r="F110" s="65" t="s">
        <v>132</v>
      </c>
      <c r="G110" s="9" t="s">
        <v>133</v>
      </c>
      <c r="H110" s="66" t="s">
        <v>134</v>
      </c>
      <c r="I110" s="65" t="s">
        <v>132</v>
      </c>
      <c r="J110" s="9" t="s">
        <v>133</v>
      </c>
      <c r="K110" s="66" t="s">
        <v>134</v>
      </c>
      <c r="L110" s="65" t="s">
        <v>132</v>
      </c>
      <c r="M110" s="9" t="s">
        <v>133</v>
      </c>
      <c r="N110" s="66" t="s">
        <v>134</v>
      </c>
      <c r="O110" s="65" t="s">
        <v>132</v>
      </c>
      <c r="P110" s="9" t="s">
        <v>133</v>
      </c>
      <c r="Q110" s="66" t="s">
        <v>134</v>
      </c>
      <c r="R110" s="65" t="s">
        <v>126</v>
      </c>
      <c r="S110" s="119" t="s">
        <v>135</v>
      </c>
      <c r="U110" s="65" t="s">
        <v>132</v>
      </c>
      <c r="V110" s="104" t="s">
        <v>136</v>
      </c>
      <c r="W110" s="104" t="s">
        <v>137</v>
      </c>
      <c r="X110" s="9" t="s">
        <v>133</v>
      </c>
      <c r="Y110" s="66" t="s">
        <v>134</v>
      </c>
      <c r="Z110" s="65" t="s">
        <v>132</v>
      </c>
      <c r="AA110" s="104" t="s">
        <v>136</v>
      </c>
      <c r="AB110" s="104" t="s">
        <v>137</v>
      </c>
      <c r="AC110" s="9" t="s">
        <v>133</v>
      </c>
      <c r="AD110" s="66" t="s">
        <v>134</v>
      </c>
      <c r="AE110" s="65" t="s">
        <v>132</v>
      </c>
      <c r="AF110" s="104" t="s">
        <v>136</v>
      </c>
      <c r="AG110" s="104" t="s">
        <v>137</v>
      </c>
      <c r="AH110" s="9" t="s">
        <v>133</v>
      </c>
      <c r="AI110" s="66" t="s">
        <v>134</v>
      </c>
      <c r="AJ110" s="65" t="s">
        <v>132</v>
      </c>
      <c r="AK110" s="104" t="s">
        <v>136</v>
      </c>
      <c r="AL110" s="104" t="s">
        <v>137</v>
      </c>
      <c r="AM110" s="9" t="s">
        <v>133</v>
      </c>
      <c r="AN110" s="66" t="s">
        <v>134</v>
      </c>
      <c r="AO110" s="65" t="s">
        <v>132</v>
      </c>
      <c r="AP110" s="104" t="s">
        <v>136</v>
      </c>
      <c r="AQ110" s="104" t="s">
        <v>137</v>
      </c>
      <c r="AR110" s="9" t="s">
        <v>133</v>
      </c>
      <c r="AS110" s="66" t="s">
        <v>134</v>
      </c>
      <c r="AT110" s="65" t="s">
        <v>126</v>
      </c>
      <c r="AU110" s="119" t="s">
        <v>135</v>
      </c>
    </row>
    <row r="111" spans="2:47" outlineLevel="1" x14ac:dyDescent="0.35">
      <c r="B111" s="229" t="s">
        <v>75</v>
      </c>
      <c r="C111" s="63" t="s">
        <v>106</v>
      </c>
      <c r="D111" s="69"/>
      <c r="E111" s="70">
        <f>D111</f>
        <v>0</v>
      </c>
      <c r="F111" s="69">
        <v>0</v>
      </c>
      <c r="G111" s="137">
        <f t="shared" ref="G111" si="285">E111+F111</f>
        <v>0</v>
      </c>
      <c r="H111" s="166">
        <f t="shared" ref="H111" si="286">IFERROR((G111-E111)/E111,0)</f>
        <v>0</v>
      </c>
      <c r="I111" s="69">
        <v>0</v>
      </c>
      <c r="J111" s="137">
        <f t="shared" ref="J111" si="287">G111+I111</f>
        <v>0</v>
      </c>
      <c r="K111" s="166">
        <f t="shared" ref="K111" si="288">IFERROR((J111-G111)/G111,0)</f>
        <v>0</v>
      </c>
      <c r="L111" s="69"/>
      <c r="M111" s="137">
        <f t="shared" ref="M111" si="289">J111+L111</f>
        <v>0</v>
      </c>
      <c r="N111" s="166">
        <f t="shared" ref="N111" si="290">IFERROR((M111-J111)/J111,0)</f>
        <v>0</v>
      </c>
      <c r="O111" s="69"/>
      <c r="P111" s="137">
        <f t="shared" ref="P111:P135" si="291">M111+O111</f>
        <v>0</v>
      </c>
      <c r="Q111" s="166">
        <f t="shared" ref="Q111:Q136" si="292">IFERROR((P111-M111)/M111,0)</f>
        <v>0</v>
      </c>
      <c r="R111" s="163">
        <f t="shared" ref="R111:R135" si="293">D111+F111+I111+L111+O111</f>
        <v>0</v>
      </c>
      <c r="S111" s="164">
        <f t="shared" ref="S111:S136" si="294">IFERROR((P111/E111)^(1/4)-1,0)</f>
        <v>0</v>
      </c>
      <c r="U111" s="168">
        <f>V111+W111</f>
        <v>0</v>
      </c>
      <c r="V111" s="6"/>
      <c r="W111" s="6"/>
      <c r="X111" s="137">
        <f t="shared" ref="X111" si="295">P111+U111</f>
        <v>0</v>
      </c>
      <c r="Y111" s="166">
        <f>IFERROR((X111-P111)/P111,0)</f>
        <v>0</v>
      </c>
      <c r="Z111" s="168">
        <f>AA111+AB111</f>
        <v>0</v>
      </c>
      <c r="AA111" s="6"/>
      <c r="AB111" s="6"/>
      <c r="AC111" s="137">
        <f t="shared" ref="AC111" si="296">X111+Z111</f>
        <v>0</v>
      </c>
      <c r="AD111" s="159">
        <f t="shared" ref="AD111" si="297">IFERROR((AC111-X111)/X111,0)</f>
        <v>0</v>
      </c>
      <c r="AE111" s="168">
        <f>AF111+AG111</f>
        <v>0</v>
      </c>
      <c r="AF111" s="6"/>
      <c r="AG111" s="6"/>
      <c r="AH111" s="137">
        <f t="shared" ref="AH111" si="298">AC111+AE111</f>
        <v>0</v>
      </c>
      <c r="AI111" s="159">
        <f t="shared" ref="AI111" si="299">IFERROR((AH111-AC111)/AC111,0)</f>
        <v>0</v>
      </c>
      <c r="AJ111" s="168">
        <f>AK111+AL111</f>
        <v>0</v>
      </c>
      <c r="AK111" s="6"/>
      <c r="AL111" s="6"/>
      <c r="AM111" s="137">
        <f t="shared" ref="AM111" si="300">AH111+AJ111</f>
        <v>0</v>
      </c>
      <c r="AN111" s="159">
        <f t="shared" ref="AN111" si="301">IFERROR((AM111-AH111)/AH111,0)</f>
        <v>0</v>
      </c>
      <c r="AO111" s="168">
        <f>AP111+AQ111</f>
        <v>0</v>
      </c>
      <c r="AP111" s="6"/>
      <c r="AQ111" s="6"/>
      <c r="AR111" s="137">
        <f t="shared" ref="AR111" si="302">AM111+AO111</f>
        <v>0</v>
      </c>
      <c r="AS111" s="159">
        <f t="shared" ref="AS111" si="303">IFERROR((AR111-AM111)/AM111,0)</f>
        <v>0</v>
      </c>
      <c r="AT111" s="163">
        <f t="shared" ref="AT111" si="304">U111+Z111+AE111+AJ111+AO111</f>
        <v>0</v>
      </c>
      <c r="AU111" s="164">
        <f t="shared" ref="AU111" si="305">IFERROR((AR111/X111)^(1/4)-1,0)</f>
        <v>0</v>
      </c>
    </row>
    <row r="112" spans="2:47" outlineLevel="1" x14ac:dyDescent="0.35">
      <c r="B112" s="230" t="s">
        <v>76</v>
      </c>
      <c r="C112" s="63" t="s">
        <v>106</v>
      </c>
      <c r="D112" s="69"/>
      <c r="E112" s="70">
        <f t="shared" ref="E112:E135" si="306">D112</f>
        <v>0</v>
      </c>
      <c r="F112" s="69">
        <v>0</v>
      </c>
      <c r="G112" s="137">
        <f t="shared" ref="G112:G131" si="307">E112+F112</f>
        <v>0</v>
      </c>
      <c r="H112" s="166">
        <f t="shared" ref="H112:H131" si="308">IFERROR((G112-E112)/E112,0)</f>
        <v>0</v>
      </c>
      <c r="I112" s="69">
        <v>0</v>
      </c>
      <c r="J112" s="137">
        <f t="shared" ref="J112:J131" si="309">G112+I112</f>
        <v>0</v>
      </c>
      <c r="K112" s="166">
        <f t="shared" ref="K112:K131" si="310">IFERROR((J112-G112)/G112,0)</f>
        <v>0</v>
      </c>
      <c r="L112" s="69"/>
      <c r="M112" s="137">
        <f t="shared" ref="M112:M131" si="311">J112+L112</f>
        <v>0</v>
      </c>
      <c r="N112" s="166">
        <f t="shared" ref="N112:N131" si="312">IFERROR((M112-J112)/J112,0)</f>
        <v>0</v>
      </c>
      <c r="O112" s="69"/>
      <c r="P112" s="137">
        <f t="shared" si="291"/>
        <v>0</v>
      </c>
      <c r="Q112" s="166">
        <f t="shared" si="292"/>
        <v>0</v>
      </c>
      <c r="R112" s="163">
        <f t="shared" si="293"/>
        <v>0</v>
      </c>
      <c r="S112" s="164">
        <f t="shared" si="294"/>
        <v>0</v>
      </c>
      <c r="U112" s="168">
        <f t="shared" ref="U112:U131" si="313">V112+W112</f>
        <v>0</v>
      </c>
      <c r="V112" s="6"/>
      <c r="W112" s="6"/>
      <c r="X112" s="137">
        <f t="shared" ref="X112:X131" si="314">P112+U112</f>
        <v>0</v>
      </c>
      <c r="Y112" s="166">
        <f t="shared" ref="Y112:Y131" si="315">IFERROR((X112-P112)/P112,0)</f>
        <v>0</v>
      </c>
      <c r="Z112" s="168">
        <f t="shared" ref="Z112:Z131" si="316">AA112+AB112</f>
        <v>0</v>
      </c>
      <c r="AA112" s="6"/>
      <c r="AB112" s="6"/>
      <c r="AC112" s="137">
        <f t="shared" ref="AC112:AC131" si="317">X112+Z112</f>
        <v>0</v>
      </c>
      <c r="AD112" s="159">
        <f t="shared" ref="AD112:AD131" si="318">IFERROR((AC112-X112)/X112,0)</f>
        <v>0</v>
      </c>
      <c r="AE112" s="168">
        <f t="shared" ref="AE112:AE131" si="319">AF112+AG112</f>
        <v>0</v>
      </c>
      <c r="AF112" s="6"/>
      <c r="AG112" s="6"/>
      <c r="AH112" s="137">
        <f t="shared" ref="AH112:AH131" si="320">AC112+AE112</f>
        <v>0</v>
      </c>
      <c r="AI112" s="159">
        <f t="shared" ref="AI112:AI131" si="321">IFERROR((AH112-AC112)/AC112,0)</f>
        <v>0</v>
      </c>
      <c r="AJ112" s="168">
        <f t="shared" ref="AJ112:AJ131" si="322">AK112+AL112</f>
        <v>0</v>
      </c>
      <c r="AK112" s="6"/>
      <c r="AL112" s="6"/>
      <c r="AM112" s="137">
        <f t="shared" ref="AM112:AM131" si="323">AH112+AJ112</f>
        <v>0</v>
      </c>
      <c r="AN112" s="159">
        <f t="shared" ref="AN112:AN131" si="324">IFERROR((AM112-AH112)/AH112,0)</f>
        <v>0</v>
      </c>
      <c r="AO112" s="168">
        <f t="shared" ref="AO112:AO131" si="325">AP112+AQ112</f>
        <v>0</v>
      </c>
      <c r="AP112" s="6"/>
      <c r="AQ112" s="6"/>
      <c r="AR112" s="137">
        <f t="shared" ref="AR112:AR131" si="326">AM112+AO112</f>
        <v>0</v>
      </c>
      <c r="AS112" s="159">
        <f t="shared" ref="AS112:AS131" si="327">IFERROR((AR112-AM112)/AM112,0)</f>
        <v>0</v>
      </c>
      <c r="AT112" s="163">
        <f t="shared" ref="AT112:AT131" si="328">U112+Z112+AE112+AJ112+AO112</f>
        <v>0</v>
      </c>
      <c r="AU112" s="164">
        <f t="shared" ref="AU112:AU131" si="329">IFERROR((AR112/X112)^(1/4)-1,0)</f>
        <v>0</v>
      </c>
    </row>
    <row r="113" spans="2:47" outlineLevel="1" x14ac:dyDescent="0.35">
      <c r="B113" s="229" t="s">
        <v>77</v>
      </c>
      <c r="C113" s="63" t="s">
        <v>106</v>
      </c>
      <c r="D113" s="69"/>
      <c r="E113" s="70">
        <f t="shared" si="306"/>
        <v>0</v>
      </c>
      <c r="F113" s="69">
        <v>0</v>
      </c>
      <c r="G113" s="137">
        <f t="shared" si="307"/>
        <v>0</v>
      </c>
      <c r="H113" s="166">
        <f t="shared" si="308"/>
        <v>0</v>
      </c>
      <c r="I113" s="69">
        <v>0</v>
      </c>
      <c r="J113" s="137">
        <f t="shared" si="309"/>
        <v>0</v>
      </c>
      <c r="K113" s="166">
        <f t="shared" si="310"/>
        <v>0</v>
      </c>
      <c r="L113" s="69"/>
      <c r="M113" s="137">
        <f t="shared" si="311"/>
        <v>0</v>
      </c>
      <c r="N113" s="166">
        <f t="shared" si="312"/>
        <v>0</v>
      </c>
      <c r="O113" s="69"/>
      <c r="P113" s="137">
        <f t="shared" si="291"/>
        <v>0</v>
      </c>
      <c r="Q113" s="166">
        <f t="shared" si="292"/>
        <v>0</v>
      </c>
      <c r="R113" s="163">
        <f t="shared" si="293"/>
        <v>0</v>
      </c>
      <c r="S113" s="164">
        <f t="shared" si="294"/>
        <v>0</v>
      </c>
      <c r="U113" s="168">
        <f t="shared" si="313"/>
        <v>0</v>
      </c>
      <c r="V113" s="6"/>
      <c r="W113" s="6"/>
      <c r="X113" s="137">
        <f t="shared" si="314"/>
        <v>0</v>
      </c>
      <c r="Y113" s="166">
        <f t="shared" si="315"/>
        <v>0</v>
      </c>
      <c r="Z113" s="168">
        <f t="shared" si="316"/>
        <v>0</v>
      </c>
      <c r="AA113" s="6"/>
      <c r="AB113" s="6"/>
      <c r="AC113" s="137">
        <f t="shared" si="317"/>
        <v>0</v>
      </c>
      <c r="AD113" s="159">
        <f t="shared" si="318"/>
        <v>0</v>
      </c>
      <c r="AE113" s="168">
        <f t="shared" si="319"/>
        <v>0</v>
      </c>
      <c r="AF113" s="6"/>
      <c r="AG113" s="6"/>
      <c r="AH113" s="137">
        <f t="shared" si="320"/>
        <v>0</v>
      </c>
      <c r="AI113" s="159">
        <f t="shared" si="321"/>
        <v>0</v>
      </c>
      <c r="AJ113" s="168">
        <f t="shared" si="322"/>
        <v>0</v>
      </c>
      <c r="AK113" s="6"/>
      <c r="AL113" s="6"/>
      <c r="AM113" s="137">
        <f t="shared" si="323"/>
        <v>0</v>
      </c>
      <c r="AN113" s="159">
        <f t="shared" si="324"/>
        <v>0</v>
      </c>
      <c r="AO113" s="168">
        <f t="shared" si="325"/>
        <v>0</v>
      </c>
      <c r="AP113" s="6"/>
      <c r="AQ113" s="6"/>
      <c r="AR113" s="137">
        <f t="shared" si="326"/>
        <v>0</v>
      </c>
      <c r="AS113" s="159">
        <f t="shared" si="327"/>
        <v>0</v>
      </c>
      <c r="AT113" s="163">
        <f t="shared" si="328"/>
        <v>0</v>
      </c>
      <c r="AU113" s="164">
        <f t="shared" si="329"/>
        <v>0</v>
      </c>
    </row>
    <row r="114" spans="2:47" outlineLevel="1" x14ac:dyDescent="0.35">
      <c r="B114" s="230" t="s">
        <v>78</v>
      </c>
      <c r="C114" s="63" t="s">
        <v>106</v>
      </c>
      <c r="D114" s="69"/>
      <c r="E114" s="70">
        <f t="shared" si="306"/>
        <v>0</v>
      </c>
      <c r="F114" s="69">
        <v>0</v>
      </c>
      <c r="G114" s="137">
        <f t="shared" si="307"/>
        <v>0</v>
      </c>
      <c r="H114" s="166">
        <f t="shared" si="308"/>
        <v>0</v>
      </c>
      <c r="I114" s="69">
        <v>0</v>
      </c>
      <c r="J114" s="137">
        <f t="shared" si="309"/>
        <v>0</v>
      </c>
      <c r="K114" s="166">
        <f t="shared" si="310"/>
        <v>0</v>
      </c>
      <c r="L114" s="69">
        <v>3</v>
      </c>
      <c r="M114" s="137">
        <f t="shared" si="311"/>
        <v>3</v>
      </c>
      <c r="N114" s="166">
        <f t="shared" si="312"/>
        <v>0</v>
      </c>
      <c r="O114" s="69"/>
      <c r="P114" s="137">
        <f t="shared" si="291"/>
        <v>3</v>
      </c>
      <c r="Q114" s="166">
        <f t="shared" si="292"/>
        <v>0</v>
      </c>
      <c r="R114" s="163">
        <f t="shared" si="293"/>
        <v>3</v>
      </c>
      <c r="S114" s="164">
        <f t="shared" si="294"/>
        <v>0</v>
      </c>
      <c r="U114" s="168">
        <f t="shared" si="313"/>
        <v>8</v>
      </c>
      <c r="V114" s="6">
        <v>8</v>
      </c>
      <c r="W114" s="6"/>
      <c r="X114" s="137">
        <f t="shared" si="314"/>
        <v>11</v>
      </c>
      <c r="Y114" s="166">
        <f t="shared" si="315"/>
        <v>2.6666666666666665</v>
      </c>
      <c r="Z114" s="168">
        <f t="shared" si="316"/>
        <v>18</v>
      </c>
      <c r="AA114" s="6">
        <v>18</v>
      </c>
      <c r="AB114" s="6"/>
      <c r="AC114" s="137">
        <f t="shared" si="317"/>
        <v>29</v>
      </c>
      <c r="AD114" s="159">
        <f t="shared" si="318"/>
        <v>1.6363636363636365</v>
      </c>
      <c r="AE114" s="168">
        <f t="shared" si="319"/>
        <v>7</v>
      </c>
      <c r="AF114" s="6">
        <v>7</v>
      </c>
      <c r="AG114" s="6"/>
      <c r="AH114" s="137">
        <f t="shared" si="320"/>
        <v>36</v>
      </c>
      <c r="AI114" s="159">
        <f t="shared" si="321"/>
        <v>0.2413793103448276</v>
      </c>
      <c r="AJ114" s="168">
        <f t="shared" si="322"/>
        <v>6</v>
      </c>
      <c r="AK114" s="6">
        <v>6</v>
      </c>
      <c r="AL114" s="6"/>
      <c r="AM114" s="137">
        <f t="shared" si="323"/>
        <v>42</v>
      </c>
      <c r="AN114" s="159">
        <f t="shared" si="324"/>
        <v>0.16666666666666666</v>
      </c>
      <c r="AO114" s="168">
        <f t="shared" si="325"/>
        <v>8</v>
      </c>
      <c r="AP114" s="6">
        <v>8</v>
      </c>
      <c r="AQ114" s="6"/>
      <c r="AR114" s="137">
        <f t="shared" si="326"/>
        <v>50</v>
      </c>
      <c r="AS114" s="159">
        <f t="shared" si="327"/>
        <v>0.19047619047619047</v>
      </c>
      <c r="AT114" s="163">
        <f t="shared" si="328"/>
        <v>47</v>
      </c>
      <c r="AU114" s="164">
        <f t="shared" si="329"/>
        <v>0.46013943291594739</v>
      </c>
    </row>
    <row r="115" spans="2:47" outlineLevel="1" x14ac:dyDescent="0.35">
      <c r="B115" s="229" t="s">
        <v>79</v>
      </c>
      <c r="C115" s="63" t="s">
        <v>106</v>
      </c>
      <c r="D115" s="69"/>
      <c r="E115" s="70">
        <f t="shared" si="306"/>
        <v>0</v>
      </c>
      <c r="F115" s="69">
        <v>0</v>
      </c>
      <c r="G115" s="137">
        <f t="shared" si="307"/>
        <v>0</v>
      </c>
      <c r="H115" s="166">
        <f t="shared" si="308"/>
        <v>0</v>
      </c>
      <c r="I115" s="69">
        <v>0</v>
      </c>
      <c r="J115" s="137">
        <f t="shared" si="309"/>
        <v>0</v>
      </c>
      <c r="K115" s="166">
        <f t="shared" si="310"/>
        <v>0</v>
      </c>
      <c r="L115" s="69"/>
      <c r="M115" s="137">
        <f t="shared" si="311"/>
        <v>0</v>
      </c>
      <c r="N115" s="166">
        <f t="shared" si="312"/>
        <v>0</v>
      </c>
      <c r="O115" s="69"/>
      <c r="P115" s="137">
        <f t="shared" si="291"/>
        <v>0</v>
      </c>
      <c r="Q115" s="166">
        <f t="shared" si="292"/>
        <v>0</v>
      </c>
      <c r="R115" s="163">
        <f t="shared" si="293"/>
        <v>0</v>
      </c>
      <c r="S115" s="164">
        <f t="shared" si="294"/>
        <v>0</v>
      </c>
      <c r="U115" s="168">
        <f t="shared" si="313"/>
        <v>0</v>
      </c>
      <c r="V115" s="6"/>
      <c r="W115" s="6"/>
      <c r="X115" s="137">
        <f t="shared" si="314"/>
        <v>0</v>
      </c>
      <c r="Y115" s="166">
        <f t="shared" si="315"/>
        <v>0</v>
      </c>
      <c r="Z115" s="168">
        <f t="shared" si="316"/>
        <v>0</v>
      </c>
      <c r="AA115" s="6"/>
      <c r="AB115" s="6"/>
      <c r="AC115" s="137">
        <f t="shared" si="317"/>
        <v>0</v>
      </c>
      <c r="AD115" s="159">
        <f t="shared" si="318"/>
        <v>0</v>
      </c>
      <c r="AE115" s="168">
        <f t="shared" si="319"/>
        <v>0</v>
      </c>
      <c r="AF115" s="6"/>
      <c r="AG115" s="6"/>
      <c r="AH115" s="137">
        <f t="shared" si="320"/>
        <v>0</v>
      </c>
      <c r="AI115" s="159">
        <f t="shared" si="321"/>
        <v>0</v>
      </c>
      <c r="AJ115" s="168">
        <f t="shared" si="322"/>
        <v>0</v>
      </c>
      <c r="AK115" s="6"/>
      <c r="AL115" s="6"/>
      <c r="AM115" s="137">
        <f t="shared" si="323"/>
        <v>0</v>
      </c>
      <c r="AN115" s="159">
        <f t="shared" si="324"/>
        <v>0</v>
      </c>
      <c r="AO115" s="168">
        <f t="shared" si="325"/>
        <v>0</v>
      </c>
      <c r="AP115" s="6"/>
      <c r="AQ115" s="6"/>
      <c r="AR115" s="137">
        <f t="shared" si="326"/>
        <v>0</v>
      </c>
      <c r="AS115" s="159">
        <f t="shared" si="327"/>
        <v>0</v>
      </c>
      <c r="AT115" s="163">
        <f t="shared" si="328"/>
        <v>0</v>
      </c>
      <c r="AU115" s="164">
        <f t="shared" si="329"/>
        <v>0</v>
      </c>
    </row>
    <row r="116" spans="2:47" outlineLevel="1" x14ac:dyDescent="0.35">
      <c r="B116" s="230" t="s">
        <v>80</v>
      </c>
      <c r="C116" s="63" t="s">
        <v>106</v>
      </c>
      <c r="D116" s="69">
        <v>1</v>
      </c>
      <c r="E116" s="70">
        <f t="shared" si="306"/>
        <v>1</v>
      </c>
      <c r="F116" s="69">
        <v>1</v>
      </c>
      <c r="G116" s="137">
        <f t="shared" si="307"/>
        <v>2</v>
      </c>
      <c r="H116" s="166">
        <f t="shared" si="308"/>
        <v>1</v>
      </c>
      <c r="I116" s="69">
        <v>5</v>
      </c>
      <c r="J116" s="137">
        <f t="shared" si="309"/>
        <v>7</v>
      </c>
      <c r="K116" s="166">
        <f t="shared" si="310"/>
        <v>2.5</v>
      </c>
      <c r="L116" s="69">
        <v>13</v>
      </c>
      <c r="M116" s="137">
        <f t="shared" si="311"/>
        <v>20</v>
      </c>
      <c r="N116" s="166">
        <f t="shared" si="312"/>
        <v>1.8571428571428572</v>
      </c>
      <c r="O116" s="69">
        <v>9</v>
      </c>
      <c r="P116" s="137">
        <f t="shared" si="291"/>
        <v>29</v>
      </c>
      <c r="Q116" s="166">
        <f t="shared" si="292"/>
        <v>0.45</v>
      </c>
      <c r="R116" s="163">
        <f t="shared" si="293"/>
        <v>29</v>
      </c>
      <c r="S116" s="164">
        <f t="shared" si="294"/>
        <v>1.3205957871060838</v>
      </c>
      <c r="U116" s="168">
        <f t="shared" si="313"/>
        <v>25</v>
      </c>
      <c r="V116" s="6">
        <v>25</v>
      </c>
      <c r="W116" s="6"/>
      <c r="X116" s="137">
        <f t="shared" si="314"/>
        <v>54</v>
      </c>
      <c r="Y116" s="166">
        <f t="shared" si="315"/>
        <v>0.86206896551724133</v>
      </c>
      <c r="Z116" s="168">
        <f t="shared" si="316"/>
        <v>25</v>
      </c>
      <c r="AA116" s="6">
        <v>25</v>
      </c>
      <c r="AB116" s="6"/>
      <c r="AC116" s="137">
        <f t="shared" si="317"/>
        <v>79</v>
      </c>
      <c r="AD116" s="159">
        <f t="shared" si="318"/>
        <v>0.46296296296296297</v>
      </c>
      <c r="AE116" s="168">
        <f t="shared" si="319"/>
        <v>27</v>
      </c>
      <c r="AF116" s="6">
        <v>27</v>
      </c>
      <c r="AG116" s="6"/>
      <c r="AH116" s="137">
        <f t="shared" si="320"/>
        <v>106</v>
      </c>
      <c r="AI116" s="159">
        <f t="shared" si="321"/>
        <v>0.34177215189873417</v>
      </c>
      <c r="AJ116" s="168">
        <f t="shared" si="322"/>
        <v>19</v>
      </c>
      <c r="AK116" s="6">
        <v>19</v>
      </c>
      <c r="AL116" s="6"/>
      <c r="AM116" s="137">
        <f t="shared" si="323"/>
        <v>125</v>
      </c>
      <c r="AN116" s="159">
        <f t="shared" si="324"/>
        <v>0.17924528301886791</v>
      </c>
      <c r="AO116" s="168">
        <f t="shared" si="325"/>
        <v>19</v>
      </c>
      <c r="AP116" s="6">
        <v>19</v>
      </c>
      <c r="AQ116" s="6"/>
      <c r="AR116" s="137">
        <f t="shared" si="326"/>
        <v>144</v>
      </c>
      <c r="AS116" s="159">
        <f t="shared" si="327"/>
        <v>0.152</v>
      </c>
      <c r="AT116" s="163">
        <f t="shared" si="328"/>
        <v>115</v>
      </c>
      <c r="AU116" s="164">
        <f t="shared" si="329"/>
        <v>0.27788620849254486</v>
      </c>
    </row>
    <row r="117" spans="2:47" outlineLevel="1" x14ac:dyDescent="0.35">
      <c r="B117" s="229" t="s">
        <v>81</v>
      </c>
      <c r="C117" s="63" t="s">
        <v>106</v>
      </c>
      <c r="D117" s="69"/>
      <c r="E117" s="70">
        <f t="shared" si="306"/>
        <v>0</v>
      </c>
      <c r="F117" s="69">
        <v>0</v>
      </c>
      <c r="G117" s="137">
        <f t="shared" si="307"/>
        <v>0</v>
      </c>
      <c r="H117" s="166">
        <f t="shared" si="308"/>
        <v>0</v>
      </c>
      <c r="I117" s="69">
        <v>0</v>
      </c>
      <c r="J117" s="137">
        <f t="shared" si="309"/>
        <v>0</v>
      </c>
      <c r="K117" s="166">
        <f t="shared" si="310"/>
        <v>0</v>
      </c>
      <c r="L117" s="69"/>
      <c r="M117" s="137">
        <f t="shared" si="311"/>
        <v>0</v>
      </c>
      <c r="N117" s="166">
        <f t="shared" si="312"/>
        <v>0</v>
      </c>
      <c r="O117" s="69"/>
      <c r="P117" s="137">
        <f t="shared" si="291"/>
        <v>0</v>
      </c>
      <c r="Q117" s="166">
        <f t="shared" si="292"/>
        <v>0</v>
      </c>
      <c r="R117" s="163">
        <f t="shared" si="293"/>
        <v>0</v>
      </c>
      <c r="S117" s="164">
        <f t="shared" si="294"/>
        <v>0</v>
      </c>
      <c r="U117" s="168">
        <f t="shared" si="313"/>
        <v>0</v>
      </c>
      <c r="V117" s="6"/>
      <c r="W117" s="6"/>
      <c r="X117" s="137">
        <f t="shared" si="314"/>
        <v>0</v>
      </c>
      <c r="Y117" s="166">
        <f t="shared" si="315"/>
        <v>0</v>
      </c>
      <c r="Z117" s="168">
        <f t="shared" si="316"/>
        <v>0</v>
      </c>
      <c r="AA117" s="6"/>
      <c r="AB117" s="6"/>
      <c r="AC117" s="137">
        <f t="shared" si="317"/>
        <v>0</v>
      </c>
      <c r="AD117" s="159">
        <f t="shared" si="318"/>
        <v>0</v>
      </c>
      <c r="AE117" s="168">
        <f t="shared" si="319"/>
        <v>0</v>
      </c>
      <c r="AF117" s="6"/>
      <c r="AG117" s="6"/>
      <c r="AH117" s="137">
        <f t="shared" si="320"/>
        <v>0</v>
      </c>
      <c r="AI117" s="159">
        <f t="shared" si="321"/>
        <v>0</v>
      </c>
      <c r="AJ117" s="168">
        <f t="shared" si="322"/>
        <v>0</v>
      </c>
      <c r="AK117" s="6"/>
      <c r="AL117" s="6"/>
      <c r="AM117" s="137">
        <f t="shared" si="323"/>
        <v>0</v>
      </c>
      <c r="AN117" s="159">
        <f t="shared" si="324"/>
        <v>0</v>
      </c>
      <c r="AO117" s="168">
        <f t="shared" si="325"/>
        <v>0</v>
      </c>
      <c r="AP117" s="6"/>
      <c r="AQ117" s="6"/>
      <c r="AR117" s="137">
        <f t="shared" si="326"/>
        <v>0</v>
      </c>
      <c r="AS117" s="159">
        <f t="shared" si="327"/>
        <v>0</v>
      </c>
      <c r="AT117" s="163">
        <f t="shared" si="328"/>
        <v>0</v>
      </c>
      <c r="AU117" s="164">
        <f t="shared" si="329"/>
        <v>0</v>
      </c>
    </row>
    <row r="118" spans="2:47" outlineLevel="1" x14ac:dyDescent="0.35">
      <c r="B118" s="230" t="s">
        <v>82</v>
      </c>
      <c r="C118" s="63" t="s">
        <v>106</v>
      </c>
      <c r="D118" s="69"/>
      <c r="E118" s="70">
        <f t="shared" si="306"/>
        <v>0</v>
      </c>
      <c r="F118" s="69">
        <v>0</v>
      </c>
      <c r="G118" s="137">
        <f t="shared" si="307"/>
        <v>0</v>
      </c>
      <c r="H118" s="166">
        <f t="shared" si="308"/>
        <v>0</v>
      </c>
      <c r="I118" s="69">
        <v>0</v>
      </c>
      <c r="J118" s="137">
        <f t="shared" si="309"/>
        <v>0</v>
      </c>
      <c r="K118" s="166">
        <f t="shared" si="310"/>
        <v>0</v>
      </c>
      <c r="L118" s="69"/>
      <c r="M118" s="137">
        <f t="shared" si="311"/>
        <v>0</v>
      </c>
      <c r="N118" s="166">
        <f t="shared" si="312"/>
        <v>0</v>
      </c>
      <c r="O118" s="69"/>
      <c r="P118" s="137">
        <f t="shared" si="291"/>
        <v>0</v>
      </c>
      <c r="Q118" s="166">
        <f t="shared" si="292"/>
        <v>0</v>
      </c>
      <c r="R118" s="163">
        <f t="shared" si="293"/>
        <v>0</v>
      </c>
      <c r="S118" s="164">
        <f t="shared" si="294"/>
        <v>0</v>
      </c>
      <c r="U118" s="168">
        <f t="shared" si="313"/>
        <v>0</v>
      </c>
      <c r="V118" s="6"/>
      <c r="W118" s="6"/>
      <c r="X118" s="137">
        <f t="shared" si="314"/>
        <v>0</v>
      </c>
      <c r="Y118" s="166">
        <f t="shared" si="315"/>
        <v>0</v>
      </c>
      <c r="Z118" s="168">
        <f t="shared" si="316"/>
        <v>0</v>
      </c>
      <c r="AA118" s="6"/>
      <c r="AB118" s="6"/>
      <c r="AC118" s="137">
        <f t="shared" si="317"/>
        <v>0</v>
      </c>
      <c r="AD118" s="159">
        <f t="shared" si="318"/>
        <v>0</v>
      </c>
      <c r="AE118" s="168">
        <f t="shared" si="319"/>
        <v>0</v>
      </c>
      <c r="AF118" s="6"/>
      <c r="AG118" s="6"/>
      <c r="AH118" s="137">
        <f t="shared" si="320"/>
        <v>0</v>
      </c>
      <c r="AI118" s="159">
        <f t="shared" si="321"/>
        <v>0</v>
      </c>
      <c r="AJ118" s="168">
        <f t="shared" si="322"/>
        <v>0</v>
      </c>
      <c r="AK118" s="6"/>
      <c r="AL118" s="6"/>
      <c r="AM118" s="137">
        <f t="shared" si="323"/>
        <v>0</v>
      </c>
      <c r="AN118" s="159">
        <f t="shared" si="324"/>
        <v>0</v>
      </c>
      <c r="AO118" s="168">
        <f t="shared" si="325"/>
        <v>0</v>
      </c>
      <c r="AP118" s="6"/>
      <c r="AQ118" s="6"/>
      <c r="AR118" s="137">
        <f t="shared" si="326"/>
        <v>0</v>
      </c>
      <c r="AS118" s="159">
        <f t="shared" si="327"/>
        <v>0</v>
      </c>
      <c r="AT118" s="163">
        <f t="shared" si="328"/>
        <v>0</v>
      </c>
      <c r="AU118" s="164">
        <f t="shared" si="329"/>
        <v>0</v>
      </c>
    </row>
    <row r="119" spans="2:47" outlineLevel="1" x14ac:dyDescent="0.35">
      <c r="B119" s="230" t="s">
        <v>83</v>
      </c>
      <c r="C119" s="63" t="s">
        <v>106</v>
      </c>
      <c r="D119" s="69"/>
      <c r="E119" s="70">
        <f t="shared" si="306"/>
        <v>0</v>
      </c>
      <c r="F119" s="69">
        <v>0</v>
      </c>
      <c r="G119" s="137">
        <f t="shared" si="307"/>
        <v>0</v>
      </c>
      <c r="H119" s="166">
        <f t="shared" si="308"/>
        <v>0</v>
      </c>
      <c r="I119" s="69">
        <v>0</v>
      </c>
      <c r="J119" s="137">
        <f t="shared" si="309"/>
        <v>0</v>
      </c>
      <c r="K119" s="166">
        <f t="shared" si="310"/>
        <v>0</v>
      </c>
      <c r="L119" s="69"/>
      <c r="M119" s="137">
        <f t="shared" si="311"/>
        <v>0</v>
      </c>
      <c r="N119" s="166">
        <f t="shared" si="312"/>
        <v>0</v>
      </c>
      <c r="O119" s="69"/>
      <c r="P119" s="137">
        <f t="shared" si="291"/>
        <v>0</v>
      </c>
      <c r="Q119" s="166">
        <f t="shared" si="292"/>
        <v>0</v>
      </c>
      <c r="R119" s="163">
        <f t="shared" si="293"/>
        <v>0</v>
      </c>
      <c r="S119" s="164">
        <f t="shared" si="294"/>
        <v>0</v>
      </c>
      <c r="U119" s="168">
        <f t="shared" si="313"/>
        <v>0</v>
      </c>
      <c r="V119" s="6"/>
      <c r="W119" s="6"/>
      <c r="X119" s="137">
        <f t="shared" si="314"/>
        <v>0</v>
      </c>
      <c r="Y119" s="166">
        <f t="shared" si="315"/>
        <v>0</v>
      </c>
      <c r="Z119" s="168">
        <f t="shared" si="316"/>
        <v>0</v>
      </c>
      <c r="AA119" s="6"/>
      <c r="AB119" s="6"/>
      <c r="AC119" s="137">
        <f t="shared" si="317"/>
        <v>0</v>
      </c>
      <c r="AD119" s="159">
        <f t="shared" si="318"/>
        <v>0</v>
      </c>
      <c r="AE119" s="168">
        <f t="shared" si="319"/>
        <v>0</v>
      </c>
      <c r="AF119" s="6"/>
      <c r="AG119" s="6"/>
      <c r="AH119" s="137">
        <f t="shared" si="320"/>
        <v>0</v>
      </c>
      <c r="AI119" s="159">
        <f t="shared" si="321"/>
        <v>0</v>
      </c>
      <c r="AJ119" s="168">
        <f t="shared" si="322"/>
        <v>0</v>
      </c>
      <c r="AK119" s="6"/>
      <c r="AL119" s="6"/>
      <c r="AM119" s="137">
        <f t="shared" si="323"/>
        <v>0</v>
      </c>
      <c r="AN119" s="159">
        <f t="shared" si="324"/>
        <v>0</v>
      </c>
      <c r="AO119" s="168">
        <f t="shared" si="325"/>
        <v>0</v>
      </c>
      <c r="AP119" s="6"/>
      <c r="AQ119" s="6"/>
      <c r="AR119" s="137">
        <f t="shared" si="326"/>
        <v>0</v>
      </c>
      <c r="AS119" s="159">
        <f t="shared" si="327"/>
        <v>0</v>
      </c>
      <c r="AT119" s="163">
        <f t="shared" si="328"/>
        <v>0</v>
      </c>
      <c r="AU119" s="164">
        <f t="shared" si="329"/>
        <v>0</v>
      </c>
    </row>
    <row r="120" spans="2:47" outlineLevel="1" x14ac:dyDescent="0.35">
      <c r="B120" s="230" t="s">
        <v>84</v>
      </c>
      <c r="C120" s="63" t="s">
        <v>106</v>
      </c>
      <c r="D120" s="69"/>
      <c r="E120" s="70">
        <f t="shared" si="306"/>
        <v>0</v>
      </c>
      <c r="F120" s="69">
        <v>0</v>
      </c>
      <c r="G120" s="137">
        <f t="shared" si="307"/>
        <v>0</v>
      </c>
      <c r="H120" s="166">
        <f t="shared" si="308"/>
        <v>0</v>
      </c>
      <c r="I120" s="69">
        <v>0</v>
      </c>
      <c r="J120" s="137">
        <f t="shared" si="309"/>
        <v>0</v>
      </c>
      <c r="K120" s="166">
        <f t="shared" si="310"/>
        <v>0</v>
      </c>
      <c r="L120" s="69"/>
      <c r="M120" s="137">
        <f t="shared" si="311"/>
        <v>0</v>
      </c>
      <c r="N120" s="166">
        <f t="shared" si="312"/>
        <v>0</v>
      </c>
      <c r="O120" s="69"/>
      <c r="P120" s="137">
        <f t="shared" si="291"/>
        <v>0</v>
      </c>
      <c r="Q120" s="166">
        <f t="shared" si="292"/>
        <v>0</v>
      </c>
      <c r="R120" s="163">
        <f t="shared" si="293"/>
        <v>0</v>
      </c>
      <c r="S120" s="164">
        <f t="shared" si="294"/>
        <v>0</v>
      </c>
      <c r="U120" s="168">
        <f t="shared" si="313"/>
        <v>0</v>
      </c>
      <c r="V120" s="6"/>
      <c r="W120" s="6"/>
      <c r="X120" s="137">
        <f t="shared" si="314"/>
        <v>0</v>
      </c>
      <c r="Y120" s="166">
        <f t="shared" si="315"/>
        <v>0</v>
      </c>
      <c r="Z120" s="168">
        <f t="shared" si="316"/>
        <v>0</v>
      </c>
      <c r="AA120" s="6"/>
      <c r="AB120" s="6"/>
      <c r="AC120" s="137">
        <f t="shared" si="317"/>
        <v>0</v>
      </c>
      <c r="AD120" s="159">
        <f t="shared" si="318"/>
        <v>0</v>
      </c>
      <c r="AE120" s="168">
        <f t="shared" si="319"/>
        <v>0</v>
      </c>
      <c r="AF120" s="6"/>
      <c r="AG120" s="6"/>
      <c r="AH120" s="137">
        <f t="shared" si="320"/>
        <v>0</v>
      </c>
      <c r="AI120" s="159">
        <f t="shared" si="321"/>
        <v>0</v>
      </c>
      <c r="AJ120" s="168">
        <f t="shared" si="322"/>
        <v>0</v>
      </c>
      <c r="AK120" s="6"/>
      <c r="AL120" s="6"/>
      <c r="AM120" s="137">
        <f t="shared" si="323"/>
        <v>0</v>
      </c>
      <c r="AN120" s="159">
        <f t="shared" si="324"/>
        <v>0</v>
      </c>
      <c r="AO120" s="168">
        <f t="shared" si="325"/>
        <v>0</v>
      </c>
      <c r="AP120" s="6"/>
      <c r="AQ120" s="6"/>
      <c r="AR120" s="137">
        <f t="shared" si="326"/>
        <v>0</v>
      </c>
      <c r="AS120" s="159">
        <f t="shared" si="327"/>
        <v>0</v>
      </c>
      <c r="AT120" s="163">
        <f t="shared" si="328"/>
        <v>0</v>
      </c>
      <c r="AU120" s="164">
        <f t="shared" si="329"/>
        <v>0</v>
      </c>
    </row>
    <row r="121" spans="2:47" outlineLevel="1" x14ac:dyDescent="0.35">
      <c r="B121" s="229" t="s">
        <v>85</v>
      </c>
      <c r="C121" s="63" t="s">
        <v>106</v>
      </c>
      <c r="D121" s="69"/>
      <c r="E121" s="70">
        <f t="shared" si="306"/>
        <v>0</v>
      </c>
      <c r="F121" s="69">
        <v>0</v>
      </c>
      <c r="G121" s="137">
        <f t="shared" si="307"/>
        <v>0</v>
      </c>
      <c r="H121" s="166">
        <f t="shared" si="308"/>
        <v>0</v>
      </c>
      <c r="I121" s="69">
        <v>0</v>
      </c>
      <c r="J121" s="137">
        <f t="shared" si="309"/>
        <v>0</v>
      </c>
      <c r="K121" s="166">
        <f t="shared" si="310"/>
        <v>0</v>
      </c>
      <c r="L121" s="69"/>
      <c r="M121" s="137">
        <f t="shared" si="311"/>
        <v>0</v>
      </c>
      <c r="N121" s="166">
        <f t="shared" si="312"/>
        <v>0</v>
      </c>
      <c r="O121" s="69"/>
      <c r="P121" s="137">
        <f t="shared" si="291"/>
        <v>0</v>
      </c>
      <c r="Q121" s="166">
        <f t="shared" si="292"/>
        <v>0</v>
      </c>
      <c r="R121" s="163">
        <f t="shared" si="293"/>
        <v>0</v>
      </c>
      <c r="S121" s="164">
        <f t="shared" si="294"/>
        <v>0</v>
      </c>
      <c r="U121" s="168">
        <f t="shared" si="313"/>
        <v>0</v>
      </c>
      <c r="V121" s="6"/>
      <c r="W121" s="6"/>
      <c r="X121" s="137">
        <f t="shared" si="314"/>
        <v>0</v>
      </c>
      <c r="Y121" s="166">
        <f t="shared" si="315"/>
        <v>0</v>
      </c>
      <c r="Z121" s="168">
        <f t="shared" si="316"/>
        <v>0</v>
      </c>
      <c r="AA121" s="6"/>
      <c r="AB121" s="6"/>
      <c r="AC121" s="137">
        <f t="shared" si="317"/>
        <v>0</v>
      </c>
      <c r="AD121" s="159">
        <f t="shared" si="318"/>
        <v>0</v>
      </c>
      <c r="AE121" s="168">
        <f t="shared" si="319"/>
        <v>0</v>
      </c>
      <c r="AF121" s="6"/>
      <c r="AG121" s="6"/>
      <c r="AH121" s="137">
        <f t="shared" si="320"/>
        <v>0</v>
      </c>
      <c r="AI121" s="159">
        <f t="shared" si="321"/>
        <v>0</v>
      </c>
      <c r="AJ121" s="168">
        <f t="shared" si="322"/>
        <v>0</v>
      </c>
      <c r="AK121" s="6"/>
      <c r="AL121" s="6"/>
      <c r="AM121" s="137">
        <f t="shared" si="323"/>
        <v>0</v>
      </c>
      <c r="AN121" s="159">
        <f t="shared" si="324"/>
        <v>0</v>
      </c>
      <c r="AO121" s="168">
        <f t="shared" si="325"/>
        <v>0</v>
      </c>
      <c r="AP121" s="6"/>
      <c r="AQ121" s="6"/>
      <c r="AR121" s="137">
        <f t="shared" si="326"/>
        <v>0</v>
      </c>
      <c r="AS121" s="159">
        <f t="shared" si="327"/>
        <v>0</v>
      </c>
      <c r="AT121" s="163">
        <f t="shared" si="328"/>
        <v>0</v>
      </c>
      <c r="AU121" s="164">
        <f t="shared" si="329"/>
        <v>0</v>
      </c>
    </row>
    <row r="122" spans="2:47" outlineLevel="1" x14ac:dyDescent="0.35">
      <c r="B122" s="230" t="s">
        <v>86</v>
      </c>
      <c r="C122" s="63" t="s">
        <v>106</v>
      </c>
      <c r="D122" s="69"/>
      <c r="E122" s="70">
        <f t="shared" si="306"/>
        <v>0</v>
      </c>
      <c r="F122" s="69">
        <v>0</v>
      </c>
      <c r="G122" s="137">
        <f t="shared" si="307"/>
        <v>0</v>
      </c>
      <c r="H122" s="166">
        <f t="shared" si="308"/>
        <v>0</v>
      </c>
      <c r="I122" s="69">
        <v>0</v>
      </c>
      <c r="J122" s="137">
        <f t="shared" si="309"/>
        <v>0</v>
      </c>
      <c r="K122" s="166">
        <f t="shared" si="310"/>
        <v>0</v>
      </c>
      <c r="L122" s="69"/>
      <c r="M122" s="137">
        <f t="shared" si="311"/>
        <v>0</v>
      </c>
      <c r="N122" s="166">
        <f t="shared" si="312"/>
        <v>0</v>
      </c>
      <c r="O122" s="69"/>
      <c r="P122" s="137">
        <f t="shared" si="291"/>
        <v>0</v>
      </c>
      <c r="Q122" s="166">
        <f t="shared" si="292"/>
        <v>0</v>
      </c>
      <c r="R122" s="163">
        <f t="shared" si="293"/>
        <v>0</v>
      </c>
      <c r="S122" s="164">
        <f t="shared" si="294"/>
        <v>0</v>
      </c>
      <c r="U122" s="168">
        <f t="shared" si="313"/>
        <v>0</v>
      </c>
      <c r="V122" s="6"/>
      <c r="W122" s="6"/>
      <c r="X122" s="137">
        <f t="shared" si="314"/>
        <v>0</v>
      </c>
      <c r="Y122" s="166">
        <f t="shared" si="315"/>
        <v>0</v>
      </c>
      <c r="Z122" s="168">
        <f t="shared" si="316"/>
        <v>0</v>
      </c>
      <c r="AA122" s="6"/>
      <c r="AB122" s="6"/>
      <c r="AC122" s="137">
        <f t="shared" si="317"/>
        <v>0</v>
      </c>
      <c r="AD122" s="159">
        <f t="shared" si="318"/>
        <v>0</v>
      </c>
      <c r="AE122" s="168">
        <f t="shared" si="319"/>
        <v>0</v>
      </c>
      <c r="AF122" s="6"/>
      <c r="AG122" s="6"/>
      <c r="AH122" s="137">
        <f t="shared" si="320"/>
        <v>0</v>
      </c>
      <c r="AI122" s="159">
        <f t="shared" si="321"/>
        <v>0</v>
      </c>
      <c r="AJ122" s="168">
        <f t="shared" si="322"/>
        <v>0</v>
      </c>
      <c r="AK122" s="6"/>
      <c r="AL122" s="6"/>
      <c r="AM122" s="137">
        <f t="shared" si="323"/>
        <v>0</v>
      </c>
      <c r="AN122" s="159">
        <f t="shared" si="324"/>
        <v>0</v>
      </c>
      <c r="AO122" s="168">
        <f t="shared" si="325"/>
        <v>0</v>
      </c>
      <c r="AP122" s="6"/>
      <c r="AQ122" s="6"/>
      <c r="AR122" s="137">
        <f t="shared" si="326"/>
        <v>0</v>
      </c>
      <c r="AS122" s="159">
        <f t="shared" si="327"/>
        <v>0</v>
      </c>
      <c r="AT122" s="163">
        <f t="shared" si="328"/>
        <v>0</v>
      </c>
      <c r="AU122" s="164">
        <f t="shared" si="329"/>
        <v>0</v>
      </c>
    </row>
    <row r="123" spans="2:47" outlineLevel="1" x14ac:dyDescent="0.35">
      <c r="B123" s="230" t="s">
        <v>87</v>
      </c>
      <c r="C123" s="63" t="s">
        <v>106</v>
      </c>
      <c r="D123" s="69"/>
      <c r="E123" s="70">
        <f t="shared" si="306"/>
        <v>0</v>
      </c>
      <c r="F123" s="69">
        <v>0</v>
      </c>
      <c r="G123" s="137">
        <f t="shared" si="307"/>
        <v>0</v>
      </c>
      <c r="H123" s="166">
        <f t="shared" si="308"/>
        <v>0</v>
      </c>
      <c r="I123" s="69">
        <v>0</v>
      </c>
      <c r="J123" s="137">
        <f t="shared" si="309"/>
        <v>0</v>
      </c>
      <c r="K123" s="166">
        <f t="shared" si="310"/>
        <v>0</v>
      </c>
      <c r="L123" s="69"/>
      <c r="M123" s="137">
        <f t="shared" si="311"/>
        <v>0</v>
      </c>
      <c r="N123" s="166">
        <f t="shared" si="312"/>
        <v>0</v>
      </c>
      <c r="O123" s="69"/>
      <c r="P123" s="137">
        <f t="shared" si="291"/>
        <v>0</v>
      </c>
      <c r="Q123" s="166">
        <f t="shared" si="292"/>
        <v>0</v>
      </c>
      <c r="R123" s="163">
        <f t="shared" si="293"/>
        <v>0</v>
      </c>
      <c r="S123" s="164">
        <f t="shared" si="294"/>
        <v>0</v>
      </c>
      <c r="U123" s="168">
        <f t="shared" si="313"/>
        <v>0</v>
      </c>
      <c r="V123" s="6"/>
      <c r="W123" s="6"/>
      <c r="X123" s="137">
        <f t="shared" si="314"/>
        <v>0</v>
      </c>
      <c r="Y123" s="166">
        <f t="shared" si="315"/>
        <v>0</v>
      </c>
      <c r="Z123" s="168">
        <f t="shared" si="316"/>
        <v>0</v>
      </c>
      <c r="AA123" s="6"/>
      <c r="AB123" s="6"/>
      <c r="AC123" s="137">
        <f t="shared" si="317"/>
        <v>0</v>
      </c>
      <c r="AD123" s="159">
        <f t="shared" si="318"/>
        <v>0</v>
      </c>
      <c r="AE123" s="168">
        <f t="shared" si="319"/>
        <v>0</v>
      </c>
      <c r="AF123" s="6"/>
      <c r="AG123" s="6"/>
      <c r="AH123" s="137">
        <f t="shared" si="320"/>
        <v>0</v>
      </c>
      <c r="AI123" s="159">
        <f t="shared" si="321"/>
        <v>0</v>
      </c>
      <c r="AJ123" s="168">
        <f t="shared" si="322"/>
        <v>0</v>
      </c>
      <c r="AK123" s="6"/>
      <c r="AL123" s="6"/>
      <c r="AM123" s="137">
        <f t="shared" si="323"/>
        <v>0</v>
      </c>
      <c r="AN123" s="159">
        <f t="shared" si="324"/>
        <v>0</v>
      </c>
      <c r="AO123" s="168">
        <f t="shared" si="325"/>
        <v>0</v>
      </c>
      <c r="AP123" s="6"/>
      <c r="AQ123" s="6"/>
      <c r="AR123" s="137">
        <f t="shared" si="326"/>
        <v>0</v>
      </c>
      <c r="AS123" s="159">
        <f t="shared" si="327"/>
        <v>0</v>
      </c>
      <c r="AT123" s="163">
        <f t="shared" si="328"/>
        <v>0</v>
      </c>
      <c r="AU123" s="164">
        <f t="shared" si="329"/>
        <v>0</v>
      </c>
    </row>
    <row r="124" spans="2:47" outlineLevel="1" x14ac:dyDescent="0.35">
      <c r="B124" s="230" t="s">
        <v>88</v>
      </c>
      <c r="C124" s="63" t="s">
        <v>106</v>
      </c>
      <c r="D124" s="69"/>
      <c r="E124" s="70">
        <f t="shared" si="306"/>
        <v>0</v>
      </c>
      <c r="F124" s="69">
        <v>0</v>
      </c>
      <c r="G124" s="137">
        <f t="shared" si="307"/>
        <v>0</v>
      </c>
      <c r="H124" s="166">
        <f t="shared" si="308"/>
        <v>0</v>
      </c>
      <c r="I124" s="69">
        <v>0</v>
      </c>
      <c r="J124" s="137">
        <f t="shared" si="309"/>
        <v>0</v>
      </c>
      <c r="K124" s="166">
        <f t="shared" si="310"/>
        <v>0</v>
      </c>
      <c r="L124" s="69"/>
      <c r="M124" s="137">
        <f t="shared" si="311"/>
        <v>0</v>
      </c>
      <c r="N124" s="166">
        <f t="shared" si="312"/>
        <v>0</v>
      </c>
      <c r="O124" s="69"/>
      <c r="P124" s="137">
        <f t="shared" si="291"/>
        <v>0</v>
      </c>
      <c r="Q124" s="166">
        <f t="shared" si="292"/>
        <v>0</v>
      </c>
      <c r="R124" s="163">
        <f t="shared" si="293"/>
        <v>0</v>
      </c>
      <c r="S124" s="164">
        <f t="shared" si="294"/>
        <v>0</v>
      </c>
      <c r="U124" s="168">
        <f t="shared" si="313"/>
        <v>0</v>
      </c>
      <c r="V124" s="6"/>
      <c r="W124" s="6"/>
      <c r="X124" s="137">
        <f t="shared" si="314"/>
        <v>0</v>
      </c>
      <c r="Y124" s="166">
        <f t="shared" si="315"/>
        <v>0</v>
      </c>
      <c r="Z124" s="168">
        <f t="shared" si="316"/>
        <v>0</v>
      </c>
      <c r="AA124" s="6"/>
      <c r="AB124" s="6"/>
      <c r="AC124" s="137">
        <f t="shared" si="317"/>
        <v>0</v>
      </c>
      <c r="AD124" s="159">
        <f t="shared" si="318"/>
        <v>0</v>
      </c>
      <c r="AE124" s="168">
        <f t="shared" si="319"/>
        <v>0</v>
      </c>
      <c r="AF124" s="6"/>
      <c r="AG124" s="6"/>
      <c r="AH124" s="137">
        <f t="shared" si="320"/>
        <v>0</v>
      </c>
      <c r="AI124" s="159">
        <f t="shared" si="321"/>
        <v>0</v>
      </c>
      <c r="AJ124" s="168">
        <f t="shared" si="322"/>
        <v>0</v>
      </c>
      <c r="AK124" s="6"/>
      <c r="AL124" s="6"/>
      <c r="AM124" s="137">
        <f t="shared" si="323"/>
        <v>0</v>
      </c>
      <c r="AN124" s="159">
        <f t="shared" si="324"/>
        <v>0</v>
      </c>
      <c r="AO124" s="168">
        <f t="shared" si="325"/>
        <v>0</v>
      </c>
      <c r="AP124" s="6"/>
      <c r="AQ124" s="6"/>
      <c r="AR124" s="137">
        <f t="shared" si="326"/>
        <v>0</v>
      </c>
      <c r="AS124" s="159">
        <f t="shared" si="327"/>
        <v>0</v>
      </c>
      <c r="AT124" s="163">
        <f t="shared" si="328"/>
        <v>0</v>
      </c>
      <c r="AU124" s="164">
        <f t="shared" si="329"/>
        <v>0</v>
      </c>
    </row>
    <row r="125" spans="2:47" outlineLevel="1" x14ac:dyDescent="0.35">
      <c r="B125" s="230" t="s">
        <v>89</v>
      </c>
      <c r="C125" s="63" t="s">
        <v>106</v>
      </c>
      <c r="D125" s="69"/>
      <c r="E125" s="70">
        <f t="shared" si="306"/>
        <v>0</v>
      </c>
      <c r="F125" s="69">
        <v>0</v>
      </c>
      <c r="G125" s="137">
        <f t="shared" si="307"/>
        <v>0</v>
      </c>
      <c r="H125" s="166">
        <f t="shared" si="308"/>
        <v>0</v>
      </c>
      <c r="I125" s="69">
        <v>0</v>
      </c>
      <c r="J125" s="137">
        <f t="shared" si="309"/>
        <v>0</v>
      </c>
      <c r="K125" s="166">
        <f t="shared" si="310"/>
        <v>0</v>
      </c>
      <c r="L125" s="69">
        <v>3</v>
      </c>
      <c r="M125" s="137">
        <f t="shared" si="311"/>
        <v>3</v>
      </c>
      <c r="N125" s="166">
        <f t="shared" si="312"/>
        <v>0</v>
      </c>
      <c r="O125" s="69">
        <v>2</v>
      </c>
      <c r="P125" s="137">
        <f t="shared" si="291"/>
        <v>5</v>
      </c>
      <c r="Q125" s="166">
        <f t="shared" si="292"/>
        <v>0.66666666666666663</v>
      </c>
      <c r="R125" s="163">
        <f t="shared" si="293"/>
        <v>5</v>
      </c>
      <c r="S125" s="164">
        <f t="shared" si="294"/>
        <v>0</v>
      </c>
      <c r="U125" s="168">
        <f t="shared" si="313"/>
        <v>12</v>
      </c>
      <c r="V125" s="6">
        <v>12</v>
      </c>
      <c r="W125" s="6"/>
      <c r="X125" s="137">
        <f t="shared" si="314"/>
        <v>17</v>
      </c>
      <c r="Y125" s="166">
        <f t="shared" si="315"/>
        <v>2.4</v>
      </c>
      <c r="Z125" s="168">
        <f t="shared" si="316"/>
        <v>50</v>
      </c>
      <c r="AA125" s="6">
        <v>50</v>
      </c>
      <c r="AB125" s="6"/>
      <c r="AC125" s="137">
        <f t="shared" si="317"/>
        <v>67</v>
      </c>
      <c r="AD125" s="159">
        <f t="shared" si="318"/>
        <v>2.9411764705882355</v>
      </c>
      <c r="AE125" s="168">
        <f t="shared" si="319"/>
        <v>35</v>
      </c>
      <c r="AF125" s="6">
        <v>35</v>
      </c>
      <c r="AG125" s="6"/>
      <c r="AH125" s="137">
        <f t="shared" si="320"/>
        <v>102</v>
      </c>
      <c r="AI125" s="159">
        <f t="shared" si="321"/>
        <v>0.52238805970149249</v>
      </c>
      <c r="AJ125" s="168">
        <f t="shared" si="322"/>
        <v>33</v>
      </c>
      <c r="AK125" s="6">
        <v>33</v>
      </c>
      <c r="AL125" s="6"/>
      <c r="AM125" s="137">
        <f t="shared" si="323"/>
        <v>135</v>
      </c>
      <c r="AN125" s="159">
        <f t="shared" si="324"/>
        <v>0.3235294117647059</v>
      </c>
      <c r="AO125" s="168">
        <f t="shared" si="325"/>
        <v>30</v>
      </c>
      <c r="AP125" s="6">
        <v>30</v>
      </c>
      <c r="AQ125" s="6"/>
      <c r="AR125" s="137">
        <f t="shared" si="326"/>
        <v>165</v>
      </c>
      <c r="AS125" s="159">
        <f t="shared" si="327"/>
        <v>0.22222222222222221</v>
      </c>
      <c r="AT125" s="163">
        <f t="shared" si="328"/>
        <v>160</v>
      </c>
      <c r="AU125" s="164">
        <f t="shared" si="329"/>
        <v>0.76505708468695555</v>
      </c>
    </row>
    <row r="126" spans="2:47" outlineLevel="1" x14ac:dyDescent="0.35">
      <c r="B126" s="229" t="s">
        <v>90</v>
      </c>
      <c r="C126" s="63" t="s">
        <v>106</v>
      </c>
      <c r="D126" s="69"/>
      <c r="E126" s="70">
        <f t="shared" si="306"/>
        <v>0</v>
      </c>
      <c r="F126" s="69"/>
      <c r="G126" s="137">
        <f t="shared" si="307"/>
        <v>0</v>
      </c>
      <c r="H126" s="166">
        <f t="shared" si="308"/>
        <v>0</v>
      </c>
      <c r="I126" s="69"/>
      <c r="J126" s="137">
        <f t="shared" si="309"/>
        <v>0</v>
      </c>
      <c r="K126" s="166">
        <f t="shared" si="310"/>
        <v>0</v>
      </c>
      <c r="L126" s="69"/>
      <c r="M126" s="137">
        <f t="shared" si="311"/>
        <v>0</v>
      </c>
      <c r="N126" s="166">
        <f t="shared" si="312"/>
        <v>0</v>
      </c>
      <c r="O126" s="69"/>
      <c r="P126" s="137">
        <f t="shared" si="291"/>
        <v>0</v>
      </c>
      <c r="Q126" s="166">
        <f t="shared" si="292"/>
        <v>0</v>
      </c>
      <c r="R126" s="163">
        <f t="shared" si="293"/>
        <v>0</v>
      </c>
      <c r="S126" s="164">
        <f t="shared" si="294"/>
        <v>0</v>
      </c>
      <c r="U126" s="168">
        <f t="shared" si="313"/>
        <v>0</v>
      </c>
      <c r="V126" s="6"/>
      <c r="W126" s="6"/>
      <c r="X126" s="137">
        <f t="shared" si="314"/>
        <v>0</v>
      </c>
      <c r="Y126" s="166">
        <f t="shared" si="315"/>
        <v>0</v>
      </c>
      <c r="Z126" s="168">
        <f t="shared" si="316"/>
        <v>0</v>
      </c>
      <c r="AA126" s="6"/>
      <c r="AB126" s="6"/>
      <c r="AC126" s="137">
        <f t="shared" si="317"/>
        <v>0</v>
      </c>
      <c r="AD126" s="159">
        <f t="shared" si="318"/>
        <v>0</v>
      </c>
      <c r="AE126" s="168">
        <f t="shared" si="319"/>
        <v>0</v>
      </c>
      <c r="AF126" s="6"/>
      <c r="AG126" s="6"/>
      <c r="AH126" s="137">
        <f t="shared" si="320"/>
        <v>0</v>
      </c>
      <c r="AI126" s="159">
        <f t="shared" si="321"/>
        <v>0</v>
      </c>
      <c r="AJ126" s="168">
        <f t="shared" si="322"/>
        <v>0</v>
      </c>
      <c r="AK126" s="6"/>
      <c r="AL126" s="6"/>
      <c r="AM126" s="137">
        <f t="shared" si="323"/>
        <v>0</v>
      </c>
      <c r="AN126" s="159">
        <f t="shared" si="324"/>
        <v>0</v>
      </c>
      <c r="AO126" s="168">
        <f t="shared" si="325"/>
        <v>0</v>
      </c>
      <c r="AP126" s="6"/>
      <c r="AQ126" s="6"/>
      <c r="AR126" s="137">
        <f t="shared" si="326"/>
        <v>0</v>
      </c>
      <c r="AS126" s="159">
        <f t="shared" si="327"/>
        <v>0</v>
      </c>
      <c r="AT126" s="163">
        <f t="shared" si="328"/>
        <v>0</v>
      </c>
      <c r="AU126" s="164">
        <f t="shared" si="329"/>
        <v>0</v>
      </c>
    </row>
    <row r="127" spans="2:47" outlineLevel="1" x14ac:dyDescent="0.35">
      <c r="B127" s="230" t="s">
        <v>91</v>
      </c>
      <c r="C127" s="63" t="s">
        <v>106</v>
      </c>
      <c r="D127" s="69"/>
      <c r="E127" s="70">
        <f t="shared" si="306"/>
        <v>0</v>
      </c>
      <c r="F127" s="69"/>
      <c r="G127" s="137">
        <f t="shared" si="307"/>
        <v>0</v>
      </c>
      <c r="H127" s="166">
        <f t="shared" si="308"/>
        <v>0</v>
      </c>
      <c r="I127" s="69"/>
      <c r="J127" s="137">
        <f t="shared" si="309"/>
        <v>0</v>
      </c>
      <c r="K127" s="166">
        <f t="shared" si="310"/>
        <v>0</v>
      </c>
      <c r="L127" s="69"/>
      <c r="M127" s="137">
        <f t="shared" si="311"/>
        <v>0</v>
      </c>
      <c r="N127" s="166">
        <f t="shared" si="312"/>
        <v>0</v>
      </c>
      <c r="O127" s="69"/>
      <c r="P127" s="137">
        <f t="shared" si="291"/>
        <v>0</v>
      </c>
      <c r="Q127" s="166">
        <f t="shared" si="292"/>
        <v>0</v>
      </c>
      <c r="R127" s="163">
        <f t="shared" si="293"/>
        <v>0</v>
      </c>
      <c r="S127" s="164">
        <f t="shared" si="294"/>
        <v>0</v>
      </c>
      <c r="U127" s="168">
        <f t="shared" si="313"/>
        <v>9</v>
      </c>
      <c r="V127" s="6">
        <v>9</v>
      </c>
      <c r="W127" s="6"/>
      <c r="X127" s="137">
        <f t="shared" si="314"/>
        <v>9</v>
      </c>
      <c r="Y127" s="166">
        <f t="shared" si="315"/>
        <v>0</v>
      </c>
      <c r="Z127" s="168">
        <f t="shared" si="316"/>
        <v>10</v>
      </c>
      <c r="AA127" s="6">
        <v>10</v>
      </c>
      <c r="AB127" s="6"/>
      <c r="AC127" s="137">
        <f t="shared" si="317"/>
        <v>19</v>
      </c>
      <c r="AD127" s="159">
        <f t="shared" si="318"/>
        <v>1.1111111111111112</v>
      </c>
      <c r="AE127" s="168">
        <f t="shared" si="319"/>
        <v>5</v>
      </c>
      <c r="AF127" s="6">
        <v>5</v>
      </c>
      <c r="AG127" s="6"/>
      <c r="AH127" s="137">
        <f t="shared" si="320"/>
        <v>24</v>
      </c>
      <c r="AI127" s="159">
        <f t="shared" si="321"/>
        <v>0.26315789473684209</v>
      </c>
      <c r="AJ127" s="168">
        <f t="shared" si="322"/>
        <v>2</v>
      </c>
      <c r="AK127" s="6">
        <v>2</v>
      </c>
      <c r="AL127" s="6"/>
      <c r="AM127" s="137">
        <f t="shared" si="323"/>
        <v>26</v>
      </c>
      <c r="AN127" s="159">
        <f t="shared" si="324"/>
        <v>8.3333333333333329E-2</v>
      </c>
      <c r="AO127" s="168">
        <f t="shared" si="325"/>
        <v>1</v>
      </c>
      <c r="AP127" s="6">
        <v>1</v>
      </c>
      <c r="AQ127" s="6"/>
      <c r="AR127" s="137">
        <f t="shared" si="326"/>
        <v>27</v>
      </c>
      <c r="AS127" s="159">
        <f t="shared" si="327"/>
        <v>3.8461538461538464E-2</v>
      </c>
      <c r="AT127" s="163">
        <f t="shared" si="328"/>
        <v>27</v>
      </c>
      <c r="AU127" s="164">
        <f t="shared" si="329"/>
        <v>0.3160740129524926</v>
      </c>
    </row>
    <row r="128" spans="2:47" outlineLevel="1" x14ac:dyDescent="0.35">
      <c r="B128" s="229" t="s">
        <v>92</v>
      </c>
      <c r="C128" s="63" t="s">
        <v>106</v>
      </c>
      <c r="D128" s="69"/>
      <c r="E128" s="70">
        <f t="shared" si="306"/>
        <v>0</v>
      </c>
      <c r="F128" s="69"/>
      <c r="G128" s="137">
        <f t="shared" si="307"/>
        <v>0</v>
      </c>
      <c r="H128" s="166">
        <f t="shared" si="308"/>
        <v>0</v>
      </c>
      <c r="I128" s="69"/>
      <c r="J128" s="137">
        <f t="shared" si="309"/>
        <v>0</v>
      </c>
      <c r="K128" s="166">
        <f t="shared" si="310"/>
        <v>0</v>
      </c>
      <c r="L128" s="69"/>
      <c r="M128" s="137">
        <f t="shared" si="311"/>
        <v>0</v>
      </c>
      <c r="N128" s="166">
        <f t="shared" si="312"/>
        <v>0</v>
      </c>
      <c r="O128" s="69"/>
      <c r="P128" s="137">
        <f t="shared" si="291"/>
        <v>0</v>
      </c>
      <c r="Q128" s="166">
        <f t="shared" si="292"/>
        <v>0</v>
      </c>
      <c r="R128" s="163">
        <f t="shared" si="293"/>
        <v>0</v>
      </c>
      <c r="S128" s="164">
        <f t="shared" si="294"/>
        <v>0</v>
      </c>
      <c r="U128" s="168">
        <f t="shared" si="313"/>
        <v>0</v>
      </c>
      <c r="V128" s="6"/>
      <c r="W128" s="6"/>
      <c r="X128" s="137">
        <f t="shared" si="314"/>
        <v>0</v>
      </c>
      <c r="Y128" s="166">
        <f t="shared" si="315"/>
        <v>0</v>
      </c>
      <c r="Z128" s="168">
        <f t="shared" si="316"/>
        <v>0</v>
      </c>
      <c r="AA128" s="6"/>
      <c r="AB128" s="6"/>
      <c r="AC128" s="137">
        <f t="shared" si="317"/>
        <v>0</v>
      </c>
      <c r="AD128" s="159">
        <f t="shared" si="318"/>
        <v>0</v>
      </c>
      <c r="AE128" s="168">
        <f t="shared" si="319"/>
        <v>0</v>
      </c>
      <c r="AF128" s="6"/>
      <c r="AG128" s="6"/>
      <c r="AH128" s="137">
        <f t="shared" si="320"/>
        <v>0</v>
      </c>
      <c r="AI128" s="159">
        <f t="shared" si="321"/>
        <v>0</v>
      </c>
      <c r="AJ128" s="168">
        <f t="shared" si="322"/>
        <v>0</v>
      </c>
      <c r="AK128" s="6"/>
      <c r="AL128" s="6"/>
      <c r="AM128" s="137">
        <f t="shared" si="323"/>
        <v>0</v>
      </c>
      <c r="AN128" s="159">
        <f t="shared" si="324"/>
        <v>0</v>
      </c>
      <c r="AO128" s="168">
        <f t="shared" si="325"/>
        <v>0</v>
      </c>
      <c r="AP128" s="6"/>
      <c r="AQ128" s="6"/>
      <c r="AR128" s="137">
        <f t="shared" si="326"/>
        <v>0</v>
      </c>
      <c r="AS128" s="159">
        <f t="shared" si="327"/>
        <v>0</v>
      </c>
      <c r="AT128" s="163">
        <f t="shared" si="328"/>
        <v>0</v>
      </c>
      <c r="AU128" s="164">
        <f t="shared" si="329"/>
        <v>0</v>
      </c>
    </row>
    <row r="129" spans="2:47" outlineLevel="1" x14ac:dyDescent="0.35">
      <c r="B129" s="230" t="s">
        <v>93</v>
      </c>
      <c r="C129" s="63" t="s">
        <v>106</v>
      </c>
      <c r="D129" s="69"/>
      <c r="E129" s="70">
        <f t="shared" si="306"/>
        <v>0</v>
      </c>
      <c r="F129" s="69"/>
      <c r="G129" s="137">
        <f t="shared" si="307"/>
        <v>0</v>
      </c>
      <c r="H129" s="166">
        <f t="shared" si="308"/>
        <v>0</v>
      </c>
      <c r="I129" s="69"/>
      <c r="J129" s="137">
        <f t="shared" si="309"/>
        <v>0</v>
      </c>
      <c r="K129" s="166">
        <f t="shared" si="310"/>
        <v>0</v>
      </c>
      <c r="L129" s="69"/>
      <c r="M129" s="137">
        <f t="shared" si="311"/>
        <v>0</v>
      </c>
      <c r="N129" s="166">
        <f t="shared" si="312"/>
        <v>0</v>
      </c>
      <c r="O129" s="69"/>
      <c r="P129" s="137">
        <f t="shared" si="291"/>
        <v>0</v>
      </c>
      <c r="Q129" s="166">
        <f t="shared" si="292"/>
        <v>0</v>
      </c>
      <c r="R129" s="163">
        <f t="shared" si="293"/>
        <v>0</v>
      </c>
      <c r="S129" s="164">
        <f t="shared" si="294"/>
        <v>0</v>
      </c>
      <c r="U129" s="168">
        <f t="shared" si="313"/>
        <v>5</v>
      </c>
      <c r="V129" s="6">
        <v>5</v>
      </c>
      <c r="W129" s="6"/>
      <c r="X129" s="137">
        <f t="shared" si="314"/>
        <v>5</v>
      </c>
      <c r="Y129" s="166">
        <f t="shared" si="315"/>
        <v>0</v>
      </c>
      <c r="Z129" s="168">
        <f t="shared" si="316"/>
        <v>10</v>
      </c>
      <c r="AA129" s="6">
        <v>10</v>
      </c>
      <c r="AB129" s="6"/>
      <c r="AC129" s="137">
        <f t="shared" si="317"/>
        <v>15</v>
      </c>
      <c r="AD129" s="159">
        <f t="shared" si="318"/>
        <v>2</v>
      </c>
      <c r="AE129" s="168">
        <f t="shared" si="319"/>
        <v>1</v>
      </c>
      <c r="AF129" s="6">
        <v>1</v>
      </c>
      <c r="AG129" s="6"/>
      <c r="AH129" s="137">
        <f t="shared" si="320"/>
        <v>16</v>
      </c>
      <c r="AI129" s="159">
        <f t="shared" si="321"/>
        <v>6.6666666666666666E-2</v>
      </c>
      <c r="AJ129" s="168">
        <f t="shared" si="322"/>
        <v>0</v>
      </c>
      <c r="AK129" s="6"/>
      <c r="AL129" s="6"/>
      <c r="AM129" s="137">
        <f t="shared" si="323"/>
        <v>16</v>
      </c>
      <c r="AN129" s="159">
        <f t="shared" si="324"/>
        <v>0</v>
      </c>
      <c r="AO129" s="168">
        <f t="shared" si="325"/>
        <v>0</v>
      </c>
      <c r="AP129" s="6"/>
      <c r="AQ129" s="6"/>
      <c r="AR129" s="137">
        <f t="shared" si="326"/>
        <v>16</v>
      </c>
      <c r="AS129" s="159">
        <f t="shared" si="327"/>
        <v>0</v>
      </c>
      <c r="AT129" s="163">
        <f t="shared" si="328"/>
        <v>16</v>
      </c>
      <c r="AU129" s="164">
        <f t="shared" si="329"/>
        <v>0.33748060995284401</v>
      </c>
    </row>
    <row r="130" spans="2:47" outlineLevel="1" x14ac:dyDescent="0.35">
      <c r="B130" s="229" t="s">
        <v>94</v>
      </c>
      <c r="C130" s="63" t="s">
        <v>106</v>
      </c>
      <c r="D130" s="69"/>
      <c r="E130" s="70">
        <f t="shared" si="306"/>
        <v>0</v>
      </c>
      <c r="F130" s="69"/>
      <c r="G130" s="137">
        <f t="shared" si="307"/>
        <v>0</v>
      </c>
      <c r="H130" s="166">
        <f t="shared" si="308"/>
        <v>0</v>
      </c>
      <c r="I130" s="69"/>
      <c r="J130" s="137">
        <f t="shared" si="309"/>
        <v>0</v>
      </c>
      <c r="K130" s="166">
        <f t="shared" si="310"/>
        <v>0</v>
      </c>
      <c r="L130" s="69"/>
      <c r="M130" s="137">
        <f t="shared" si="311"/>
        <v>0</v>
      </c>
      <c r="N130" s="166">
        <f t="shared" si="312"/>
        <v>0</v>
      </c>
      <c r="O130" s="69"/>
      <c r="P130" s="137">
        <f t="shared" si="291"/>
        <v>0</v>
      </c>
      <c r="Q130" s="166">
        <f t="shared" si="292"/>
        <v>0</v>
      </c>
      <c r="R130" s="163">
        <f t="shared" si="293"/>
        <v>0</v>
      </c>
      <c r="S130" s="164">
        <f t="shared" si="294"/>
        <v>0</v>
      </c>
      <c r="U130" s="168">
        <f t="shared" si="313"/>
        <v>0</v>
      </c>
      <c r="V130" s="6"/>
      <c r="W130" s="6"/>
      <c r="X130" s="137">
        <f t="shared" si="314"/>
        <v>0</v>
      </c>
      <c r="Y130" s="166">
        <f t="shared" si="315"/>
        <v>0</v>
      </c>
      <c r="Z130" s="168">
        <f t="shared" si="316"/>
        <v>0</v>
      </c>
      <c r="AA130" s="6"/>
      <c r="AB130" s="6"/>
      <c r="AC130" s="137">
        <f t="shared" si="317"/>
        <v>0</v>
      </c>
      <c r="AD130" s="159">
        <f t="shared" si="318"/>
        <v>0</v>
      </c>
      <c r="AE130" s="168">
        <f t="shared" si="319"/>
        <v>0</v>
      </c>
      <c r="AF130" s="6"/>
      <c r="AG130" s="6"/>
      <c r="AH130" s="137">
        <f t="shared" si="320"/>
        <v>0</v>
      </c>
      <c r="AI130" s="159">
        <f t="shared" si="321"/>
        <v>0</v>
      </c>
      <c r="AJ130" s="168">
        <f t="shared" si="322"/>
        <v>0</v>
      </c>
      <c r="AK130" s="6"/>
      <c r="AL130" s="6"/>
      <c r="AM130" s="137">
        <f t="shared" si="323"/>
        <v>0</v>
      </c>
      <c r="AN130" s="159">
        <f t="shared" si="324"/>
        <v>0</v>
      </c>
      <c r="AO130" s="168">
        <f t="shared" si="325"/>
        <v>0</v>
      </c>
      <c r="AP130" s="6"/>
      <c r="AQ130" s="6"/>
      <c r="AR130" s="137">
        <f t="shared" si="326"/>
        <v>0</v>
      </c>
      <c r="AS130" s="159">
        <f t="shared" si="327"/>
        <v>0</v>
      </c>
      <c r="AT130" s="163">
        <f t="shared" si="328"/>
        <v>0</v>
      </c>
      <c r="AU130" s="164">
        <f t="shared" si="329"/>
        <v>0</v>
      </c>
    </row>
    <row r="131" spans="2:47" outlineLevel="1" x14ac:dyDescent="0.35">
      <c r="B131" s="230" t="s">
        <v>95</v>
      </c>
      <c r="C131" s="63" t="s">
        <v>106</v>
      </c>
      <c r="D131" s="69"/>
      <c r="E131" s="70">
        <f t="shared" si="306"/>
        <v>0</v>
      </c>
      <c r="F131" s="69"/>
      <c r="G131" s="137">
        <f t="shared" si="307"/>
        <v>0</v>
      </c>
      <c r="H131" s="166">
        <f t="shared" si="308"/>
        <v>0</v>
      </c>
      <c r="I131" s="69"/>
      <c r="J131" s="137">
        <f t="shared" si="309"/>
        <v>0</v>
      </c>
      <c r="K131" s="166">
        <f t="shared" si="310"/>
        <v>0</v>
      </c>
      <c r="L131" s="69"/>
      <c r="M131" s="137">
        <f t="shared" si="311"/>
        <v>0</v>
      </c>
      <c r="N131" s="166">
        <f t="shared" si="312"/>
        <v>0</v>
      </c>
      <c r="O131" s="69"/>
      <c r="P131" s="137">
        <f t="shared" si="291"/>
        <v>0</v>
      </c>
      <c r="Q131" s="166">
        <f t="shared" si="292"/>
        <v>0</v>
      </c>
      <c r="R131" s="163">
        <f t="shared" si="293"/>
        <v>0</v>
      </c>
      <c r="S131" s="164">
        <f t="shared" si="294"/>
        <v>0</v>
      </c>
      <c r="U131" s="168">
        <f t="shared" si="313"/>
        <v>6</v>
      </c>
      <c r="V131" s="6">
        <v>6</v>
      </c>
      <c r="W131" s="6"/>
      <c r="X131" s="137">
        <f t="shared" si="314"/>
        <v>6</v>
      </c>
      <c r="Y131" s="166">
        <f t="shared" si="315"/>
        <v>0</v>
      </c>
      <c r="Z131" s="168">
        <f t="shared" si="316"/>
        <v>5</v>
      </c>
      <c r="AA131" s="6">
        <v>5</v>
      </c>
      <c r="AB131" s="6"/>
      <c r="AC131" s="137">
        <f t="shared" si="317"/>
        <v>11</v>
      </c>
      <c r="AD131" s="159">
        <f t="shared" si="318"/>
        <v>0.83333333333333337</v>
      </c>
      <c r="AE131" s="168">
        <f t="shared" si="319"/>
        <v>2</v>
      </c>
      <c r="AF131" s="6">
        <v>2</v>
      </c>
      <c r="AG131" s="6"/>
      <c r="AH131" s="137">
        <f t="shared" si="320"/>
        <v>13</v>
      </c>
      <c r="AI131" s="159">
        <f t="shared" si="321"/>
        <v>0.18181818181818182</v>
      </c>
      <c r="AJ131" s="168">
        <f t="shared" si="322"/>
        <v>2</v>
      </c>
      <c r="AK131" s="6">
        <v>2</v>
      </c>
      <c r="AL131" s="6"/>
      <c r="AM131" s="137">
        <f t="shared" si="323"/>
        <v>15</v>
      </c>
      <c r="AN131" s="159">
        <f t="shared" si="324"/>
        <v>0.15384615384615385</v>
      </c>
      <c r="AO131" s="168">
        <f t="shared" si="325"/>
        <v>1</v>
      </c>
      <c r="AP131" s="6">
        <v>1</v>
      </c>
      <c r="AQ131" s="6"/>
      <c r="AR131" s="137">
        <f t="shared" si="326"/>
        <v>16</v>
      </c>
      <c r="AS131" s="159">
        <f t="shared" si="327"/>
        <v>6.6666666666666666E-2</v>
      </c>
      <c r="AT131" s="163">
        <f t="shared" si="328"/>
        <v>16</v>
      </c>
      <c r="AU131" s="164">
        <f t="shared" si="329"/>
        <v>0.27788620849254486</v>
      </c>
    </row>
    <row r="132" spans="2:47" outlineLevel="1" x14ac:dyDescent="0.35">
      <c r="B132" s="229" t="s">
        <v>96</v>
      </c>
      <c r="C132" s="63" t="s">
        <v>106</v>
      </c>
      <c r="D132" s="69"/>
      <c r="E132" s="70">
        <f t="shared" si="306"/>
        <v>0</v>
      </c>
      <c r="F132" s="69"/>
      <c r="G132" s="137">
        <f t="shared" ref="G132:G135" si="330">E132+F132</f>
        <v>0</v>
      </c>
      <c r="H132" s="166">
        <f t="shared" ref="H132:H135" si="331">IFERROR((G132-E132)/E132,0)</f>
        <v>0</v>
      </c>
      <c r="I132" s="69"/>
      <c r="J132" s="137">
        <f t="shared" ref="J132:J135" si="332">G132+I132</f>
        <v>0</v>
      </c>
      <c r="K132" s="166">
        <f t="shared" ref="K132:K136" si="333">IFERROR((J132-G132)/G132,0)</f>
        <v>0</v>
      </c>
      <c r="L132" s="69"/>
      <c r="M132" s="137">
        <f t="shared" ref="M132:M135" si="334">J132+L132</f>
        <v>0</v>
      </c>
      <c r="N132" s="166">
        <f t="shared" ref="N132:N136" si="335">IFERROR((M132-J132)/J132,0)</f>
        <v>0</v>
      </c>
      <c r="O132" s="69"/>
      <c r="P132" s="137">
        <f t="shared" si="291"/>
        <v>0</v>
      </c>
      <c r="Q132" s="166">
        <f t="shared" si="292"/>
        <v>0</v>
      </c>
      <c r="R132" s="163">
        <f t="shared" si="293"/>
        <v>0</v>
      </c>
      <c r="S132" s="164">
        <f t="shared" si="294"/>
        <v>0</v>
      </c>
      <c r="U132" s="168">
        <f t="shared" ref="U132:U135" si="336">V132+W132</f>
        <v>0</v>
      </c>
      <c r="V132" s="6"/>
      <c r="W132" s="6"/>
      <c r="X132" s="137">
        <f t="shared" ref="X132:X135" si="337">P132+U132</f>
        <v>0</v>
      </c>
      <c r="Y132" s="166">
        <f t="shared" ref="Y132:Y135" si="338">IFERROR((X132-P132)/P132,0)</f>
        <v>0</v>
      </c>
      <c r="Z132" s="168">
        <f t="shared" ref="Z132:Z135" si="339">AA132+AB132</f>
        <v>0</v>
      </c>
      <c r="AA132" s="6"/>
      <c r="AB132" s="6"/>
      <c r="AC132" s="137">
        <f t="shared" ref="AC132:AC135" si="340">X132+Z132</f>
        <v>0</v>
      </c>
      <c r="AD132" s="159">
        <f t="shared" ref="AD132:AD136" si="341">IFERROR((AC132-X132)/X132,0)</f>
        <v>0</v>
      </c>
      <c r="AE132" s="168">
        <f t="shared" ref="AE132:AE135" si="342">AF132+AG132</f>
        <v>0</v>
      </c>
      <c r="AF132" s="6"/>
      <c r="AG132" s="6"/>
      <c r="AH132" s="137">
        <f t="shared" ref="AH132:AH135" si="343">AC132+AE132</f>
        <v>0</v>
      </c>
      <c r="AI132" s="159">
        <f t="shared" ref="AI132:AI136" si="344">IFERROR((AH132-AC132)/AC132,0)</f>
        <v>0</v>
      </c>
      <c r="AJ132" s="168">
        <f t="shared" ref="AJ132:AJ135" si="345">AK132+AL132</f>
        <v>0</v>
      </c>
      <c r="AK132" s="6"/>
      <c r="AL132" s="6"/>
      <c r="AM132" s="137">
        <f t="shared" ref="AM132:AM135" si="346">AH132+AJ132</f>
        <v>0</v>
      </c>
      <c r="AN132" s="159">
        <f t="shared" ref="AN132:AN136" si="347">IFERROR((AM132-AH132)/AH132,0)</f>
        <v>0</v>
      </c>
      <c r="AO132" s="168">
        <f t="shared" ref="AO132:AO135" si="348">AP132+AQ132</f>
        <v>0</v>
      </c>
      <c r="AP132" s="6"/>
      <c r="AQ132" s="6"/>
      <c r="AR132" s="137">
        <f t="shared" ref="AR132:AR135" si="349">AM132+AO132</f>
        <v>0</v>
      </c>
      <c r="AS132" s="159">
        <f t="shared" ref="AS132:AS136" si="350">IFERROR((AR132-AM132)/AM132,0)</f>
        <v>0</v>
      </c>
      <c r="AT132" s="163">
        <f t="shared" ref="AT132:AT135" si="351">U132+Z132+AE132+AJ132+AO132</f>
        <v>0</v>
      </c>
      <c r="AU132" s="164">
        <f t="shared" ref="AU132:AU136" si="352">IFERROR((AR132/X132)^(1/4)-1,0)</f>
        <v>0</v>
      </c>
    </row>
    <row r="133" spans="2:47" outlineLevel="1" x14ac:dyDescent="0.35">
      <c r="B133" s="230" t="s">
        <v>97</v>
      </c>
      <c r="C133" s="63" t="s">
        <v>106</v>
      </c>
      <c r="D133" s="69"/>
      <c r="E133" s="70">
        <f t="shared" si="306"/>
        <v>0</v>
      </c>
      <c r="F133" s="69"/>
      <c r="G133" s="137">
        <f t="shared" si="330"/>
        <v>0</v>
      </c>
      <c r="H133" s="166">
        <f t="shared" si="331"/>
        <v>0</v>
      </c>
      <c r="I133" s="69"/>
      <c r="J133" s="137">
        <f t="shared" si="332"/>
        <v>0</v>
      </c>
      <c r="K133" s="166">
        <f t="shared" si="333"/>
        <v>0</v>
      </c>
      <c r="L133" s="69"/>
      <c r="M133" s="137">
        <f t="shared" si="334"/>
        <v>0</v>
      </c>
      <c r="N133" s="166">
        <f t="shared" si="335"/>
        <v>0</v>
      </c>
      <c r="O133" s="69"/>
      <c r="P133" s="137">
        <f t="shared" si="291"/>
        <v>0</v>
      </c>
      <c r="Q133" s="166">
        <f t="shared" si="292"/>
        <v>0</v>
      </c>
      <c r="R133" s="163">
        <f t="shared" si="293"/>
        <v>0</v>
      </c>
      <c r="S133" s="164">
        <f t="shared" si="294"/>
        <v>0</v>
      </c>
      <c r="U133" s="168">
        <f t="shared" si="336"/>
        <v>0</v>
      </c>
      <c r="V133" s="6"/>
      <c r="W133" s="6"/>
      <c r="X133" s="137">
        <f t="shared" si="337"/>
        <v>0</v>
      </c>
      <c r="Y133" s="166">
        <f t="shared" si="338"/>
        <v>0</v>
      </c>
      <c r="Z133" s="168">
        <f t="shared" si="339"/>
        <v>0</v>
      </c>
      <c r="AA133" s="6"/>
      <c r="AB133" s="6"/>
      <c r="AC133" s="137">
        <f t="shared" si="340"/>
        <v>0</v>
      </c>
      <c r="AD133" s="159">
        <f t="shared" si="341"/>
        <v>0</v>
      </c>
      <c r="AE133" s="168">
        <f t="shared" si="342"/>
        <v>10</v>
      </c>
      <c r="AF133" s="6">
        <v>10</v>
      </c>
      <c r="AG133" s="6"/>
      <c r="AH133" s="137">
        <f t="shared" si="343"/>
        <v>10</v>
      </c>
      <c r="AI133" s="159">
        <f t="shared" si="344"/>
        <v>0</v>
      </c>
      <c r="AJ133" s="168">
        <f t="shared" si="345"/>
        <v>0</v>
      </c>
      <c r="AK133" s="6"/>
      <c r="AL133" s="6"/>
      <c r="AM133" s="137">
        <f t="shared" si="346"/>
        <v>10</v>
      </c>
      <c r="AN133" s="159">
        <f t="shared" si="347"/>
        <v>0</v>
      </c>
      <c r="AO133" s="168">
        <f t="shared" si="348"/>
        <v>0</v>
      </c>
      <c r="AP133" s="6"/>
      <c r="AQ133" s="6"/>
      <c r="AR133" s="137">
        <f t="shared" si="349"/>
        <v>10</v>
      </c>
      <c r="AS133" s="159">
        <f t="shared" si="350"/>
        <v>0</v>
      </c>
      <c r="AT133" s="163">
        <f t="shared" si="351"/>
        <v>10</v>
      </c>
      <c r="AU133" s="164">
        <f t="shared" si="352"/>
        <v>0</v>
      </c>
    </row>
    <row r="134" spans="2:47" outlineLevel="1" x14ac:dyDescent="0.35">
      <c r="B134" s="230" t="s">
        <v>98</v>
      </c>
      <c r="C134" s="63" t="s">
        <v>106</v>
      </c>
      <c r="D134" s="69"/>
      <c r="E134" s="70">
        <f t="shared" si="306"/>
        <v>0</v>
      </c>
      <c r="F134" s="69"/>
      <c r="G134" s="137">
        <f t="shared" si="330"/>
        <v>0</v>
      </c>
      <c r="H134" s="166">
        <f t="shared" si="331"/>
        <v>0</v>
      </c>
      <c r="I134" s="69"/>
      <c r="J134" s="137">
        <f t="shared" si="332"/>
        <v>0</v>
      </c>
      <c r="K134" s="166">
        <f t="shared" si="333"/>
        <v>0</v>
      </c>
      <c r="L134" s="69"/>
      <c r="M134" s="137">
        <f t="shared" si="334"/>
        <v>0</v>
      </c>
      <c r="N134" s="166">
        <f t="shared" si="335"/>
        <v>0</v>
      </c>
      <c r="O134" s="69"/>
      <c r="P134" s="137">
        <f t="shared" si="291"/>
        <v>0</v>
      </c>
      <c r="Q134" s="166">
        <f t="shared" si="292"/>
        <v>0</v>
      </c>
      <c r="R134" s="163">
        <f t="shared" si="293"/>
        <v>0</v>
      </c>
      <c r="S134" s="164">
        <f t="shared" si="294"/>
        <v>0</v>
      </c>
      <c r="U134" s="168">
        <f t="shared" si="336"/>
        <v>0</v>
      </c>
      <c r="V134" s="6"/>
      <c r="W134" s="6"/>
      <c r="X134" s="137">
        <f t="shared" si="337"/>
        <v>0</v>
      </c>
      <c r="Y134" s="166">
        <f t="shared" si="338"/>
        <v>0</v>
      </c>
      <c r="Z134" s="168">
        <f t="shared" si="339"/>
        <v>0</v>
      </c>
      <c r="AA134" s="6"/>
      <c r="AB134" s="6"/>
      <c r="AC134" s="137">
        <f t="shared" si="340"/>
        <v>0</v>
      </c>
      <c r="AD134" s="159">
        <f t="shared" si="341"/>
        <v>0</v>
      </c>
      <c r="AE134" s="168">
        <f t="shared" si="342"/>
        <v>0</v>
      </c>
      <c r="AF134" s="6"/>
      <c r="AG134" s="6"/>
      <c r="AH134" s="137">
        <f t="shared" si="343"/>
        <v>0</v>
      </c>
      <c r="AI134" s="159">
        <f t="shared" si="344"/>
        <v>0</v>
      </c>
      <c r="AJ134" s="168">
        <f t="shared" si="345"/>
        <v>0</v>
      </c>
      <c r="AK134" s="6"/>
      <c r="AL134" s="6"/>
      <c r="AM134" s="137">
        <f t="shared" si="346"/>
        <v>0</v>
      </c>
      <c r="AN134" s="159">
        <f t="shared" si="347"/>
        <v>0</v>
      </c>
      <c r="AO134" s="168">
        <f t="shared" si="348"/>
        <v>0</v>
      </c>
      <c r="AP134" s="6"/>
      <c r="AQ134" s="6"/>
      <c r="AR134" s="137">
        <f t="shared" si="349"/>
        <v>0</v>
      </c>
      <c r="AS134" s="159">
        <f t="shared" si="350"/>
        <v>0</v>
      </c>
      <c r="AT134" s="163">
        <f t="shared" si="351"/>
        <v>0</v>
      </c>
      <c r="AU134" s="164">
        <f t="shared" si="352"/>
        <v>0</v>
      </c>
    </row>
    <row r="135" spans="2:47" outlineLevel="1" x14ac:dyDescent="0.35">
      <c r="B135" s="230" t="s">
        <v>99</v>
      </c>
      <c r="C135" s="63" t="s">
        <v>106</v>
      </c>
      <c r="D135" s="69"/>
      <c r="E135" s="70">
        <f t="shared" si="306"/>
        <v>0</v>
      </c>
      <c r="F135" s="69"/>
      <c r="G135" s="137">
        <f t="shared" si="330"/>
        <v>0</v>
      </c>
      <c r="H135" s="166">
        <f t="shared" si="331"/>
        <v>0</v>
      </c>
      <c r="I135" s="69"/>
      <c r="J135" s="137">
        <f t="shared" si="332"/>
        <v>0</v>
      </c>
      <c r="K135" s="166">
        <f t="shared" si="333"/>
        <v>0</v>
      </c>
      <c r="L135" s="69"/>
      <c r="M135" s="137">
        <f t="shared" si="334"/>
        <v>0</v>
      </c>
      <c r="N135" s="166">
        <f t="shared" si="335"/>
        <v>0</v>
      </c>
      <c r="O135" s="69"/>
      <c r="P135" s="137">
        <f t="shared" si="291"/>
        <v>0</v>
      </c>
      <c r="Q135" s="166">
        <f t="shared" si="292"/>
        <v>0</v>
      </c>
      <c r="R135" s="163">
        <f t="shared" si="293"/>
        <v>0</v>
      </c>
      <c r="S135" s="164">
        <f t="shared" si="294"/>
        <v>0</v>
      </c>
      <c r="U135" s="168">
        <f t="shared" si="336"/>
        <v>0</v>
      </c>
      <c r="V135" s="6"/>
      <c r="W135" s="6"/>
      <c r="X135" s="137">
        <f t="shared" si="337"/>
        <v>0</v>
      </c>
      <c r="Y135" s="166">
        <f t="shared" si="338"/>
        <v>0</v>
      </c>
      <c r="Z135" s="168">
        <f t="shared" si="339"/>
        <v>0</v>
      </c>
      <c r="AA135" s="6"/>
      <c r="AB135" s="6"/>
      <c r="AC135" s="137">
        <f t="shared" si="340"/>
        <v>0</v>
      </c>
      <c r="AD135" s="159">
        <f t="shared" si="341"/>
        <v>0</v>
      </c>
      <c r="AE135" s="168">
        <f t="shared" si="342"/>
        <v>0</v>
      </c>
      <c r="AF135" s="6"/>
      <c r="AG135" s="6"/>
      <c r="AH135" s="137">
        <f t="shared" si="343"/>
        <v>0</v>
      </c>
      <c r="AI135" s="159">
        <f t="shared" si="344"/>
        <v>0</v>
      </c>
      <c r="AJ135" s="168">
        <f t="shared" si="345"/>
        <v>0</v>
      </c>
      <c r="AK135" s="6"/>
      <c r="AL135" s="6"/>
      <c r="AM135" s="137">
        <f t="shared" si="346"/>
        <v>0</v>
      </c>
      <c r="AN135" s="159">
        <f t="shared" si="347"/>
        <v>0</v>
      </c>
      <c r="AO135" s="168">
        <f t="shared" si="348"/>
        <v>0</v>
      </c>
      <c r="AP135" s="6"/>
      <c r="AQ135" s="6"/>
      <c r="AR135" s="137">
        <f t="shared" si="349"/>
        <v>0</v>
      </c>
      <c r="AS135" s="159">
        <f t="shared" si="350"/>
        <v>0</v>
      </c>
      <c r="AT135" s="163">
        <f t="shared" si="351"/>
        <v>0</v>
      </c>
      <c r="AU135" s="164">
        <f t="shared" si="352"/>
        <v>0</v>
      </c>
    </row>
    <row r="136" spans="2:47" ht="15" customHeight="1" outlineLevel="1" x14ac:dyDescent="0.35">
      <c r="B136" s="50" t="s">
        <v>138</v>
      </c>
      <c r="C136" s="47" t="s">
        <v>106</v>
      </c>
      <c r="D136" s="157">
        <f>SUM(D111:D135)</f>
        <v>1</v>
      </c>
      <c r="E136" s="157">
        <f t="shared" ref="E136" si="353">SUM(E111:E135)</f>
        <v>1</v>
      </c>
      <c r="F136" s="157">
        <f t="shared" ref="F136" si="354">SUM(F111:F135)</f>
        <v>1</v>
      </c>
      <c r="G136" s="157">
        <f t="shared" ref="G136" si="355">SUM(G111:G135)</f>
        <v>2</v>
      </c>
      <c r="H136" s="160">
        <f>IFERROR((G136-E136)/E136,0)</f>
        <v>1</v>
      </c>
      <c r="I136" s="157">
        <f>SUM(I111:I135)</f>
        <v>5</v>
      </c>
      <c r="J136" s="157">
        <f t="shared" ref="J136" si="356">SUM(J111:J135)</f>
        <v>7</v>
      </c>
      <c r="K136" s="160">
        <f t="shared" si="333"/>
        <v>2.5</v>
      </c>
      <c r="L136" s="157">
        <f t="shared" ref="L136" si="357">SUM(L111:L135)</f>
        <v>19</v>
      </c>
      <c r="M136" s="157">
        <f t="shared" ref="M136" si="358">SUM(M111:M135)</f>
        <v>26</v>
      </c>
      <c r="N136" s="160">
        <f t="shared" si="335"/>
        <v>2.7142857142857144</v>
      </c>
      <c r="O136" s="157">
        <f t="shared" ref="O136" si="359">SUM(O111:O135)</f>
        <v>11</v>
      </c>
      <c r="P136" s="157">
        <f t="shared" ref="P136" si="360">SUM(P111:P135)</f>
        <v>37</v>
      </c>
      <c r="Q136" s="160">
        <f t="shared" si="292"/>
        <v>0.42307692307692307</v>
      </c>
      <c r="R136" s="157">
        <f>SUM(R111:R135)</f>
        <v>37</v>
      </c>
      <c r="S136" s="164">
        <f t="shared" si="294"/>
        <v>1.4663257145596602</v>
      </c>
      <c r="U136" s="157">
        <f t="shared" ref="U136" si="361">SUM(U111:U135)</f>
        <v>65</v>
      </c>
      <c r="V136" s="157">
        <f t="shared" ref="V136" si="362">SUM(V111:V135)</f>
        <v>65</v>
      </c>
      <c r="W136" s="157">
        <f t="shared" ref="W136" si="363">SUM(W111:W135)</f>
        <v>0</v>
      </c>
      <c r="X136" s="157">
        <f t="shared" ref="X136" si="364">SUM(X111:X135)</f>
        <v>102</v>
      </c>
      <c r="Y136" s="165">
        <f>IFERROR((X136-P136)/P136,0)</f>
        <v>1.7567567567567568</v>
      </c>
      <c r="Z136" s="157">
        <f t="shared" ref="Z136" si="365">SUM(Z111:Z135)</f>
        <v>118</v>
      </c>
      <c r="AA136" s="157">
        <f t="shared" ref="AA136" si="366">SUM(AA111:AA135)</f>
        <v>118</v>
      </c>
      <c r="AB136" s="157">
        <f t="shared" ref="AB136" si="367">SUM(AB111:AB135)</f>
        <v>0</v>
      </c>
      <c r="AC136" s="157">
        <f t="shared" ref="AC136" si="368">SUM(AC111:AC135)</f>
        <v>220</v>
      </c>
      <c r="AD136" s="165">
        <f t="shared" si="341"/>
        <v>1.1568627450980393</v>
      </c>
      <c r="AE136" s="157">
        <f t="shared" ref="AE136" si="369">SUM(AE111:AE135)</f>
        <v>87</v>
      </c>
      <c r="AF136" s="157">
        <f t="shared" ref="AF136" si="370">SUM(AF111:AF135)</f>
        <v>87</v>
      </c>
      <c r="AG136" s="157">
        <f t="shared" ref="AG136" si="371">SUM(AG111:AG135)</f>
        <v>0</v>
      </c>
      <c r="AH136" s="157">
        <f t="shared" ref="AH136" si="372">SUM(AH111:AH135)</f>
        <v>307</v>
      </c>
      <c r="AI136" s="165">
        <f t="shared" si="344"/>
        <v>0.39545454545454545</v>
      </c>
      <c r="AJ136" s="157">
        <f>SUM(AJ111:AJ135)</f>
        <v>62</v>
      </c>
      <c r="AK136" s="157">
        <f>SUM(AK111:AK135)</f>
        <v>62</v>
      </c>
      <c r="AL136" s="157">
        <f>SUM(AL111:AL135)</f>
        <v>0</v>
      </c>
      <c r="AM136" s="157">
        <f>SUM(AM111:AM135)</f>
        <v>369</v>
      </c>
      <c r="AN136" s="165">
        <f t="shared" si="347"/>
        <v>0.20195439739413681</v>
      </c>
      <c r="AO136" s="157">
        <f t="shared" ref="AO136" si="373">SUM(AO111:AO135)</f>
        <v>59</v>
      </c>
      <c r="AP136" s="157">
        <f t="shared" ref="AP136" si="374">SUM(AP111:AP135)</f>
        <v>59</v>
      </c>
      <c r="AQ136" s="157">
        <f t="shared" ref="AQ136" si="375">SUM(AQ111:AQ135)</f>
        <v>0</v>
      </c>
      <c r="AR136" s="157">
        <f t="shared" ref="AR136" si="376">SUM(AR111:AR135)</f>
        <v>428</v>
      </c>
      <c r="AS136" s="165">
        <f t="shared" si="350"/>
        <v>0.15989159891598917</v>
      </c>
      <c r="AT136" s="157">
        <f>SUM(AT111:AT135)</f>
        <v>391</v>
      </c>
      <c r="AU136" s="164">
        <f t="shared" si="352"/>
        <v>0.43123483921254002</v>
      </c>
    </row>
    <row r="138" spans="2:47" ht="15.5" x14ac:dyDescent="0.35">
      <c r="B138" s="296" t="s">
        <v>110</v>
      </c>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row>
    <row r="139" spans="2:47" ht="5.5" customHeight="1" outlineLevel="1" x14ac:dyDescent="0.3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2:47" outlineLevel="1" x14ac:dyDescent="0.35">
      <c r="B140" s="310"/>
      <c r="C140" s="328" t="s">
        <v>105</v>
      </c>
      <c r="D140" s="307" t="s">
        <v>130</v>
      </c>
      <c r="E140" s="308"/>
      <c r="F140" s="308"/>
      <c r="G140" s="308"/>
      <c r="H140" s="308"/>
      <c r="I140" s="308"/>
      <c r="J140" s="308"/>
      <c r="K140" s="308"/>
      <c r="L140" s="308"/>
      <c r="M140" s="308"/>
      <c r="N140" s="308"/>
      <c r="O140" s="308"/>
      <c r="P140" s="308"/>
      <c r="Q140" s="309"/>
      <c r="R140" s="318" t="str">
        <f xml:space="preserve"> D141&amp;" - "&amp;O141</f>
        <v>2019 - 2023</v>
      </c>
      <c r="S140" s="319"/>
      <c r="U140" s="307" t="s">
        <v>131</v>
      </c>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9"/>
    </row>
    <row r="141" spans="2:47" outlineLevel="1" x14ac:dyDescent="0.35">
      <c r="B141" s="311"/>
      <c r="C141" s="328"/>
      <c r="D141" s="307">
        <f>$C$3-5</f>
        <v>2019</v>
      </c>
      <c r="E141" s="309"/>
      <c r="F141" s="307">
        <f>$C$3-4</f>
        <v>2020</v>
      </c>
      <c r="G141" s="308"/>
      <c r="H141" s="309"/>
      <c r="I141" s="307">
        <f>$C$3-3</f>
        <v>2021</v>
      </c>
      <c r="J141" s="308"/>
      <c r="K141" s="309"/>
      <c r="L141" s="307">
        <f>$C$3-2</f>
        <v>2022</v>
      </c>
      <c r="M141" s="308"/>
      <c r="N141" s="309"/>
      <c r="O141" s="307">
        <f>$C$3-1</f>
        <v>2023</v>
      </c>
      <c r="P141" s="308"/>
      <c r="Q141" s="309"/>
      <c r="R141" s="320"/>
      <c r="S141" s="321"/>
      <c r="U141" s="307">
        <f>$C$3</f>
        <v>2024</v>
      </c>
      <c r="V141" s="308"/>
      <c r="W141" s="308"/>
      <c r="X141" s="308"/>
      <c r="Y141" s="309"/>
      <c r="Z141" s="307">
        <f>$C$3+1</f>
        <v>2025</v>
      </c>
      <c r="AA141" s="308"/>
      <c r="AB141" s="308"/>
      <c r="AC141" s="308"/>
      <c r="AD141" s="309"/>
      <c r="AE141" s="307">
        <f>$C$3+2</f>
        <v>2026</v>
      </c>
      <c r="AF141" s="308"/>
      <c r="AG141" s="308"/>
      <c r="AH141" s="308"/>
      <c r="AI141" s="309"/>
      <c r="AJ141" s="307">
        <f>$C$3+3</f>
        <v>2027</v>
      </c>
      <c r="AK141" s="308"/>
      <c r="AL141" s="308"/>
      <c r="AM141" s="308"/>
      <c r="AN141" s="309"/>
      <c r="AO141" s="307">
        <f>$C$3+4</f>
        <v>2028</v>
      </c>
      <c r="AP141" s="308"/>
      <c r="AQ141" s="308"/>
      <c r="AR141" s="308"/>
      <c r="AS141" s="309"/>
      <c r="AT141" s="316" t="str">
        <f>U141&amp;" - "&amp;AO141</f>
        <v>2024 - 2028</v>
      </c>
      <c r="AU141" s="317"/>
    </row>
    <row r="142" spans="2:47" ht="43.5" outlineLevel="1" x14ac:dyDescent="0.35">
      <c r="B142" s="312"/>
      <c r="C142" s="328"/>
      <c r="D142" s="65" t="s">
        <v>132</v>
      </c>
      <c r="E142" s="66" t="s">
        <v>133</v>
      </c>
      <c r="F142" s="65" t="s">
        <v>132</v>
      </c>
      <c r="G142" s="9" t="s">
        <v>133</v>
      </c>
      <c r="H142" s="66" t="s">
        <v>134</v>
      </c>
      <c r="I142" s="65" t="s">
        <v>132</v>
      </c>
      <c r="J142" s="9" t="s">
        <v>133</v>
      </c>
      <c r="K142" s="66" t="s">
        <v>134</v>
      </c>
      <c r="L142" s="65" t="s">
        <v>132</v>
      </c>
      <c r="M142" s="9" t="s">
        <v>133</v>
      </c>
      <c r="N142" s="66" t="s">
        <v>134</v>
      </c>
      <c r="O142" s="65" t="s">
        <v>132</v>
      </c>
      <c r="P142" s="9" t="s">
        <v>133</v>
      </c>
      <c r="Q142" s="66" t="s">
        <v>134</v>
      </c>
      <c r="R142" s="65" t="s">
        <v>126</v>
      </c>
      <c r="S142" s="119" t="s">
        <v>135</v>
      </c>
      <c r="U142" s="65" t="s">
        <v>132</v>
      </c>
      <c r="V142" s="104" t="s">
        <v>136</v>
      </c>
      <c r="W142" s="104" t="s">
        <v>137</v>
      </c>
      <c r="X142" s="9" t="s">
        <v>133</v>
      </c>
      <c r="Y142" s="66" t="s">
        <v>134</v>
      </c>
      <c r="Z142" s="65" t="s">
        <v>132</v>
      </c>
      <c r="AA142" s="104" t="s">
        <v>136</v>
      </c>
      <c r="AB142" s="104" t="s">
        <v>137</v>
      </c>
      <c r="AC142" s="9" t="s">
        <v>133</v>
      </c>
      <c r="AD142" s="66" t="s">
        <v>134</v>
      </c>
      <c r="AE142" s="65" t="s">
        <v>132</v>
      </c>
      <c r="AF142" s="104" t="s">
        <v>136</v>
      </c>
      <c r="AG142" s="104" t="s">
        <v>137</v>
      </c>
      <c r="AH142" s="9" t="s">
        <v>133</v>
      </c>
      <c r="AI142" s="66" t="s">
        <v>134</v>
      </c>
      <c r="AJ142" s="65" t="s">
        <v>132</v>
      </c>
      <c r="AK142" s="104" t="s">
        <v>136</v>
      </c>
      <c r="AL142" s="104" t="s">
        <v>137</v>
      </c>
      <c r="AM142" s="9" t="s">
        <v>133</v>
      </c>
      <c r="AN142" s="66" t="s">
        <v>134</v>
      </c>
      <c r="AO142" s="65" t="s">
        <v>132</v>
      </c>
      <c r="AP142" s="104" t="s">
        <v>136</v>
      </c>
      <c r="AQ142" s="104" t="s">
        <v>137</v>
      </c>
      <c r="AR142" s="9" t="s">
        <v>133</v>
      </c>
      <c r="AS142" s="66" t="s">
        <v>134</v>
      </c>
      <c r="AT142" s="65" t="s">
        <v>126</v>
      </c>
      <c r="AU142" s="119" t="s">
        <v>135</v>
      </c>
    </row>
    <row r="143" spans="2:47" outlineLevel="1" x14ac:dyDescent="0.35">
      <c r="B143" s="229" t="s">
        <v>75</v>
      </c>
      <c r="C143" s="63" t="s">
        <v>106</v>
      </c>
      <c r="D143" s="69">
        <v>0</v>
      </c>
      <c r="E143" s="70">
        <f>D143</f>
        <v>0</v>
      </c>
      <c r="F143" s="69"/>
      <c r="G143" s="137">
        <f t="shared" ref="G143" si="377">E143+F143</f>
        <v>0</v>
      </c>
      <c r="H143" s="166">
        <f t="shared" ref="H143" si="378">IFERROR((G143-E143)/E143,0)</f>
        <v>0</v>
      </c>
      <c r="I143" s="69"/>
      <c r="J143" s="137">
        <f t="shared" ref="J143" si="379">G143+I143</f>
        <v>0</v>
      </c>
      <c r="K143" s="166">
        <f t="shared" ref="K143" si="380">IFERROR((J143-G143)/G143,0)</f>
        <v>0</v>
      </c>
      <c r="L143" s="69"/>
      <c r="M143" s="137">
        <f t="shared" ref="M143" si="381">J143+L143</f>
        <v>0</v>
      </c>
      <c r="N143" s="166">
        <f t="shared" ref="N143" si="382">IFERROR((M143-J143)/J143,0)</f>
        <v>0</v>
      </c>
      <c r="O143" s="69"/>
      <c r="P143" s="137">
        <f t="shared" ref="P143:P167" si="383">M143+O143</f>
        <v>0</v>
      </c>
      <c r="Q143" s="166">
        <f t="shared" ref="Q143:Q168" si="384">IFERROR((P143-M143)/M143,0)</f>
        <v>0</v>
      </c>
      <c r="R143" s="163">
        <f t="shared" ref="R143:R167" si="385">D143+F143+I143+L143+O143</f>
        <v>0</v>
      </c>
      <c r="S143" s="164">
        <f t="shared" ref="S143:S168" si="386">IFERROR((P143/E143)^(1/4)-1,0)</f>
        <v>0</v>
      </c>
      <c r="U143" s="168">
        <f>V143+W143</f>
        <v>0</v>
      </c>
      <c r="V143" s="6"/>
      <c r="W143" s="6"/>
      <c r="X143" s="137">
        <f t="shared" ref="X143" si="387">P143+U143</f>
        <v>0</v>
      </c>
      <c r="Y143" s="166">
        <f t="shared" ref="Y143" si="388">IFERROR((X143-P143)/P143,0)</f>
        <v>0</v>
      </c>
      <c r="Z143" s="168">
        <f>AA143+AB143</f>
        <v>0</v>
      </c>
      <c r="AA143" s="6"/>
      <c r="AB143" s="6"/>
      <c r="AC143" s="137">
        <f t="shared" ref="AC143" si="389">X143+Z143</f>
        <v>0</v>
      </c>
      <c r="AD143" s="159">
        <f t="shared" ref="AD143" si="390">IFERROR((AC143-X143)/X143,0)</f>
        <v>0</v>
      </c>
      <c r="AE143" s="168">
        <f>AF143+AG143</f>
        <v>0</v>
      </c>
      <c r="AF143" s="6"/>
      <c r="AG143" s="6"/>
      <c r="AH143" s="137">
        <f t="shared" ref="AH143" si="391">AC143+AE143</f>
        <v>0</v>
      </c>
      <c r="AI143" s="159">
        <f t="shared" ref="AI143" si="392">IFERROR((AH143-AC143)/AC143,0)</f>
        <v>0</v>
      </c>
      <c r="AJ143" s="168">
        <f>AK143+AL143</f>
        <v>0</v>
      </c>
      <c r="AK143" s="6"/>
      <c r="AL143" s="6"/>
      <c r="AM143" s="137">
        <f t="shared" ref="AM143" si="393">AH143+AJ143</f>
        <v>0</v>
      </c>
      <c r="AN143" s="159">
        <f t="shared" ref="AN143" si="394">IFERROR((AM143-AH143)/AH143,0)</f>
        <v>0</v>
      </c>
      <c r="AO143" s="168">
        <f>AP143+AQ143</f>
        <v>0</v>
      </c>
      <c r="AP143" s="6"/>
      <c r="AQ143" s="6"/>
      <c r="AR143" s="137">
        <f t="shared" ref="AR143" si="395">AM143+AO143</f>
        <v>0</v>
      </c>
      <c r="AS143" s="159">
        <f t="shared" ref="AS143" si="396">IFERROR((AR143-AM143)/AM143,0)</f>
        <v>0</v>
      </c>
      <c r="AT143" s="163">
        <f t="shared" ref="AT143" si="397">U143+Z143+AE143+AJ143+AO143</f>
        <v>0</v>
      </c>
      <c r="AU143" s="164">
        <f t="shared" ref="AU143" si="398">IFERROR((AR143/X143)^(1/4)-1,0)</f>
        <v>0</v>
      </c>
    </row>
    <row r="144" spans="2:47" outlineLevel="1" x14ac:dyDescent="0.35">
      <c r="B144" s="230" t="s">
        <v>76</v>
      </c>
      <c r="C144" s="63" t="s">
        <v>106</v>
      </c>
      <c r="D144" s="69">
        <v>0</v>
      </c>
      <c r="E144" s="70">
        <f t="shared" ref="E144:E167" si="399">D144</f>
        <v>0</v>
      </c>
      <c r="F144" s="69"/>
      <c r="G144" s="137">
        <f t="shared" ref="G144:G163" si="400">E144+F144</f>
        <v>0</v>
      </c>
      <c r="H144" s="166">
        <f t="shared" ref="H144:H163" si="401">IFERROR((G144-E144)/E144,0)</f>
        <v>0</v>
      </c>
      <c r="I144" s="69"/>
      <c r="J144" s="137">
        <f t="shared" ref="J144:J163" si="402">G144+I144</f>
        <v>0</v>
      </c>
      <c r="K144" s="166">
        <f t="shared" ref="K144:K163" si="403">IFERROR((J144-G144)/G144,0)</f>
        <v>0</v>
      </c>
      <c r="L144" s="69"/>
      <c r="M144" s="137">
        <f t="shared" ref="M144:M163" si="404">J144+L144</f>
        <v>0</v>
      </c>
      <c r="N144" s="166">
        <f t="shared" ref="N144:N163" si="405">IFERROR((M144-J144)/J144,0)</f>
        <v>0</v>
      </c>
      <c r="O144" s="69"/>
      <c r="P144" s="137">
        <f t="shared" si="383"/>
        <v>0</v>
      </c>
      <c r="Q144" s="166">
        <f t="shared" si="384"/>
        <v>0</v>
      </c>
      <c r="R144" s="163">
        <f t="shared" si="385"/>
        <v>0</v>
      </c>
      <c r="S144" s="164">
        <f t="shared" si="386"/>
        <v>0</v>
      </c>
      <c r="U144" s="168">
        <f t="shared" ref="U144:U163" si="406">V144+W144</f>
        <v>0</v>
      </c>
      <c r="V144" s="6"/>
      <c r="W144" s="6"/>
      <c r="X144" s="137">
        <f t="shared" ref="X144:X163" si="407">P144+U144</f>
        <v>0</v>
      </c>
      <c r="Y144" s="166">
        <f t="shared" ref="Y144:Y163" si="408">IFERROR((X144-P144)/P144,0)</f>
        <v>0</v>
      </c>
      <c r="Z144" s="168">
        <f t="shared" ref="Z144:Z163" si="409">AA144+AB144</f>
        <v>0</v>
      </c>
      <c r="AA144" s="6"/>
      <c r="AB144" s="6"/>
      <c r="AC144" s="137">
        <f t="shared" ref="AC144:AC163" si="410">X144+Z144</f>
        <v>0</v>
      </c>
      <c r="AD144" s="159">
        <f t="shared" ref="AD144:AD163" si="411">IFERROR((AC144-X144)/X144,0)</f>
        <v>0</v>
      </c>
      <c r="AE144" s="168">
        <f t="shared" ref="AE144:AE163" si="412">AF144+AG144</f>
        <v>0</v>
      </c>
      <c r="AF144" s="6"/>
      <c r="AG144" s="6"/>
      <c r="AH144" s="137">
        <f t="shared" ref="AH144:AH163" si="413">AC144+AE144</f>
        <v>0</v>
      </c>
      <c r="AI144" s="159">
        <f t="shared" ref="AI144:AI163" si="414">IFERROR((AH144-AC144)/AC144,0)</f>
        <v>0</v>
      </c>
      <c r="AJ144" s="168">
        <f t="shared" ref="AJ144:AJ163" si="415">AK144+AL144</f>
        <v>0</v>
      </c>
      <c r="AK144" s="6"/>
      <c r="AL144" s="6"/>
      <c r="AM144" s="137">
        <f t="shared" ref="AM144:AM163" si="416">AH144+AJ144</f>
        <v>0</v>
      </c>
      <c r="AN144" s="159">
        <f t="shared" ref="AN144:AN163" si="417">IFERROR((AM144-AH144)/AH144,0)</f>
        <v>0</v>
      </c>
      <c r="AO144" s="168">
        <f t="shared" ref="AO144:AO163" si="418">AP144+AQ144</f>
        <v>0</v>
      </c>
      <c r="AP144" s="6"/>
      <c r="AQ144" s="6"/>
      <c r="AR144" s="137">
        <f t="shared" ref="AR144:AR163" si="419">AM144+AO144</f>
        <v>0</v>
      </c>
      <c r="AS144" s="159">
        <f t="shared" ref="AS144:AS163" si="420">IFERROR((AR144-AM144)/AM144,0)</f>
        <v>0</v>
      </c>
      <c r="AT144" s="163">
        <f t="shared" ref="AT144:AT163" si="421">U144+Z144+AE144+AJ144+AO144</f>
        <v>0</v>
      </c>
      <c r="AU144" s="164">
        <f t="shared" ref="AU144:AU163" si="422">IFERROR((AR144/X144)^(1/4)-1,0)</f>
        <v>0</v>
      </c>
    </row>
    <row r="145" spans="2:47" outlineLevel="1" x14ac:dyDescent="0.35">
      <c r="B145" s="229" t="s">
        <v>77</v>
      </c>
      <c r="C145" s="63" t="s">
        <v>106</v>
      </c>
      <c r="D145" s="69">
        <v>0</v>
      </c>
      <c r="E145" s="70">
        <f t="shared" si="399"/>
        <v>0</v>
      </c>
      <c r="F145" s="69"/>
      <c r="G145" s="137">
        <f t="shared" si="400"/>
        <v>0</v>
      </c>
      <c r="H145" s="166">
        <f t="shared" si="401"/>
        <v>0</v>
      </c>
      <c r="I145" s="69"/>
      <c r="J145" s="137">
        <f t="shared" si="402"/>
        <v>0</v>
      </c>
      <c r="K145" s="166">
        <f t="shared" si="403"/>
        <v>0</v>
      </c>
      <c r="L145" s="69"/>
      <c r="M145" s="137">
        <f t="shared" si="404"/>
        <v>0</v>
      </c>
      <c r="N145" s="166">
        <f t="shared" si="405"/>
        <v>0</v>
      </c>
      <c r="O145" s="69"/>
      <c r="P145" s="137">
        <f t="shared" si="383"/>
        <v>0</v>
      </c>
      <c r="Q145" s="166">
        <f t="shared" si="384"/>
        <v>0</v>
      </c>
      <c r="R145" s="163">
        <f t="shared" si="385"/>
        <v>0</v>
      </c>
      <c r="S145" s="164">
        <f t="shared" si="386"/>
        <v>0</v>
      </c>
      <c r="U145" s="168">
        <f t="shared" si="406"/>
        <v>0</v>
      </c>
      <c r="V145" s="6"/>
      <c r="W145" s="6"/>
      <c r="X145" s="137">
        <f t="shared" si="407"/>
        <v>0</v>
      </c>
      <c r="Y145" s="166">
        <f t="shared" si="408"/>
        <v>0</v>
      </c>
      <c r="Z145" s="168">
        <f t="shared" si="409"/>
        <v>0</v>
      </c>
      <c r="AA145" s="6"/>
      <c r="AB145" s="6"/>
      <c r="AC145" s="137">
        <f t="shared" si="410"/>
        <v>0</v>
      </c>
      <c r="AD145" s="159">
        <f t="shared" si="411"/>
        <v>0</v>
      </c>
      <c r="AE145" s="168">
        <f t="shared" si="412"/>
        <v>0</v>
      </c>
      <c r="AF145" s="6"/>
      <c r="AG145" s="6"/>
      <c r="AH145" s="137">
        <f t="shared" si="413"/>
        <v>0</v>
      </c>
      <c r="AI145" s="159">
        <f t="shared" si="414"/>
        <v>0</v>
      </c>
      <c r="AJ145" s="168">
        <f t="shared" si="415"/>
        <v>0</v>
      </c>
      <c r="AK145" s="6"/>
      <c r="AL145" s="6"/>
      <c r="AM145" s="137">
        <f t="shared" si="416"/>
        <v>0</v>
      </c>
      <c r="AN145" s="159">
        <f t="shared" si="417"/>
        <v>0</v>
      </c>
      <c r="AO145" s="168">
        <f t="shared" si="418"/>
        <v>0</v>
      </c>
      <c r="AP145" s="6"/>
      <c r="AQ145" s="6"/>
      <c r="AR145" s="137">
        <f t="shared" si="419"/>
        <v>0</v>
      </c>
      <c r="AS145" s="159">
        <f t="shared" si="420"/>
        <v>0</v>
      </c>
      <c r="AT145" s="163">
        <f t="shared" si="421"/>
        <v>0</v>
      </c>
      <c r="AU145" s="164">
        <f t="shared" si="422"/>
        <v>0</v>
      </c>
    </row>
    <row r="146" spans="2:47" outlineLevel="1" x14ac:dyDescent="0.35">
      <c r="B146" s="230" t="s">
        <v>78</v>
      </c>
      <c r="C146" s="63" t="s">
        <v>106</v>
      </c>
      <c r="D146" s="69"/>
      <c r="E146" s="70">
        <v>1</v>
      </c>
      <c r="F146" s="69"/>
      <c r="G146" s="137">
        <f t="shared" si="400"/>
        <v>1</v>
      </c>
      <c r="H146" s="166">
        <f t="shared" si="401"/>
        <v>0</v>
      </c>
      <c r="I146" s="69"/>
      <c r="J146" s="137">
        <f t="shared" si="402"/>
        <v>1</v>
      </c>
      <c r="K146" s="166">
        <f t="shared" si="403"/>
        <v>0</v>
      </c>
      <c r="L146" s="69"/>
      <c r="M146" s="137">
        <f t="shared" si="404"/>
        <v>1</v>
      </c>
      <c r="N146" s="166">
        <f t="shared" si="405"/>
        <v>0</v>
      </c>
      <c r="O146" s="69"/>
      <c r="P146" s="137">
        <f t="shared" si="383"/>
        <v>1</v>
      </c>
      <c r="Q146" s="166">
        <f t="shared" si="384"/>
        <v>0</v>
      </c>
      <c r="R146" s="163">
        <f t="shared" si="385"/>
        <v>0</v>
      </c>
      <c r="S146" s="164">
        <f t="shared" si="386"/>
        <v>0</v>
      </c>
      <c r="U146" s="168">
        <f t="shared" si="406"/>
        <v>4</v>
      </c>
      <c r="V146" s="6">
        <v>4</v>
      </c>
      <c r="W146" s="6"/>
      <c r="X146" s="137">
        <f t="shared" si="407"/>
        <v>5</v>
      </c>
      <c r="Y146" s="166">
        <f t="shared" si="408"/>
        <v>4</v>
      </c>
      <c r="Z146" s="168">
        <f t="shared" si="409"/>
        <v>10</v>
      </c>
      <c r="AA146" s="6">
        <v>10</v>
      </c>
      <c r="AB146" s="6"/>
      <c r="AC146" s="137">
        <f t="shared" si="410"/>
        <v>15</v>
      </c>
      <c r="AD146" s="159">
        <f t="shared" si="411"/>
        <v>2</v>
      </c>
      <c r="AE146" s="168">
        <f t="shared" si="412"/>
        <v>4</v>
      </c>
      <c r="AF146" s="6">
        <v>4</v>
      </c>
      <c r="AG146" s="6"/>
      <c r="AH146" s="137">
        <f t="shared" si="413"/>
        <v>19</v>
      </c>
      <c r="AI146" s="159">
        <f t="shared" si="414"/>
        <v>0.26666666666666666</v>
      </c>
      <c r="AJ146" s="168">
        <f t="shared" si="415"/>
        <v>4</v>
      </c>
      <c r="AK146" s="6">
        <v>4</v>
      </c>
      <c r="AL146" s="6"/>
      <c r="AM146" s="137">
        <f t="shared" si="416"/>
        <v>23</v>
      </c>
      <c r="AN146" s="159">
        <f t="shared" si="417"/>
        <v>0.21052631578947367</v>
      </c>
      <c r="AO146" s="168">
        <f t="shared" si="418"/>
        <v>4</v>
      </c>
      <c r="AP146" s="6">
        <v>4</v>
      </c>
      <c r="AQ146" s="6"/>
      <c r="AR146" s="137">
        <f t="shared" si="419"/>
        <v>27</v>
      </c>
      <c r="AS146" s="159">
        <f t="shared" si="420"/>
        <v>0.17391304347826086</v>
      </c>
      <c r="AT146" s="163">
        <f t="shared" si="421"/>
        <v>26</v>
      </c>
      <c r="AU146" s="164">
        <f t="shared" si="422"/>
        <v>0.5243982444638442</v>
      </c>
    </row>
    <row r="147" spans="2:47" outlineLevel="1" x14ac:dyDescent="0.35">
      <c r="B147" s="229" t="s">
        <v>79</v>
      </c>
      <c r="C147" s="63" t="s">
        <v>106</v>
      </c>
      <c r="D147" s="69">
        <v>0</v>
      </c>
      <c r="E147" s="70">
        <f t="shared" si="399"/>
        <v>0</v>
      </c>
      <c r="F147" s="69"/>
      <c r="G147" s="137">
        <f t="shared" si="400"/>
        <v>0</v>
      </c>
      <c r="H147" s="166">
        <f t="shared" si="401"/>
        <v>0</v>
      </c>
      <c r="I147" s="69"/>
      <c r="J147" s="137">
        <f t="shared" si="402"/>
        <v>0</v>
      </c>
      <c r="K147" s="166">
        <f t="shared" si="403"/>
        <v>0</v>
      </c>
      <c r="L147" s="69"/>
      <c r="M147" s="137">
        <f t="shared" si="404"/>
        <v>0</v>
      </c>
      <c r="N147" s="166">
        <f t="shared" si="405"/>
        <v>0</v>
      </c>
      <c r="O147" s="69"/>
      <c r="P147" s="137">
        <f t="shared" si="383"/>
        <v>0</v>
      </c>
      <c r="Q147" s="166">
        <f t="shared" si="384"/>
        <v>0</v>
      </c>
      <c r="R147" s="163">
        <f t="shared" si="385"/>
        <v>0</v>
      </c>
      <c r="S147" s="164">
        <f t="shared" si="386"/>
        <v>0</v>
      </c>
      <c r="U147" s="168">
        <f t="shared" si="406"/>
        <v>0</v>
      </c>
      <c r="V147" s="6"/>
      <c r="W147" s="6"/>
      <c r="X147" s="137">
        <f t="shared" si="407"/>
        <v>0</v>
      </c>
      <c r="Y147" s="166">
        <f t="shared" si="408"/>
        <v>0</v>
      </c>
      <c r="Z147" s="168">
        <f t="shared" si="409"/>
        <v>0</v>
      </c>
      <c r="AA147" s="6"/>
      <c r="AB147" s="6"/>
      <c r="AC147" s="137">
        <f t="shared" si="410"/>
        <v>0</v>
      </c>
      <c r="AD147" s="159">
        <f t="shared" si="411"/>
        <v>0</v>
      </c>
      <c r="AE147" s="168">
        <f t="shared" si="412"/>
        <v>0</v>
      </c>
      <c r="AF147" s="6"/>
      <c r="AG147" s="6"/>
      <c r="AH147" s="137">
        <f t="shared" si="413"/>
        <v>0</v>
      </c>
      <c r="AI147" s="159">
        <f t="shared" si="414"/>
        <v>0</v>
      </c>
      <c r="AJ147" s="168">
        <f t="shared" si="415"/>
        <v>0</v>
      </c>
      <c r="AK147" s="6"/>
      <c r="AL147" s="6"/>
      <c r="AM147" s="137">
        <f t="shared" si="416"/>
        <v>0</v>
      </c>
      <c r="AN147" s="159">
        <f t="shared" si="417"/>
        <v>0</v>
      </c>
      <c r="AO147" s="168">
        <f t="shared" si="418"/>
        <v>0</v>
      </c>
      <c r="AP147" s="6"/>
      <c r="AQ147" s="6"/>
      <c r="AR147" s="137">
        <f t="shared" si="419"/>
        <v>0</v>
      </c>
      <c r="AS147" s="159">
        <f t="shared" si="420"/>
        <v>0</v>
      </c>
      <c r="AT147" s="163">
        <f t="shared" si="421"/>
        <v>0</v>
      </c>
      <c r="AU147" s="164">
        <f t="shared" si="422"/>
        <v>0</v>
      </c>
    </row>
    <row r="148" spans="2:47" outlineLevel="1" x14ac:dyDescent="0.35">
      <c r="B148" s="230" t="s">
        <v>80</v>
      </c>
      <c r="C148" s="63" t="s">
        <v>106</v>
      </c>
      <c r="D148" s="69"/>
      <c r="E148" s="70">
        <v>1</v>
      </c>
      <c r="F148" s="69"/>
      <c r="G148" s="137">
        <f t="shared" si="400"/>
        <v>1</v>
      </c>
      <c r="H148" s="166">
        <f t="shared" si="401"/>
        <v>0</v>
      </c>
      <c r="I148" s="69"/>
      <c r="J148" s="137">
        <f t="shared" si="402"/>
        <v>1</v>
      </c>
      <c r="K148" s="166">
        <f t="shared" si="403"/>
        <v>0</v>
      </c>
      <c r="L148" s="69"/>
      <c r="M148" s="137">
        <f t="shared" si="404"/>
        <v>1</v>
      </c>
      <c r="N148" s="166">
        <f t="shared" si="405"/>
        <v>0</v>
      </c>
      <c r="O148" s="69"/>
      <c r="P148" s="137">
        <f t="shared" si="383"/>
        <v>1</v>
      </c>
      <c r="Q148" s="166">
        <f t="shared" si="384"/>
        <v>0</v>
      </c>
      <c r="R148" s="163">
        <f t="shared" si="385"/>
        <v>0</v>
      </c>
      <c r="S148" s="164">
        <f t="shared" si="386"/>
        <v>0</v>
      </c>
      <c r="U148" s="168">
        <f t="shared" si="406"/>
        <v>13</v>
      </c>
      <c r="V148" s="6">
        <v>13</v>
      </c>
      <c r="W148" s="6"/>
      <c r="X148" s="137">
        <f t="shared" si="407"/>
        <v>14</v>
      </c>
      <c r="Y148" s="166">
        <f t="shared" si="408"/>
        <v>13</v>
      </c>
      <c r="Z148" s="168">
        <f t="shared" si="409"/>
        <v>14</v>
      </c>
      <c r="AA148" s="6">
        <v>14</v>
      </c>
      <c r="AB148" s="6"/>
      <c r="AC148" s="137">
        <f t="shared" si="410"/>
        <v>28</v>
      </c>
      <c r="AD148" s="159">
        <f t="shared" si="411"/>
        <v>1</v>
      </c>
      <c r="AE148" s="168">
        <f t="shared" si="412"/>
        <v>12</v>
      </c>
      <c r="AF148" s="6">
        <v>12</v>
      </c>
      <c r="AG148" s="6"/>
      <c r="AH148" s="137">
        <f t="shared" si="413"/>
        <v>40</v>
      </c>
      <c r="AI148" s="159">
        <f t="shared" si="414"/>
        <v>0.42857142857142855</v>
      </c>
      <c r="AJ148" s="168">
        <f t="shared" si="415"/>
        <v>9</v>
      </c>
      <c r="AK148" s="6">
        <v>9</v>
      </c>
      <c r="AL148" s="6"/>
      <c r="AM148" s="137">
        <f t="shared" si="416"/>
        <v>49</v>
      </c>
      <c r="AN148" s="159">
        <f t="shared" si="417"/>
        <v>0.22500000000000001</v>
      </c>
      <c r="AO148" s="168">
        <f t="shared" si="418"/>
        <v>8</v>
      </c>
      <c r="AP148" s="6">
        <v>8</v>
      </c>
      <c r="AQ148" s="6"/>
      <c r="AR148" s="137">
        <f t="shared" si="419"/>
        <v>57</v>
      </c>
      <c r="AS148" s="159">
        <f t="shared" si="420"/>
        <v>0.16326530612244897</v>
      </c>
      <c r="AT148" s="163">
        <f t="shared" si="421"/>
        <v>56</v>
      </c>
      <c r="AU148" s="164">
        <f t="shared" si="422"/>
        <v>0.42048517324315915</v>
      </c>
    </row>
    <row r="149" spans="2:47" outlineLevel="1" x14ac:dyDescent="0.35">
      <c r="B149" s="229" t="s">
        <v>81</v>
      </c>
      <c r="C149" s="63" t="s">
        <v>106</v>
      </c>
      <c r="D149" s="69">
        <v>0</v>
      </c>
      <c r="E149" s="70">
        <f t="shared" si="399"/>
        <v>0</v>
      </c>
      <c r="F149" s="69"/>
      <c r="G149" s="137">
        <f t="shared" si="400"/>
        <v>0</v>
      </c>
      <c r="H149" s="166">
        <f t="shared" si="401"/>
        <v>0</v>
      </c>
      <c r="I149" s="69"/>
      <c r="J149" s="137">
        <f t="shared" si="402"/>
        <v>0</v>
      </c>
      <c r="K149" s="166">
        <f t="shared" si="403"/>
        <v>0</v>
      </c>
      <c r="L149" s="69"/>
      <c r="M149" s="137">
        <f t="shared" si="404"/>
        <v>0</v>
      </c>
      <c r="N149" s="166">
        <f t="shared" si="405"/>
        <v>0</v>
      </c>
      <c r="O149" s="69"/>
      <c r="P149" s="137">
        <f t="shared" si="383"/>
        <v>0</v>
      </c>
      <c r="Q149" s="166">
        <f t="shared" si="384"/>
        <v>0</v>
      </c>
      <c r="R149" s="163">
        <f t="shared" si="385"/>
        <v>0</v>
      </c>
      <c r="S149" s="164">
        <f t="shared" si="386"/>
        <v>0</v>
      </c>
      <c r="U149" s="168">
        <f t="shared" si="406"/>
        <v>0</v>
      </c>
      <c r="V149" s="6"/>
      <c r="W149" s="6"/>
      <c r="X149" s="137">
        <f t="shared" si="407"/>
        <v>0</v>
      </c>
      <c r="Y149" s="166">
        <f t="shared" si="408"/>
        <v>0</v>
      </c>
      <c r="Z149" s="168">
        <f t="shared" si="409"/>
        <v>0</v>
      </c>
      <c r="AA149" s="6"/>
      <c r="AB149" s="6"/>
      <c r="AC149" s="137">
        <f t="shared" si="410"/>
        <v>0</v>
      </c>
      <c r="AD149" s="159">
        <f t="shared" si="411"/>
        <v>0</v>
      </c>
      <c r="AE149" s="168">
        <f t="shared" si="412"/>
        <v>0</v>
      </c>
      <c r="AF149" s="6"/>
      <c r="AG149" s="6"/>
      <c r="AH149" s="137">
        <f t="shared" si="413"/>
        <v>0</v>
      </c>
      <c r="AI149" s="159">
        <f t="shared" si="414"/>
        <v>0</v>
      </c>
      <c r="AJ149" s="168">
        <f t="shared" si="415"/>
        <v>0</v>
      </c>
      <c r="AK149" s="6"/>
      <c r="AL149" s="6"/>
      <c r="AM149" s="137">
        <f t="shared" si="416"/>
        <v>0</v>
      </c>
      <c r="AN149" s="159">
        <f t="shared" si="417"/>
        <v>0</v>
      </c>
      <c r="AO149" s="168">
        <f t="shared" si="418"/>
        <v>0</v>
      </c>
      <c r="AP149" s="6"/>
      <c r="AQ149" s="6"/>
      <c r="AR149" s="137">
        <f t="shared" si="419"/>
        <v>0</v>
      </c>
      <c r="AS149" s="159">
        <f t="shared" si="420"/>
        <v>0</v>
      </c>
      <c r="AT149" s="163">
        <f t="shared" si="421"/>
        <v>0</v>
      </c>
      <c r="AU149" s="164">
        <f t="shared" si="422"/>
        <v>0</v>
      </c>
    </row>
    <row r="150" spans="2:47" outlineLevel="1" x14ac:dyDescent="0.35">
      <c r="B150" s="230" t="s">
        <v>82</v>
      </c>
      <c r="C150" s="63" t="s">
        <v>106</v>
      </c>
      <c r="D150" s="69">
        <v>0</v>
      </c>
      <c r="E150" s="70">
        <f t="shared" si="399"/>
        <v>0</v>
      </c>
      <c r="F150" s="69"/>
      <c r="G150" s="137">
        <f t="shared" si="400"/>
        <v>0</v>
      </c>
      <c r="H150" s="166">
        <f t="shared" si="401"/>
        <v>0</v>
      </c>
      <c r="I150" s="69"/>
      <c r="J150" s="137">
        <f t="shared" si="402"/>
        <v>0</v>
      </c>
      <c r="K150" s="166">
        <f t="shared" si="403"/>
        <v>0</v>
      </c>
      <c r="L150" s="69"/>
      <c r="M150" s="137">
        <f t="shared" si="404"/>
        <v>0</v>
      </c>
      <c r="N150" s="166">
        <f t="shared" si="405"/>
        <v>0</v>
      </c>
      <c r="O150" s="69"/>
      <c r="P150" s="137">
        <f t="shared" si="383"/>
        <v>0</v>
      </c>
      <c r="Q150" s="166">
        <f t="shared" si="384"/>
        <v>0</v>
      </c>
      <c r="R150" s="163">
        <f t="shared" si="385"/>
        <v>0</v>
      </c>
      <c r="S150" s="164">
        <f t="shared" si="386"/>
        <v>0</v>
      </c>
      <c r="U150" s="168">
        <f t="shared" si="406"/>
        <v>0</v>
      </c>
      <c r="V150" s="6"/>
      <c r="W150" s="6"/>
      <c r="X150" s="137">
        <f t="shared" si="407"/>
        <v>0</v>
      </c>
      <c r="Y150" s="166">
        <f t="shared" si="408"/>
        <v>0</v>
      </c>
      <c r="Z150" s="168">
        <f t="shared" si="409"/>
        <v>0</v>
      </c>
      <c r="AA150" s="6"/>
      <c r="AB150" s="6"/>
      <c r="AC150" s="137">
        <f t="shared" si="410"/>
        <v>0</v>
      </c>
      <c r="AD150" s="159">
        <f t="shared" si="411"/>
        <v>0</v>
      </c>
      <c r="AE150" s="168">
        <f t="shared" si="412"/>
        <v>0</v>
      </c>
      <c r="AF150" s="6"/>
      <c r="AG150" s="6"/>
      <c r="AH150" s="137">
        <f t="shared" si="413"/>
        <v>0</v>
      </c>
      <c r="AI150" s="159">
        <f t="shared" si="414"/>
        <v>0</v>
      </c>
      <c r="AJ150" s="168">
        <f t="shared" si="415"/>
        <v>0</v>
      </c>
      <c r="AK150" s="6"/>
      <c r="AL150" s="6"/>
      <c r="AM150" s="137">
        <f t="shared" si="416"/>
        <v>0</v>
      </c>
      <c r="AN150" s="159">
        <f t="shared" si="417"/>
        <v>0</v>
      </c>
      <c r="AO150" s="168">
        <f t="shared" si="418"/>
        <v>0</v>
      </c>
      <c r="AP150" s="6"/>
      <c r="AQ150" s="6"/>
      <c r="AR150" s="137">
        <f t="shared" si="419"/>
        <v>0</v>
      </c>
      <c r="AS150" s="159">
        <f t="shared" si="420"/>
        <v>0</v>
      </c>
      <c r="AT150" s="163">
        <f t="shared" si="421"/>
        <v>0</v>
      </c>
      <c r="AU150" s="164">
        <f t="shared" si="422"/>
        <v>0</v>
      </c>
    </row>
    <row r="151" spans="2:47" outlineLevel="1" x14ac:dyDescent="0.35">
      <c r="B151" s="230" t="s">
        <v>83</v>
      </c>
      <c r="C151" s="63" t="s">
        <v>106</v>
      </c>
      <c r="D151" s="69">
        <v>0</v>
      </c>
      <c r="E151" s="70">
        <f t="shared" si="399"/>
        <v>0</v>
      </c>
      <c r="F151" s="69"/>
      <c r="G151" s="137">
        <f t="shared" si="400"/>
        <v>0</v>
      </c>
      <c r="H151" s="166">
        <f t="shared" si="401"/>
        <v>0</v>
      </c>
      <c r="I151" s="69"/>
      <c r="J151" s="137">
        <f t="shared" si="402"/>
        <v>0</v>
      </c>
      <c r="K151" s="166">
        <f t="shared" si="403"/>
        <v>0</v>
      </c>
      <c r="L151" s="69"/>
      <c r="M151" s="137">
        <f t="shared" si="404"/>
        <v>0</v>
      </c>
      <c r="N151" s="166">
        <f t="shared" si="405"/>
        <v>0</v>
      </c>
      <c r="O151" s="69"/>
      <c r="P151" s="137">
        <f t="shared" si="383"/>
        <v>0</v>
      </c>
      <c r="Q151" s="166">
        <f t="shared" si="384"/>
        <v>0</v>
      </c>
      <c r="R151" s="163">
        <f t="shared" si="385"/>
        <v>0</v>
      </c>
      <c r="S151" s="164">
        <f t="shared" si="386"/>
        <v>0</v>
      </c>
      <c r="U151" s="168">
        <f t="shared" si="406"/>
        <v>0</v>
      </c>
      <c r="V151" s="6"/>
      <c r="W151" s="6"/>
      <c r="X151" s="137">
        <f t="shared" si="407"/>
        <v>0</v>
      </c>
      <c r="Y151" s="166">
        <f t="shared" si="408"/>
        <v>0</v>
      </c>
      <c r="Z151" s="168">
        <f t="shared" si="409"/>
        <v>0</v>
      </c>
      <c r="AA151" s="6"/>
      <c r="AB151" s="6"/>
      <c r="AC151" s="137">
        <f t="shared" si="410"/>
        <v>0</v>
      </c>
      <c r="AD151" s="159">
        <f t="shared" si="411"/>
        <v>0</v>
      </c>
      <c r="AE151" s="168">
        <f t="shared" si="412"/>
        <v>0</v>
      </c>
      <c r="AF151" s="6"/>
      <c r="AG151" s="6"/>
      <c r="AH151" s="137">
        <f t="shared" si="413"/>
        <v>0</v>
      </c>
      <c r="AI151" s="159">
        <f t="shared" si="414"/>
        <v>0</v>
      </c>
      <c r="AJ151" s="168">
        <f t="shared" si="415"/>
        <v>0</v>
      </c>
      <c r="AK151" s="6"/>
      <c r="AL151" s="6"/>
      <c r="AM151" s="137">
        <f t="shared" si="416"/>
        <v>0</v>
      </c>
      <c r="AN151" s="159">
        <f t="shared" si="417"/>
        <v>0</v>
      </c>
      <c r="AO151" s="168">
        <f t="shared" si="418"/>
        <v>0</v>
      </c>
      <c r="AP151" s="6"/>
      <c r="AQ151" s="6"/>
      <c r="AR151" s="137">
        <f t="shared" si="419"/>
        <v>0</v>
      </c>
      <c r="AS151" s="159">
        <f t="shared" si="420"/>
        <v>0</v>
      </c>
      <c r="AT151" s="163">
        <f t="shared" si="421"/>
        <v>0</v>
      </c>
      <c r="AU151" s="164">
        <f t="shared" si="422"/>
        <v>0</v>
      </c>
    </row>
    <row r="152" spans="2:47" outlineLevel="1" x14ac:dyDescent="0.35">
      <c r="B152" s="230" t="s">
        <v>84</v>
      </c>
      <c r="C152" s="63" t="s">
        <v>106</v>
      </c>
      <c r="D152" s="69">
        <v>0</v>
      </c>
      <c r="E152" s="70">
        <f t="shared" si="399"/>
        <v>0</v>
      </c>
      <c r="F152" s="69"/>
      <c r="G152" s="137">
        <f t="shared" si="400"/>
        <v>0</v>
      </c>
      <c r="H152" s="166">
        <f t="shared" si="401"/>
        <v>0</v>
      </c>
      <c r="I152" s="69"/>
      <c r="J152" s="137">
        <f t="shared" si="402"/>
        <v>0</v>
      </c>
      <c r="K152" s="166">
        <f t="shared" si="403"/>
        <v>0</v>
      </c>
      <c r="L152" s="69"/>
      <c r="M152" s="137">
        <f t="shared" si="404"/>
        <v>0</v>
      </c>
      <c r="N152" s="166">
        <f t="shared" si="405"/>
        <v>0</v>
      </c>
      <c r="O152" s="69"/>
      <c r="P152" s="137">
        <f t="shared" si="383"/>
        <v>0</v>
      </c>
      <c r="Q152" s="166">
        <f t="shared" si="384"/>
        <v>0</v>
      </c>
      <c r="R152" s="163">
        <f t="shared" si="385"/>
        <v>0</v>
      </c>
      <c r="S152" s="164">
        <f t="shared" si="386"/>
        <v>0</v>
      </c>
      <c r="U152" s="168">
        <f t="shared" si="406"/>
        <v>0</v>
      </c>
      <c r="V152" s="6"/>
      <c r="W152" s="6"/>
      <c r="X152" s="137">
        <f t="shared" si="407"/>
        <v>0</v>
      </c>
      <c r="Y152" s="166">
        <f t="shared" si="408"/>
        <v>0</v>
      </c>
      <c r="Z152" s="168">
        <f t="shared" si="409"/>
        <v>0</v>
      </c>
      <c r="AA152" s="6"/>
      <c r="AB152" s="6"/>
      <c r="AC152" s="137">
        <f t="shared" si="410"/>
        <v>0</v>
      </c>
      <c r="AD152" s="159">
        <f t="shared" si="411"/>
        <v>0</v>
      </c>
      <c r="AE152" s="168">
        <f t="shared" si="412"/>
        <v>0</v>
      </c>
      <c r="AF152" s="6"/>
      <c r="AG152" s="6"/>
      <c r="AH152" s="137">
        <f t="shared" si="413"/>
        <v>0</v>
      </c>
      <c r="AI152" s="159">
        <f t="shared" si="414"/>
        <v>0</v>
      </c>
      <c r="AJ152" s="168">
        <f t="shared" si="415"/>
        <v>0</v>
      </c>
      <c r="AK152" s="6"/>
      <c r="AL152" s="6"/>
      <c r="AM152" s="137">
        <f t="shared" si="416"/>
        <v>0</v>
      </c>
      <c r="AN152" s="159">
        <f t="shared" si="417"/>
        <v>0</v>
      </c>
      <c r="AO152" s="168">
        <f t="shared" si="418"/>
        <v>0</v>
      </c>
      <c r="AP152" s="6"/>
      <c r="AQ152" s="6"/>
      <c r="AR152" s="137">
        <f t="shared" si="419"/>
        <v>0</v>
      </c>
      <c r="AS152" s="159">
        <f t="shared" si="420"/>
        <v>0</v>
      </c>
      <c r="AT152" s="163">
        <f t="shared" si="421"/>
        <v>0</v>
      </c>
      <c r="AU152" s="164">
        <f t="shared" si="422"/>
        <v>0</v>
      </c>
    </row>
    <row r="153" spans="2:47" outlineLevel="1" x14ac:dyDescent="0.35">
      <c r="B153" s="229" t="s">
        <v>85</v>
      </c>
      <c r="C153" s="63" t="s">
        <v>106</v>
      </c>
      <c r="D153" s="69">
        <v>0</v>
      </c>
      <c r="E153" s="70">
        <f t="shared" si="399"/>
        <v>0</v>
      </c>
      <c r="F153" s="69"/>
      <c r="G153" s="137">
        <f t="shared" si="400"/>
        <v>0</v>
      </c>
      <c r="H153" s="166">
        <f t="shared" si="401"/>
        <v>0</v>
      </c>
      <c r="I153" s="69"/>
      <c r="J153" s="137">
        <f t="shared" si="402"/>
        <v>0</v>
      </c>
      <c r="K153" s="166">
        <f t="shared" si="403"/>
        <v>0</v>
      </c>
      <c r="L153" s="69"/>
      <c r="M153" s="137">
        <f t="shared" si="404"/>
        <v>0</v>
      </c>
      <c r="N153" s="166">
        <f t="shared" si="405"/>
        <v>0</v>
      </c>
      <c r="O153" s="69"/>
      <c r="P153" s="137">
        <f t="shared" si="383"/>
        <v>0</v>
      </c>
      <c r="Q153" s="166">
        <f t="shared" si="384"/>
        <v>0</v>
      </c>
      <c r="R153" s="163">
        <f t="shared" si="385"/>
        <v>0</v>
      </c>
      <c r="S153" s="164">
        <f t="shared" si="386"/>
        <v>0</v>
      </c>
      <c r="U153" s="168">
        <f t="shared" si="406"/>
        <v>0</v>
      </c>
      <c r="V153" s="6"/>
      <c r="W153" s="6"/>
      <c r="X153" s="137">
        <f t="shared" si="407"/>
        <v>0</v>
      </c>
      <c r="Y153" s="166">
        <f t="shared" si="408"/>
        <v>0</v>
      </c>
      <c r="Z153" s="168">
        <f t="shared" si="409"/>
        <v>0</v>
      </c>
      <c r="AA153" s="6"/>
      <c r="AB153" s="6"/>
      <c r="AC153" s="137">
        <f t="shared" si="410"/>
        <v>0</v>
      </c>
      <c r="AD153" s="159">
        <f t="shared" si="411"/>
        <v>0</v>
      </c>
      <c r="AE153" s="168">
        <f t="shared" si="412"/>
        <v>0</v>
      </c>
      <c r="AF153" s="6"/>
      <c r="AG153" s="6"/>
      <c r="AH153" s="137">
        <f t="shared" si="413"/>
        <v>0</v>
      </c>
      <c r="AI153" s="159">
        <f t="shared" si="414"/>
        <v>0</v>
      </c>
      <c r="AJ153" s="168">
        <f t="shared" si="415"/>
        <v>0</v>
      </c>
      <c r="AK153" s="6"/>
      <c r="AL153" s="6"/>
      <c r="AM153" s="137">
        <f t="shared" si="416"/>
        <v>0</v>
      </c>
      <c r="AN153" s="159">
        <f t="shared" si="417"/>
        <v>0</v>
      </c>
      <c r="AO153" s="168">
        <f t="shared" si="418"/>
        <v>0</v>
      </c>
      <c r="AP153" s="6"/>
      <c r="AQ153" s="6"/>
      <c r="AR153" s="137">
        <f t="shared" si="419"/>
        <v>0</v>
      </c>
      <c r="AS153" s="159">
        <f t="shared" si="420"/>
        <v>0</v>
      </c>
      <c r="AT153" s="163">
        <f t="shared" si="421"/>
        <v>0</v>
      </c>
      <c r="AU153" s="164">
        <f t="shared" si="422"/>
        <v>0</v>
      </c>
    </row>
    <row r="154" spans="2:47" outlineLevel="1" x14ac:dyDescent="0.35">
      <c r="B154" s="230" t="s">
        <v>86</v>
      </c>
      <c r="C154" s="63" t="s">
        <v>106</v>
      </c>
      <c r="D154" s="69">
        <v>0</v>
      </c>
      <c r="E154" s="70">
        <f t="shared" si="399"/>
        <v>0</v>
      </c>
      <c r="F154" s="69"/>
      <c r="G154" s="137">
        <f t="shared" si="400"/>
        <v>0</v>
      </c>
      <c r="H154" s="166">
        <f t="shared" si="401"/>
        <v>0</v>
      </c>
      <c r="I154" s="69"/>
      <c r="J154" s="137">
        <f t="shared" si="402"/>
        <v>0</v>
      </c>
      <c r="K154" s="166">
        <f t="shared" si="403"/>
        <v>0</v>
      </c>
      <c r="L154" s="69"/>
      <c r="M154" s="137">
        <f t="shared" si="404"/>
        <v>0</v>
      </c>
      <c r="N154" s="166">
        <f t="shared" si="405"/>
        <v>0</v>
      </c>
      <c r="O154" s="69"/>
      <c r="P154" s="137">
        <f t="shared" si="383"/>
        <v>0</v>
      </c>
      <c r="Q154" s="166">
        <f t="shared" si="384"/>
        <v>0</v>
      </c>
      <c r="R154" s="163">
        <f t="shared" si="385"/>
        <v>0</v>
      </c>
      <c r="S154" s="164">
        <f t="shared" si="386"/>
        <v>0</v>
      </c>
      <c r="U154" s="168">
        <f t="shared" si="406"/>
        <v>0</v>
      </c>
      <c r="V154" s="6"/>
      <c r="W154" s="6"/>
      <c r="X154" s="137">
        <f t="shared" si="407"/>
        <v>0</v>
      </c>
      <c r="Y154" s="166">
        <f t="shared" si="408"/>
        <v>0</v>
      </c>
      <c r="Z154" s="168">
        <f t="shared" si="409"/>
        <v>0</v>
      </c>
      <c r="AA154" s="6"/>
      <c r="AB154" s="6"/>
      <c r="AC154" s="137">
        <f t="shared" si="410"/>
        <v>0</v>
      </c>
      <c r="AD154" s="159">
        <f t="shared" si="411"/>
        <v>0</v>
      </c>
      <c r="AE154" s="168">
        <f t="shared" si="412"/>
        <v>0</v>
      </c>
      <c r="AF154" s="6"/>
      <c r="AG154" s="6"/>
      <c r="AH154" s="137">
        <f t="shared" si="413"/>
        <v>0</v>
      </c>
      <c r="AI154" s="159">
        <f t="shared" si="414"/>
        <v>0</v>
      </c>
      <c r="AJ154" s="168">
        <f t="shared" si="415"/>
        <v>0</v>
      </c>
      <c r="AK154" s="6"/>
      <c r="AL154" s="6"/>
      <c r="AM154" s="137">
        <f t="shared" si="416"/>
        <v>0</v>
      </c>
      <c r="AN154" s="159">
        <f t="shared" si="417"/>
        <v>0</v>
      </c>
      <c r="AO154" s="168">
        <f t="shared" si="418"/>
        <v>0</v>
      </c>
      <c r="AP154" s="6"/>
      <c r="AQ154" s="6"/>
      <c r="AR154" s="137">
        <f t="shared" si="419"/>
        <v>0</v>
      </c>
      <c r="AS154" s="159">
        <f t="shared" si="420"/>
        <v>0</v>
      </c>
      <c r="AT154" s="163">
        <f t="shared" si="421"/>
        <v>0</v>
      </c>
      <c r="AU154" s="164">
        <f t="shared" si="422"/>
        <v>0</v>
      </c>
    </row>
    <row r="155" spans="2:47" outlineLevel="1" x14ac:dyDescent="0.35">
      <c r="B155" s="230" t="s">
        <v>87</v>
      </c>
      <c r="C155" s="63" t="s">
        <v>106</v>
      </c>
      <c r="D155" s="69">
        <v>0</v>
      </c>
      <c r="E155" s="70">
        <f t="shared" si="399"/>
        <v>0</v>
      </c>
      <c r="F155" s="69"/>
      <c r="G155" s="137">
        <f t="shared" si="400"/>
        <v>0</v>
      </c>
      <c r="H155" s="166">
        <f t="shared" si="401"/>
        <v>0</v>
      </c>
      <c r="I155" s="69"/>
      <c r="J155" s="137">
        <f t="shared" si="402"/>
        <v>0</v>
      </c>
      <c r="K155" s="166">
        <f t="shared" si="403"/>
        <v>0</v>
      </c>
      <c r="L155" s="69"/>
      <c r="M155" s="137">
        <f t="shared" si="404"/>
        <v>0</v>
      </c>
      <c r="N155" s="166">
        <f t="shared" si="405"/>
        <v>0</v>
      </c>
      <c r="O155" s="69"/>
      <c r="P155" s="137">
        <f t="shared" si="383"/>
        <v>0</v>
      </c>
      <c r="Q155" s="166">
        <f t="shared" si="384"/>
        <v>0</v>
      </c>
      <c r="R155" s="163">
        <f t="shared" si="385"/>
        <v>0</v>
      </c>
      <c r="S155" s="164">
        <f t="shared" si="386"/>
        <v>0</v>
      </c>
      <c r="U155" s="168">
        <f t="shared" si="406"/>
        <v>0</v>
      </c>
      <c r="V155" s="6"/>
      <c r="W155" s="6"/>
      <c r="X155" s="137">
        <f t="shared" si="407"/>
        <v>0</v>
      </c>
      <c r="Y155" s="166">
        <f t="shared" si="408"/>
        <v>0</v>
      </c>
      <c r="Z155" s="168">
        <f t="shared" si="409"/>
        <v>0</v>
      </c>
      <c r="AA155" s="6"/>
      <c r="AB155" s="6"/>
      <c r="AC155" s="137">
        <f t="shared" si="410"/>
        <v>0</v>
      </c>
      <c r="AD155" s="159">
        <f t="shared" si="411"/>
        <v>0</v>
      </c>
      <c r="AE155" s="168">
        <f t="shared" si="412"/>
        <v>0</v>
      </c>
      <c r="AF155" s="6"/>
      <c r="AG155" s="6"/>
      <c r="AH155" s="137">
        <f t="shared" si="413"/>
        <v>0</v>
      </c>
      <c r="AI155" s="159">
        <f t="shared" si="414"/>
        <v>0</v>
      </c>
      <c r="AJ155" s="168">
        <f t="shared" si="415"/>
        <v>0</v>
      </c>
      <c r="AK155" s="6"/>
      <c r="AL155" s="6"/>
      <c r="AM155" s="137">
        <f t="shared" si="416"/>
        <v>0</v>
      </c>
      <c r="AN155" s="159">
        <f t="shared" si="417"/>
        <v>0</v>
      </c>
      <c r="AO155" s="168">
        <f t="shared" si="418"/>
        <v>0</v>
      </c>
      <c r="AP155" s="6"/>
      <c r="AQ155" s="6"/>
      <c r="AR155" s="137">
        <f t="shared" si="419"/>
        <v>0</v>
      </c>
      <c r="AS155" s="159">
        <f t="shared" si="420"/>
        <v>0</v>
      </c>
      <c r="AT155" s="163">
        <f t="shared" si="421"/>
        <v>0</v>
      </c>
      <c r="AU155" s="164">
        <f t="shared" si="422"/>
        <v>0</v>
      </c>
    </row>
    <row r="156" spans="2:47" outlineLevel="1" x14ac:dyDescent="0.35">
      <c r="B156" s="230" t="s">
        <v>88</v>
      </c>
      <c r="C156" s="63" t="s">
        <v>106</v>
      </c>
      <c r="D156" s="69">
        <v>0</v>
      </c>
      <c r="E156" s="70">
        <f t="shared" si="399"/>
        <v>0</v>
      </c>
      <c r="F156" s="69"/>
      <c r="G156" s="137">
        <f t="shared" si="400"/>
        <v>0</v>
      </c>
      <c r="H156" s="166">
        <f t="shared" si="401"/>
        <v>0</v>
      </c>
      <c r="I156" s="69"/>
      <c r="J156" s="137">
        <f t="shared" si="402"/>
        <v>0</v>
      </c>
      <c r="K156" s="166">
        <f t="shared" si="403"/>
        <v>0</v>
      </c>
      <c r="L156" s="69"/>
      <c r="M156" s="137">
        <f t="shared" si="404"/>
        <v>0</v>
      </c>
      <c r="N156" s="166">
        <f t="shared" si="405"/>
        <v>0</v>
      </c>
      <c r="O156" s="69"/>
      <c r="P156" s="137">
        <f t="shared" si="383"/>
        <v>0</v>
      </c>
      <c r="Q156" s="166">
        <f t="shared" si="384"/>
        <v>0</v>
      </c>
      <c r="R156" s="163">
        <f t="shared" si="385"/>
        <v>0</v>
      </c>
      <c r="S156" s="164">
        <f t="shared" si="386"/>
        <v>0</v>
      </c>
      <c r="U156" s="168">
        <f t="shared" si="406"/>
        <v>0</v>
      </c>
      <c r="V156" s="6"/>
      <c r="W156" s="6"/>
      <c r="X156" s="137">
        <f t="shared" si="407"/>
        <v>0</v>
      </c>
      <c r="Y156" s="166">
        <f t="shared" si="408"/>
        <v>0</v>
      </c>
      <c r="Z156" s="168">
        <f t="shared" si="409"/>
        <v>0</v>
      </c>
      <c r="AA156" s="6"/>
      <c r="AB156" s="6"/>
      <c r="AC156" s="137">
        <f t="shared" si="410"/>
        <v>0</v>
      </c>
      <c r="AD156" s="159">
        <f t="shared" si="411"/>
        <v>0</v>
      </c>
      <c r="AE156" s="168">
        <f t="shared" si="412"/>
        <v>0</v>
      </c>
      <c r="AF156" s="6"/>
      <c r="AG156" s="6"/>
      <c r="AH156" s="137">
        <f t="shared" si="413"/>
        <v>0</v>
      </c>
      <c r="AI156" s="159">
        <f t="shared" si="414"/>
        <v>0</v>
      </c>
      <c r="AJ156" s="168">
        <f t="shared" si="415"/>
        <v>0</v>
      </c>
      <c r="AK156" s="6"/>
      <c r="AL156" s="6"/>
      <c r="AM156" s="137">
        <f t="shared" si="416"/>
        <v>0</v>
      </c>
      <c r="AN156" s="159">
        <f t="shared" si="417"/>
        <v>0</v>
      </c>
      <c r="AO156" s="168">
        <f t="shared" si="418"/>
        <v>0</v>
      </c>
      <c r="AP156" s="6"/>
      <c r="AQ156" s="6"/>
      <c r="AR156" s="137">
        <f t="shared" si="419"/>
        <v>0</v>
      </c>
      <c r="AS156" s="159">
        <f t="shared" si="420"/>
        <v>0</v>
      </c>
      <c r="AT156" s="163">
        <f t="shared" si="421"/>
        <v>0</v>
      </c>
      <c r="AU156" s="164">
        <f t="shared" si="422"/>
        <v>0</v>
      </c>
    </row>
    <row r="157" spans="2:47" outlineLevel="1" x14ac:dyDescent="0.35">
      <c r="B157" s="230" t="s">
        <v>89</v>
      </c>
      <c r="C157" s="63" t="s">
        <v>106</v>
      </c>
      <c r="D157" s="69">
        <v>1</v>
      </c>
      <c r="E157" s="70">
        <f t="shared" si="399"/>
        <v>1</v>
      </c>
      <c r="F157" s="69"/>
      <c r="G157" s="137">
        <f t="shared" si="400"/>
        <v>1</v>
      </c>
      <c r="H157" s="166">
        <f t="shared" si="401"/>
        <v>0</v>
      </c>
      <c r="I157" s="69"/>
      <c r="J157" s="137">
        <f t="shared" si="402"/>
        <v>1</v>
      </c>
      <c r="K157" s="166">
        <f t="shared" si="403"/>
        <v>0</v>
      </c>
      <c r="L157" s="69"/>
      <c r="M157" s="137">
        <f t="shared" si="404"/>
        <v>1</v>
      </c>
      <c r="N157" s="166">
        <f t="shared" si="405"/>
        <v>0</v>
      </c>
      <c r="O157" s="69"/>
      <c r="P157" s="137">
        <f t="shared" si="383"/>
        <v>1</v>
      </c>
      <c r="Q157" s="166">
        <f t="shared" si="384"/>
        <v>0</v>
      </c>
      <c r="R157" s="163">
        <f t="shared" si="385"/>
        <v>1</v>
      </c>
      <c r="S157" s="164">
        <f t="shared" si="386"/>
        <v>0</v>
      </c>
      <c r="U157" s="168">
        <f t="shared" si="406"/>
        <v>6</v>
      </c>
      <c r="V157" s="6">
        <v>6</v>
      </c>
      <c r="W157" s="6"/>
      <c r="X157" s="137">
        <f t="shared" si="407"/>
        <v>7</v>
      </c>
      <c r="Y157" s="166">
        <f t="shared" si="408"/>
        <v>6</v>
      </c>
      <c r="Z157" s="168">
        <f t="shared" si="409"/>
        <v>28</v>
      </c>
      <c r="AA157" s="6">
        <v>28</v>
      </c>
      <c r="AB157" s="6"/>
      <c r="AC157" s="137">
        <f t="shared" si="410"/>
        <v>35</v>
      </c>
      <c r="AD157" s="159">
        <f t="shared" si="411"/>
        <v>4</v>
      </c>
      <c r="AE157" s="168">
        <f t="shared" si="412"/>
        <v>24</v>
      </c>
      <c r="AF157" s="6">
        <v>24</v>
      </c>
      <c r="AG157" s="6"/>
      <c r="AH157" s="137">
        <f t="shared" si="413"/>
        <v>59</v>
      </c>
      <c r="AI157" s="159">
        <f t="shared" si="414"/>
        <v>0.68571428571428572</v>
      </c>
      <c r="AJ157" s="168">
        <f t="shared" si="415"/>
        <v>18</v>
      </c>
      <c r="AK157" s="6">
        <v>18</v>
      </c>
      <c r="AL157" s="6"/>
      <c r="AM157" s="137">
        <f t="shared" si="416"/>
        <v>77</v>
      </c>
      <c r="AN157" s="159">
        <f t="shared" si="417"/>
        <v>0.30508474576271188</v>
      </c>
      <c r="AO157" s="168">
        <f t="shared" si="418"/>
        <v>16</v>
      </c>
      <c r="AP157" s="6">
        <v>16</v>
      </c>
      <c r="AQ157" s="6"/>
      <c r="AR157" s="137">
        <f t="shared" si="419"/>
        <v>93</v>
      </c>
      <c r="AS157" s="159">
        <f t="shared" si="420"/>
        <v>0.20779220779220781</v>
      </c>
      <c r="AT157" s="163">
        <f t="shared" si="421"/>
        <v>92</v>
      </c>
      <c r="AU157" s="164">
        <f t="shared" si="422"/>
        <v>0.9091771467739016</v>
      </c>
    </row>
    <row r="158" spans="2:47" outlineLevel="1" x14ac:dyDescent="0.35">
      <c r="B158" s="229" t="s">
        <v>90</v>
      </c>
      <c r="C158" s="63" t="s">
        <v>106</v>
      </c>
      <c r="D158" s="69"/>
      <c r="E158" s="70">
        <f t="shared" si="399"/>
        <v>0</v>
      </c>
      <c r="F158" s="69"/>
      <c r="G158" s="137">
        <f t="shared" si="400"/>
        <v>0</v>
      </c>
      <c r="H158" s="166">
        <f t="shared" si="401"/>
        <v>0</v>
      </c>
      <c r="I158" s="69"/>
      <c r="J158" s="137">
        <f t="shared" si="402"/>
        <v>0</v>
      </c>
      <c r="K158" s="166">
        <f t="shared" si="403"/>
        <v>0</v>
      </c>
      <c r="L158" s="69"/>
      <c r="M158" s="137">
        <f t="shared" si="404"/>
        <v>0</v>
      </c>
      <c r="N158" s="166">
        <f t="shared" si="405"/>
        <v>0</v>
      </c>
      <c r="O158" s="69"/>
      <c r="P158" s="137">
        <f t="shared" si="383"/>
        <v>0</v>
      </c>
      <c r="Q158" s="166">
        <f t="shared" si="384"/>
        <v>0</v>
      </c>
      <c r="R158" s="163">
        <f t="shared" si="385"/>
        <v>0</v>
      </c>
      <c r="S158" s="164">
        <f t="shared" si="386"/>
        <v>0</v>
      </c>
      <c r="U158" s="168">
        <f t="shared" si="406"/>
        <v>0</v>
      </c>
      <c r="V158" s="6"/>
      <c r="W158" s="6"/>
      <c r="X158" s="137">
        <f t="shared" si="407"/>
        <v>0</v>
      </c>
      <c r="Y158" s="166">
        <f t="shared" si="408"/>
        <v>0</v>
      </c>
      <c r="Z158" s="168">
        <f t="shared" si="409"/>
        <v>0</v>
      </c>
      <c r="AA158" s="6"/>
      <c r="AB158" s="6"/>
      <c r="AC158" s="137">
        <f t="shared" si="410"/>
        <v>0</v>
      </c>
      <c r="AD158" s="159">
        <f t="shared" si="411"/>
        <v>0</v>
      </c>
      <c r="AE158" s="168">
        <f t="shared" si="412"/>
        <v>0</v>
      </c>
      <c r="AF158" s="6"/>
      <c r="AG158" s="6"/>
      <c r="AH158" s="137">
        <f t="shared" si="413"/>
        <v>0</v>
      </c>
      <c r="AI158" s="159">
        <f t="shared" si="414"/>
        <v>0</v>
      </c>
      <c r="AJ158" s="168">
        <f t="shared" si="415"/>
        <v>0</v>
      </c>
      <c r="AK158" s="6"/>
      <c r="AL158" s="6"/>
      <c r="AM158" s="137">
        <f t="shared" si="416"/>
        <v>0</v>
      </c>
      <c r="AN158" s="159">
        <f t="shared" si="417"/>
        <v>0</v>
      </c>
      <c r="AO158" s="168">
        <f t="shared" si="418"/>
        <v>0</v>
      </c>
      <c r="AP158" s="6"/>
      <c r="AQ158" s="6"/>
      <c r="AR158" s="137">
        <f t="shared" si="419"/>
        <v>0</v>
      </c>
      <c r="AS158" s="159">
        <f t="shared" si="420"/>
        <v>0</v>
      </c>
      <c r="AT158" s="163">
        <f t="shared" si="421"/>
        <v>0</v>
      </c>
      <c r="AU158" s="164">
        <f t="shared" si="422"/>
        <v>0</v>
      </c>
    </row>
    <row r="159" spans="2:47" outlineLevel="1" x14ac:dyDescent="0.35">
      <c r="B159" s="230" t="s">
        <v>91</v>
      </c>
      <c r="C159" s="63" t="s">
        <v>106</v>
      </c>
      <c r="D159" s="69"/>
      <c r="E159" s="70">
        <f t="shared" si="399"/>
        <v>0</v>
      </c>
      <c r="F159" s="69"/>
      <c r="G159" s="137">
        <f t="shared" si="400"/>
        <v>0</v>
      </c>
      <c r="H159" s="166">
        <f t="shared" si="401"/>
        <v>0</v>
      </c>
      <c r="I159" s="69"/>
      <c r="J159" s="137">
        <f t="shared" si="402"/>
        <v>0</v>
      </c>
      <c r="K159" s="166">
        <f t="shared" si="403"/>
        <v>0</v>
      </c>
      <c r="L159" s="69"/>
      <c r="M159" s="137">
        <f t="shared" si="404"/>
        <v>0</v>
      </c>
      <c r="N159" s="166">
        <f t="shared" si="405"/>
        <v>0</v>
      </c>
      <c r="O159" s="69"/>
      <c r="P159" s="137">
        <f t="shared" si="383"/>
        <v>0</v>
      </c>
      <c r="Q159" s="166">
        <f t="shared" si="384"/>
        <v>0</v>
      </c>
      <c r="R159" s="163">
        <f t="shared" si="385"/>
        <v>0</v>
      </c>
      <c r="S159" s="164">
        <f t="shared" si="386"/>
        <v>0</v>
      </c>
      <c r="U159" s="168">
        <f t="shared" si="406"/>
        <v>5</v>
      </c>
      <c r="V159" s="6">
        <v>5</v>
      </c>
      <c r="W159" s="6"/>
      <c r="X159" s="137">
        <f t="shared" si="407"/>
        <v>5</v>
      </c>
      <c r="Y159" s="166">
        <f t="shared" si="408"/>
        <v>0</v>
      </c>
      <c r="Z159" s="168">
        <f t="shared" si="409"/>
        <v>6</v>
      </c>
      <c r="AA159" s="6">
        <v>6</v>
      </c>
      <c r="AB159" s="6"/>
      <c r="AC159" s="137">
        <f t="shared" si="410"/>
        <v>11</v>
      </c>
      <c r="AD159" s="159">
        <f t="shared" si="411"/>
        <v>1.2</v>
      </c>
      <c r="AE159" s="168">
        <f t="shared" si="412"/>
        <v>3</v>
      </c>
      <c r="AF159" s="6">
        <v>3</v>
      </c>
      <c r="AG159" s="6"/>
      <c r="AH159" s="137">
        <f t="shared" si="413"/>
        <v>14</v>
      </c>
      <c r="AI159" s="159">
        <f t="shared" si="414"/>
        <v>0.27272727272727271</v>
      </c>
      <c r="AJ159" s="168">
        <f t="shared" si="415"/>
        <v>1</v>
      </c>
      <c r="AK159" s="6">
        <v>1</v>
      </c>
      <c r="AL159" s="6"/>
      <c r="AM159" s="137">
        <f t="shared" si="416"/>
        <v>15</v>
      </c>
      <c r="AN159" s="159">
        <f t="shared" si="417"/>
        <v>7.1428571428571425E-2</v>
      </c>
      <c r="AO159" s="168">
        <f t="shared" si="418"/>
        <v>1</v>
      </c>
      <c r="AP159" s="6">
        <v>1</v>
      </c>
      <c r="AQ159" s="6"/>
      <c r="AR159" s="137">
        <f t="shared" si="419"/>
        <v>16</v>
      </c>
      <c r="AS159" s="159">
        <f t="shared" si="420"/>
        <v>6.6666666666666666E-2</v>
      </c>
      <c r="AT159" s="163">
        <f t="shared" si="421"/>
        <v>16</v>
      </c>
      <c r="AU159" s="164">
        <f t="shared" si="422"/>
        <v>0.33748060995284401</v>
      </c>
    </row>
    <row r="160" spans="2:47" outlineLevel="1" x14ac:dyDescent="0.35">
      <c r="B160" s="229" t="s">
        <v>92</v>
      </c>
      <c r="C160" s="63" t="s">
        <v>106</v>
      </c>
      <c r="D160" s="69"/>
      <c r="E160" s="70">
        <f t="shared" si="399"/>
        <v>0</v>
      </c>
      <c r="F160" s="69"/>
      <c r="G160" s="137">
        <f t="shared" si="400"/>
        <v>0</v>
      </c>
      <c r="H160" s="166">
        <f t="shared" si="401"/>
        <v>0</v>
      </c>
      <c r="I160" s="69"/>
      <c r="J160" s="137">
        <f t="shared" si="402"/>
        <v>0</v>
      </c>
      <c r="K160" s="166">
        <f t="shared" si="403"/>
        <v>0</v>
      </c>
      <c r="L160" s="69"/>
      <c r="M160" s="137">
        <f t="shared" si="404"/>
        <v>0</v>
      </c>
      <c r="N160" s="166">
        <f t="shared" si="405"/>
        <v>0</v>
      </c>
      <c r="O160" s="69"/>
      <c r="P160" s="137">
        <f t="shared" si="383"/>
        <v>0</v>
      </c>
      <c r="Q160" s="166">
        <f t="shared" si="384"/>
        <v>0</v>
      </c>
      <c r="R160" s="163">
        <f t="shared" si="385"/>
        <v>0</v>
      </c>
      <c r="S160" s="164">
        <f t="shared" si="386"/>
        <v>0</v>
      </c>
      <c r="U160" s="168">
        <f t="shared" si="406"/>
        <v>0</v>
      </c>
      <c r="V160" s="6"/>
      <c r="W160" s="6"/>
      <c r="X160" s="137">
        <f t="shared" si="407"/>
        <v>0</v>
      </c>
      <c r="Y160" s="166">
        <f t="shared" si="408"/>
        <v>0</v>
      </c>
      <c r="Z160" s="168">
        <f t="shared" si="409"/>
        <v>0</v>
      </c>
      <c r="AA160" s="6"/>
      <c r="AB160" s="6"/>
      <c r="AC160" s="137">
        <f t="shared" si="410"/>
        <v>0</v>
      </c>
      <c r="AD160" s="159">
        <f t="shared" si="411"/>
        <v>0</v>
      </c>
      <c r="AE160" s="168">
        <f t="shared" si="412"/>
        <v>0</v>
      </c>
      <c r="AF160" s="6"/>
      <c r="AG160" s="6"/>
      <c r="AH160" s="137">
        <f t="shared" si="413"/>
        <v>0</v>
      </c>
      <c r="AI160" s="159">
        <f t="shared" si="414"/>
        <v>0</v>
      </c>
      <c r="AJ160" s="168">
        <f t="shared" si="415"/>
        <v>0</v>
      </c>
      <c r="AK160" s="6"/>
      <c r="AL160" s="6"/>
      <c r="AM160" s="137">
        <f t="shared" si="416"/>
        <v>0</v>
      </c>
      <c r="AN160" s="159">
        <f t="shared" si="417"/>
        <v>0</v>
      </c>
      <c r="AO160" s="168">
        <f t="shared" si="418"/>
        <v>0</v>
      </c>
      <c r="AP160" s="6"/>
      <c r="AQ160" s="6"/>
      <c r="AR160" s="137">
        <f t="shared" si="419"/>
        <v>0</v>
      </c>
      <c r="AS160" s="159">
        <f t="shared" si="420"/>
        <v>0</v>
      </c>
      <c r="AT160" s="163">
        <f t="shared" si="421"/>
        <v>0</v>
      </c>
      <c r="AU160" s="164">
        <f t="shared" si="422"/>
        <v>0</v>
      </c>
    </row>
    <row r="161" spans="2:47" outlineLevel="1" x14ac:dyDescent="0.35">
      <c r="B161" s="230" t="s">
        <v>93</v>
      </c>
      <c r="C161" s="63" t="s">
        <v>106</v>
      </c>
      <c r="D161" s="69"/>
      <c r="E161" s="70">
        <f t="shared" si="399"/>
        <v>0</v>
      </c>
      <c r="F161" s="69"/>
      <c r="G161" s="137">
        <f t="shared" si="400"/>
        <v>0</v>
      </c>
      <c r="H161" s="166">
        <f t="shared" si="401"/>
        <v>0</v>
      </c>
      <c r="I161" s="69"/>
      <c r="J161" s="137">
        <f t="shared" si="402"/>
        <v>0</v>
      </c>
      <c r="K161" s="166">
        <f t="shared" si="403"/>
        <v>0</v>
      </c>
      <c r="L161" s="69"/>
      <c r="M161" s="137">
        <f t="shared" si="404"/>
        <v>0</v>
      </c>
      <c r="N161" s="166">
        <f t="shared" si="405"/>
        <v>0</v>
      </c>
      <c r="O161" s="69"/>
      <c r="P161" s="137">
        <f t="shared" si="383"/>
        <v>0</v>
      </c>
      <c r="Q161" s="166">
        <f t="shared" si="384"/>
        <v>0</v>
      </c>
      <c r="R161" s="163">
        <f t="shared" si="385"/>
        <v>0</v>
      </c>
      <c r="S161" s="164">
        <f t="shared" si="386"/>
        <v>0</v>
      </c>
      <c r="U161" s="168">
        <f t="shared" si="406"/>
        <v>3</v>
      </c>
      <c r="V161" s="6">
        <v>3</v>
      </c>
      <c r="W161" s="6"/>
      <c r="X161" s="137">
        <f t="shared" si="407"/>
        <v>3</v>
      </c>
      <c r="Y161" s="166">
        <f t="shared" si="408"/>
        <v>0</v>
      </c>
      <c r="Z161" s="168">
        <f t="shared" si="409"/>
        <v>1</v>
      </c>
      <c r="AA161" s="6">
        <v>1</v>
      </c>
      <c r="AB161" s="6"/>
      <c r="AC161" s="137">
        <f t="shared" si="410"/>
        <v>4</v>
      </c>
      <c r="AD161" s="159">
        <f t="shared" si="411"/>
        <v>0.33333333333333331</v>
      </c>
      <c r="AE161" s="168">
        <f t="shared" si="412"/>
        <v>0</v>
      </c>
      <c r="AF161" s="6">
        <v>0</v>
      </c>
      <c r="AG161" s="6"/>
      <c r="AH161" s="137">
        <f t="shared" si="413"/>
        <v>4</v>
      </c>
      <c r="AI161" s="159">
        <f t="shared" si="414"/>
        <v>0</v>
      </c>
      <c r="AJ161" s="168">
        <f t="shared" si="415"/>
        <v>0</v>
      </c>
      <c r="AK161" s="6"/>
      <c r="AL161" s="6"/>
      <c r="AM161" s="137">
        <f t="shared" si="416"/>
        <v>4</v>
      </c>
      <c r="AN161" s="159">
        <f t="shared" si="417"/>
        <v>0</v>
      </c>
      <c r="AO161" s="168">
        <f t="shared" si="418"/>
        <v>0</v>
      </c>
      <c r="AP161" s="6"/>
      <c r="AQ161" s="6"/>
      <c r="AR161" s="137">
        <f t="shared" si="419"/>
        <v>4</v>
      </c>
      <c r="AS161" s="159">
        <f t="shared" si="420"/>
        <v>0</v>
      </c>
      <c r="AT161" s="163">
        <f t="shared" si="421"/>
        <v>4</v>
      </c>
      <c r="AU161" s="164">
        <f t="shared" si="422"/>
        <v>7.4569931823541991E-2</v>
      </c>
    </row>
    <row r="162" spans="2:47" outlineLevel="1" x14ac:dyDescent="0.35">
      <c r="B162" s="229" t="s">
        <v>94</v>
      </c>
      <c r="C162" s="63" t="s">
        <v>106</v>
      </c>
      <c r="D162" s="69"/>
      <c r="E162" s="70">
        <f t="shared" si="399"/>
        <v>0</v>
      </c>
      <c r="F162" s="69"/>
      <c r="G162" s="137">
        <f t="shared" si="400"/>
        <v>0</v>
      </c>
      <c r="H162" s="166">
        <f t="shared" si="401"/>
        <v>0</v>
      </c>
      <c r="I162" s="69"/>
      <c r="J162" s="137">
        <f t="shared" si="402"/>
        <v>0</v>
      </c>
      <c r="K162" s="166">
        <f t="shared" si="403"/>
        <v>0</v>
      </c>
      <c r="L162" s="69"/>
      <c r="M162" s="137">
        <f t="shared" si="404"/>
        <v>0</v>
      </c>
      <c r="N162" s="166">
        <f t="shared" si="405"/>
        <v>0</v>
      </c>
      <c r="O162" s="69"/>
      <c r="P162" s="137">
        <f t="shared" si="383"/>
        <v>0</v>
      </c>
      <c r="Q162" s="166">
        <f t="shared" si="384"/>
        <v>0</v>
      </c>
      <c r="R162" s="163">
        <f t="shared" si="385"/>
        <v>0</v>
      </c>
      <c r="S162" s="164">
        <f t="shared" si="386"/>
        <v>0</v>
      </c>
      <c r="U162" s="168">
        <f t="shared" si="406"/>
        <v>0</v>
      </c>
      <c r="V162" s="6"/>
      <c r="W162" s="6"/>
      <c r="X162" s="137">
        <f t="shared" si="407"/>
        <v>0</v>
      </c>
      <c r="Y162" s="166">
        <f t="shared" si="408"/>
        <v>0</v>
      </c>
      <c r="Z162" s="168">
        <f t="shared" si="409"/>
        <v>0</v>
      </c>
      <c r="AA162" s="6"/>
      <c r="AB162" s="6"/>
      <c r="AC162" s="137">
        <f t="shared" si="410"/>
        <v>0</v>
      </c>
      <c r="AD162" s="159">
        <f t="shared" si="411"/>
        <v>0</v>
      </c>
      <c r="AE162" s="168">
        <f t="shared" si="412"/>
        <v>0</v>
      </c>
      <c r="AF162" s="6"/>
      <c r="AG162" s="6"/>
      <c r="AH162" s="137">
        <f t="shared" si="413"/>
        <v>0</v>
      </c>
      <c r="AI162" s="159">
        <f t="shared" si="414"/>
        <v>0</v>
      </c>
      <c r="AJ162" s="168">
        <f t="shared" si="415"/>
        <v>0</v>
      </c>
      <c r="AK162" s="6"/>
      <c r="AL162" s="6"/>
      <c r="AM162" s="137">
        <f t="shared" si="416"/>
        <v>0</v>
      </c>
      <c r="AN162" s="159">
        <f t="shared" si="417"/>
        <v>0</v>
      </c>
      <c r="AO162" s="168">
        <f t="shared" si="418"/>
        <v>0</v>
      </c>
      <c r="AP162" s="6"/>
      <c r="AQ162" s="6"/>
      <c r="AR162" s="137">
        <f t="shared" si="419"/>
        <v>0</v>
      </c>
      <c r="AS162" s="159">
        <f t="shared" si="420"/>
        <v>0</v>
      </c>
      <c r="AT162" s="163">
        <f t="shared" si="421"/>
        <v>0</v>
      </c>
      <c r="AU162" s="164">
        <f t="shared" si="422"/>
        <v>0</v>
      </c>
    </row>
    <row r="163" spans="2:47" outlineLevel="1" x14ac:dyDescent="0.35">
      <c r="B163" s="230" t="s">
        <v>95</v>
      </c>
      <c r="C163" s="63" t="s">
        <v>106</v>
      </c>
      <c r="D163" s="69"/>
      <c r="E163" s="70">
        <f t="shared" si="399"/>
        <v>0</v>
      </c>
      <c r="F163" s="69"/>
      <c r="G163" s="137">
        <f t="shared" si="400"/>
        <v>0</v>
      </c>
      <c r="H163" s="166">
        <f t="shared" si="401"/>
        <v>0</v>
      </c>
      <c r="I163" s="69"/>
      <c r="J163" s="137">
        <f t="shared" si="402"/>
        <v>0</v>
      </c>
      <c r="K163" s="166">
        <f t="shared" si="403"/>
        <v>0</v>
      </c>
      <c r="L163" s="69"/>
      <c r="M163" s="137">
        <f t="shared" si="404"/>
        <v>0</v>
      </c>
      <c r="N163" s="166">
        <f t="shared" si="405"/>
        <v>0</v>
      </c>
      <c r="O163" s="69"/>
      <c r="P163" s="137">
        <f t="shared" si="383"/>
        <v>0</v>
      </c>
      <c r="Q163" s="166">
        <f t="shared" si="384"/>
        <v>0</v>
      </c>
      <c r="R163" s="163">
        <f t="shared" si="385"/>
        <v>0</v>
      </c>
      <c r="S163" s="164">
        <f t="shared" si="386"/>
        <v>0</v>
      </c>
      <c r="U163" s="168">
        <f t="shared" si="406"/>
        <v>3</v>
      </c>
      <c r="V163" s="6">
        <v>3</v>
      </c>
      <c r="W163" s="6"/>
      <c r="X163" s="137">
        <f t="shared" si="407"/>
        <v>3</v>
      </c>
      <c r="Y163" s="166">
        <f t="shared" si="408"/>
        <v>0</v>
      </c>
      <c r="Z163" s="168">
        <f t="shared" si="409"/>
        <v>2</v>
      </c>
      <c r="AA163" s="6">
        <v>2</v>
      </c>
      <c r="AB163" s="6"/>
      <c r="AC163" s="137">
        <f t="shared" si="410"/>
        <v>5</v>
      </c>
      <c r="AD163" s="159">
        <f t="shared" si="411"/>
        <v>0.66666666666666663</v>
      </c>
      <c r="AE163" s="168">
        <f t="shared" si="412"/>
        <v>1</v>
      </c>
      <c r="AF163" s="6">
        <v>1</v>
      </c>
      <c r="AG163" s="6"/>
      <c r="AH163" s="137">
        <f t="shared" si="413"/>
        <v>6</v>
      </c>
      <c r="AI163" s="159">
        <f t="shared" si="414"/>
        <v>0.2</v>
      </c>
      <c r="AJ163" s="168">
        <f t="shared" si="415"/>
        <v>1</v>
      </c>
      <c r="AK163" s="6">
        <v>1</v>
      </c>
      <c r="AL163" s="6"/>
      <c r="AM163" s="137">
        <f t="shared" si="416"/>
        <v>7</v>
      </c>
      <c r="AN163" s="159">
        <f t="shared" si="417"/>
        <v>0.16666666666666666</v>
      </c>
      <c r="AO163" s="168">
        <f t="shared" si="418"/>
        <v>0</v>
      </c>
      <c r="AP163" s="6">
        <v>0</v>
      </c>
      <c r="AQ163" s="6"/>
      <c r="AR163" s="137">
        <f t="shared" si="419"/>
        <v>7</v>
      </c>
      <c r="AS163" s="159">
        <f t="shared" si="420"/>
        <v>0</v>
      </c>
      <c r="AT163" s="163">
        <f t="shared" si="421"/>
        <v>7</v>
      </c>
      <c r="AU163" s="164">
        <f t="shared" si="422"/>
        <v>0.23593091702244706</v>
      </c>
    </row>
    <row r="164" spans="2:47" outlineLevel="1" x14ac:dyDescent="0.35">
      <c r="B164" s="229" t="s">
        <v>96</v>
      </c>
      <c r="C164" s="63" t="s">
        <v>106</v>
      </c>
      <c r="D164" s="69"/>
      <c r="E164" s="70">
        <f t="shared" si="399"/>
        <v>0</v>
      </c>
      <c r="F164" s="69"/>
      <c r="G164" s="137">
        <f t="shared" ref="G164:G167" si="423">E164+F164</f>
        <v>0</v>
      </c>
      <c r="H164" s="166">
        <f t="shared" ref="H164:H167" si="424">IFERROR((G164-E164)/E164,0)</f>
        <v>0</v>
      </c>
      <c r="I164" s="69"/>
      <c r="J164" s="137">
        <f t="shared" ref="J164:J167" si="425">G164+I164</f>
        <v>0</v>
      </c>
      <c r="K164" s="166">
        <f t="shared" ref="K164:K168" si="426">IFERROR((J164-G164)/G164,0)</f>
        <v>0</v>
      </c>
      <c r="L164" s="69"/>
      <c r="M164" s="137">
        <f t="shared" ref="M164:M167" si="427">J164+L164</f>
        <v>0</v>
      </c>
      <c r="N164" s="166">
        <f t="shared" ref="N164:N168" si="428">IFERROR((M164-J164)/J164,0)</f>
        <v>0</v>
      </c>
      <c r="O164" s="69"/>
      <c r="P164" s="137">
        <f t="shared" si="383"/>
        <v>0</v>
      </c>
      <c r="Q164" s="166">
        <f t="shared" si="384"/>
        <v>0</v>
      </c>
      <c r="R164" s="163">
        <f t="shared" si="385"/>
        <v>0</v>
      </c>
      <c r="S164" s="164">
        <f t="shared" si="386"/>
        <v>0</v>
      </c>
      <c r="U164" s="168">
        <f t="shared" ref="U164:U167" si="429">V164+W164</f>
        <v>0</v>
      </c>
      <c r="V164" s="6"/>
      <c r="W164" s="6"/>
      <c r="X164" s="137">
        <f t="shared" ref="X164:X167" si="430">P164+U164</f>
        <v>0</v>
      </c>
      <c r="Y164" s="166">
        <f t="shared" ref="Y164:Y167" si="431">IFERROR((X164-P164)/P164,0)</f>
        <v>0</v>
      </c>
      <c r="Z164" s="168">
        <f t="shared" ref="Z164:Z167" si="432">AA164+AB164</f>
        <v>0</v>
      </c>
      <c r="AA164" s="6"/>
      <c r="AB164" s="6"/>
      <c r="AC164" s="137">
        <f t="shared" ref="AC164:AC167" si="433">X164+Z164</f>
        <v>0</v>
      </c>
      <c r="AD164" s="159">
        <f t="shared" ref="AD164:AD168" si="434">IFERROR((AC164-X164)/X164,0)</f>
        <v>0</v>
      </c>
      <c r="AE164" s="168">
        <f t="shared" ref="AE164:AE167" si="435">AF164+AG164</f>
        <v>0</v>
      </c>
      <c r="AF164" s="6"/>
      <c r="AG164" s="6"/>
      <c r="AH164" s="137">
        <f t="shared" ref="AH164:AH167" si="436">AC164+AE164</f>
        <v>0</v>
      </c>
      <c r="AI164" s="159">
        <f t="shared" ref="AI164:AI168" si="437">IFERROR((AH164-AC164)/AC164,0)</f>
        <v>0</v>
      </c>
      <c r="AJ164" s="168">
        <f t="shared" ref="AJ164:AJ167" si="438">AK164+AL164</f>
        <v>0</v>
      </c>
      <c r="AK164" s="6"/>
      <c r="AL164" s="6"/>
      <c r="AM164" s="137">
        <f t="shared" ref="AM164:AM167" si="439">AH164+AJ164</f>
        <v>0</v>
      </c>
      <c r="AN164" s="159">
        <f t="shared" ref="AN164:AN168" si="440">IFERROR((AM164-AH164)/AH164,0)</f>
        <v>0</v>
      </c>
      <c r="AO164" s="168">
        <f t="shared" ref="AO164:AO167" si="441">AP164+AQ164</f>
        <v>0</v>
      </c>
      <c r="AP164" s="6"/>
      <c r="AQ164" s="6"/>
      <c r="AR164" s="137">
        <f t="shared" ref="AR164:AR167" si="442">AM164+AO164</f>
        <v>0</v>
      </c>
      <c r="AS164" s="159">
        <f t="shared" ref="AS164:AS168" si="443">IFERROR((AR164-AM164)/AM164,0)</f>
        <v>0</v>
      </c>
      <c r="AT164" s="163">
        <f t="shared" ref="AT164:AT167" si="444">U164+Z164+AE164+AJ164+AO164</f>
        <v>0</v>
      </c>
      <c r="AU164" s="164">
        <f t="shared" ref="AU164:AU168" si="445">IFERROR((AR164/X164)^(1/4)-1,0)</f>
        <v>0</v>
      </c>
    </row>
    <row r="165" spans="2:47" outlineLevel="1" x14ac:dyDescent="0.35">
      <c r="B165" s="230" t="s">
        <v>97</v>
      </c>
      <c r="C165" s="63" t="s">
        <v>106</v>
      </c>
      <c r="D165" s="69"/>
      <c r="E165" s="70">
        <f t="shared" si="399"/>
        <v>0</v>
      </c>
      <c r="F165" s="69"/>
      <c r="G165" s="137">
        <f t="shared" si="423"/>
        <v>0</v>
      </c>
      <c r="H165" s="166">
        <f t="shared" si="424"/>
        <v>0</v>
      </c>
      <c r="I165" s="69"/>
      <c r="J165" s="137">
        <f t="shared" si="425"/>
        <v>0</v>
      </c>
      <c r="K165" s="166">
        <f t="shared" si="426"/>
        <v>0</v>
      </c>
      <c r="L165" s="69"/>
      <c r="M165" s="137">
        <f t="shared" si="427"/>
        <v>0</v>
      </c>
      <c r="N165" s="166">
        <f t="shared" si="428"/>
        <v>0</v>
      </c>
      <c r="O165" s="69"/>
      <c r="P165" s="137">
        <f t="shared" si="383"/>
        <v>0</v>
      </c>
      <c r="Q165" s="166">
        <f t="shared" si="384"/>
        <v>0</v>
      </c>
      <c r="R165" s="163">
        <f t="shared" si="385"/>
        <v>0</v>
      </c>
      <c r="S165" s="164">
        <f t="shared" si="386"/>
        <v>0</v>
      </c>
      <c r="U165" s="168">
        <f t="shared" si="429"/>
        <v>0</v>
      </c>
      <c r="V165" s="6"/>
      <c r="W165" s="6"/>
      <c r="X165" s="137">
        <f t="shared" si="430"/>
        <v>0</v>
      </c>
      <c r="Y165" s="166">
        <f t="shared" si="431"/>
        <v>0</v>
      </c>
      <c r="Z165" s="168">
        <f t="shared" si="432"/>
        <v>0</v>
      </c>
      <c r="AA165" s="6"/>
      <c r="AB165" s="6"/>
      <c r="AC165" s="137">
        <f t="shared" si="433"/>
        <v>0</v>
      </c>
      <c r="AD165" s="159">
        <f t="shared" si="434"/>
        <v>0</v>
      </c>
      <c r="AE165" s="168">
        <f t="shared" si="435"/>
        <v>0</v>
      </c>
      <c r="AF165" s="6"/>
      <c r="AG165" s="6"/>
      <c r="AH165" s="137">
        <f t="shared" si="436"/>
        <v>0</v>
      </c>
      <c r="AI165" s="159">
        <f t="shared" si="437"/>
        <v>0</v>
      </c>
      <c r="AJ165" s="168">
        <f t="shared" si="438"/>
        <v>0</v>
      </c>
      <c r="AK165" s="6"/>
      <c r="AL165" s="6"/>
      <c r="AM165" s="137">
        <f t="shared" si="439"/>
        <v>0</v>
      </c>
      <c r="AN165" s="159">
        <f t="shared" si="440"/>
        <v>0</v>
      </c>
      <c r="AO165" s="168">
        <f t="shared" si="441"/>
        <v>0</v>
      </c>
      <c r="AP165" s="6"/>
      <c r="AQ165" s="6"/>
      <c r="AR165" s="137">
        <f t="shared" si="442"/>
        <v>0</v>
      </c>
      <c r="AS165" s="159">
        <f t="shared" si="443"/>
        <v>0</v>
      </c>
      <c r="AT165" s="163">
        <f t="shared" si="444"/>
        <v>0</v>
      </c>
      <c r="AU165" s="164">
        <f t="shared" si="445"/>
        <v>0</v>
      </c>
    </row>
    <row r="166" spans="2:47" outlineLevel="1" x14ac:dyDescent="0.35">
      <c r="B166" s="230" t="s">
        <v>98</v>
      </c>
      <c r="C166" s="63" t="s">
        <v>106</v>
      </c>
      <c r="D166" s="69"/>
      <c r="E166" s="70">
        <f t="shared" si="399"/>
        <v>0</v>
      </c>
      <c r="F166" s="69"/>
      <c r="G166" s="137">
        <f t="shared" si="423"/>
        <v>0</v>
      </c>
      <c r="H166" s="166">
        <f t="shared" si="424"/>
        <v>0</v>
      </c>
      <c r="I166" s="69"/>
      <c r="J166" s="137">
        <f t="shared" si="425"/>
        <v>0</v>
      </c>
      <c r="K166" s="166">
        <f t="shared" si="426"/>
        <v>0</v>
      </c>
      <c r="L166" s="69"/>
      <c r="M166" s="137">
        <f t="shared" si="427"/>
        <v>0</v>
      </c>
      <c r="N166" s="166">
        <f t="shared" si="428"/>
        <v>0</v>
      </c>
      <c r="O166" s="69"/>
      <c r="P166" s="137">
        <f t="shared" si="383"/>
        <v>0</v>
      </c>
      <c r="Q166" s="166">
        <f t="shared" si="384"/>
        <v>0</v>
      </c>
      <c r="R166" s="163">
        <f t="shared" si="385"/>
        <v>0</v>
      </c>
      <c r="S166" s="164">
        <f t="shared" si="386"/>
        <v>0</v>
      </c>
      <c r="U166" s="168">
        <f t="shared" si="429"/>
        <v>0</v>
      </c>
      <c r="V166" s="6"/>
      <c r="W166" s="6"/>
      <c r="X166" s="137">
        <f t="shared" si="430"/>
        <v>0</v>
      </c>
      <c r="Y166" s="166">
        <f t="shared" si="431"/>
        <v>0</v>
      </c>
      <c r="Z166" s="168">
        <f t="shared" si="432"/>
        <v>0</v>
      </c>
      <c r="AA166" s="6"/>
      <c r="AB166" s="6"/>
      <c r="AC166" s="137">
        <f t="shared" si="433"/>
        <v>0</v>
      </c>
      <c r="AD166" s="159">
        <f t="shared" si="434"/>
        <v>0</v>
      </c>
      <c r="AE166" s="168">
        <f t="shared" si="435"/>
        <v>0</v>
      </c>
      <c r="AF166" s="6"/>
      <c r="AG166" s="6"/>
      <c r="AH166" s="137">
        <f t="shared" si="436"/>
        <v>0</v>
      </c>
      <c r="AI166" s="159">
        <f t="shared" si="437"/>
        <v>0</v>
      </c>
      <c r="AJ166" s="168">
        <f t="shared" si="438"/>
        <v>0</v>
      </c>
      <c r="AK166" s="6"/>
      <c r="AL166" s="6"/>
      <c r="AM166" s="137">
        <f t="shared" si="439"/>
        <v>0</v>
      </c>
      <c r="AN166" s="159">
        <f t="shared" si="440"/>
        <v>0</v>
      </c>
      <c r="AO166" s="168">
        <f t="shared" si="441"/>
        <v>0</v>
      </c>
      <c r="AP166" s="6"/>
      <c r="AQ166" s="6"/>
      <c r="AR166" s="137">
        <f t="shared" si="442"/>
        <v>0</v>
      </c>
      <c r="AS166" s="159">
        <f t="shared" si="443"/>
        <v>0</v>
      </c>
      <c r="AT166" s="163">
        <f t="shared" si="444"/>
        <v>0</v>
      </c>
      <c r="AU166" s="164">
        <f t="shared" si="445"/>
        <v>0</v>
      </c>
    </row>
    <row r="167" spans="2:47" outlineLevel="1" x14ac:dyDescent="0.35">
      <c r="B167" s="230" t="s">
        <v>99</v>
      </c>
      <c r="C167" s="63" t="s">
        <v>106</v>
      </c>
      <c r="D167" s="69"/>
      <c r="E167" s="70">
        <f t="shared" si="399"/>
        <v>0</v>
      </c>
      <c r="F167" s="69"/>
      <c r="G167" s="137">
        <f t="shared" si="423"/>
        <v>0</v>
      </c>
      <c r="H167" s="166">
        <f t="shared" si="424"/>
        <v>0</v>
      </c>
      <c r="I167" s="69"/>
      <c r="J167" s="137">
        <f t="shared" si="425"/>
        <v>0</v>
      </c>
      <c r="K167" s="166">
        <f t="shared" si="426"/>
        <v>0</v>
      </c>
      <c r="L167" s="69">
        <v>1</v>
      </c>
      <c r="M167" s="137">
        <f t="shared" si="427"/>
        <v>1</v>
      </c>
      <c r="N167" s="166">
        <f t="shared" si="428"/>
        <v>0</v>
      </c>
      <c r="O167" s="69"/>
      <c r="P167" s="137">
        <f t="shared" si="383"/>
        <v>1</v>
      </c>
      <c r="Q167" s="166">
        <f t="shared" si="384"/>
        <v>0</v>
      </c>
      <c r="R167" s="163">
        <f t="shared" si="385"/>
        <v>1</v>
      </c>
      <c r="S167" s="164">
        <f t="shared" si="386"/>
        <v>0</v>
      </c>
      <c r="U167" s="168">
        <f t="shared" si="429"/>
        <v>0</v>
      </c>
      <c r="V167" s="6"/>
      <c r="W167" s="6"/>
      <c r="X167" s="137">
        <f t="shared" si="430"/>
        <v>1</v>
      </c>
      <c r="Y167" s="166">
        <f t="shared" si="431"/>
        <v>0</v>
      </c>
      <c r="Z167" s="168">
        <f t="shared" si="432"/>
        <v>0</v>
      </c>
      <c r="AA167" s="6"/>
      <c r="AB167" s="6"/>
      <c r="AC167" s="137">
        <f t="shared" si="433"/>
        <v>1</v>
      </c>
      <c r="AD167" s="159">
        <f t="shared" si="434"/>
        <v>0</v>
      </c>
      <c r="AE167" s="168">
        <f t="shared" si="435"/>
        <v>0</v>
      </c>
      <c r="AF167" s="6"/>
      <c r="AG167" s="6"/>
      <c r="AH167" s="137">
        <f t="shared" si="436"/>
        <v>1</v>
      </c>
      <c r="AI167" s="159">
        <f t="shared" si="437"/>
        <v>0</v>
      </c>
      <c r="AJ167" s="168">
        <f t="shared" si="438"/>
        <v>0</v>
      </c>
      <c r="AK167" s="6"/>
      <c r="AL167" s="6"/>
      <c r="AM167" s="137">
        <f t="shared" si="439"/>
        <v>1</v>
      </c>
      <c r="AN167" s="159">
        <f t="shared" si="440"/>
        <v>0</v>
      </c>
      <c r="AO167" s="168">
        <f t="shared" si="441"/>
        <v>0</v>
      </c>
      <c r="AP167" s="6"/>
      <c r="AQ167" s="6"/>
      <c r="AR167" s="137">
        <f t="shared" si="442"/>
        <v>1</v>
      </c>
      <c r="AS167" s="159">
        <f t="shared" si="443"/>
        <v>0</v>
      </c>
      <c r="AT167" s="163">
        <f t="shared" si="444"/>
        <v>0</v>
      </c>
      <c r="AU167" s="164">
        <f t="shared" si="445"/>
        <v>0</v>
      </c>
    </row>
    <row r="168" spans="2:47" ht="15" customHeight="1" outlineLevel="1" x14ac:dyDescent="0.35">
      <c r="B168" s="50" t="s">
        <v>138</v>
      </c>
      <c r="C168" s="47" t="s">
        <v>106</v>
      </c>
      <c r="D168" s="157">
        <f>SUM(D143:D167)</f>
        <v>1</v>
      </c>
      <c r="E168" s="157">
        <f t="shared" ref="E168" si="446">SUM(E143:E167)</f>
        <v>3</v>
      </c>
      <c r="F168" s="157">
        <f>SUM(F143:F167)</f>
        <v>0</v>
      </c>
      <c r="G168" s="157">
        <f t="shared" ref="G168" si="447">SUM(G143:G167)</f>
        <v>3</v>
      </c>
      <c r="H168" s="160">
        <f>IFERROR((G168-E168)/E168,0)</f>
        <v>0</v>
      </c>
      <c r="I168" s="157">
        <f>SUM(I143:I167)</f>
        <v>0</v>
      </c>
      <c r="J168" s="157">
        <f t="shared" ref="J168" si="448">SUM(J143:J167)</f>
        <v>3</v>
      </c>
      <c r="K168" s="160">
        <f t="shared" si="426"/>
        <v>0</v>
      </c>
      <c r="L168" s="157">
        <f t="shared" ref="L168" si="449">SUM(L143:L167)</f>
        <v>1</v>
      </c>
      <c r="M168" s="157">
        <f>SUM(M143:M167)</f>
        <v>4</v>
      </c>
      <c r="N168" s="160">
        <f t="shared" si="428"/>
        <v>0.33333333333333331</v>
      </c>
      <c r="O168" s="157">
        <f t="shared" ref="O168" si="450">SUM(O143:O167)</f>
        <v>0</v>
      </c>
      <c r="P168" s="157">
        <f t="shared" ref="P168" si="451">SUM(P143:P167)</f>
        <v>4</v>
      </c>
      <c r="Q168" s="160">
        <f t="shared" si="384"/>
        <v>0</v>
      </c>
      <c r="R168" s="157">
        <f>SUM(R143:R167)</f>
        <v>2</v>
      </c>
      <c r="S168" s="164">
        <f t="shared" si="386"/>
        <v>7.4569931823541991E-2</v>
      </c>
      <c r="U168" s="157">
        <f t="shared" ref="U168" si="452">SUM(U143:U167)</f>
        <v>34</v>
      </c>
      <c r="V168" s="157">
        <f t="shared" ref="V168" si="453">SUM(V143:V167)</f>
        <v>34</v>
      </c>
      <c r="W168" s="157">
        <f t="shared" ref="W168" si="454">SUM(W143:W167)</f>
        <v>0</v>
      </c>
      <c r="X168" s="157">
        <f t="shared" ref="X168" si="455">SUM(X143:X167)</f>
        <v>38</v>
      </c>
      <c r="Y168" s="165">
        <f>IFERROR((X168-P168)/P168,0)</f>
        <v>8.5</v>
      </c>
      <c r="Z168" s="157">
        <f t="shared" ref="Z168" si="456">SUM(Z143:Z167)</f>
        <v>61</v>
      </c>
      <c r="AA168" s="157">
        <f t="shared" ref="AA168" si="457">SUM(AA143:AA167)</f>
        <v>61</v>
      </c>
      <c r="AB168" s="157">
        <f t="shared" ref="AB168" si="458">SUM(AB143:AB167)</f>
        <v>0</v>
      </c>
      <c r="AC168" s="157">
        <f t="shared" ref="AC168" si="459">SUM(AC143:AC167)</f>
        <v>99</v>
      </c>
      <c r="AD168" s="165">
        <f t="shared" si="434"/>
        <v>1.6052631578947369</v>
      </c>
      <c r="AE168" s="157">
        <f t="shared" ref="AE168" si="460">SUM(AE143:AE167)</f>
        <v>44</v>
      </c>
      <c r="AF168" s="157">
        <f t="shared" ref="AF168" si="461">SUM(AF143:AF167)</f>
        <v>44</v>
      </c>
      <c r="AG168" s="157">
        <f t="shared" ref="AG168" si="462">SUM(AG143:AG167)</f>
        <v>0</v>
      </c>
      <c r="AH168" s="157">
        <f t="shared" ref="AH168" si="463">SUM(AH143:AH167)</f>
        <v>143</v>
      </c>
      <c r="AI168" s="165">
        <f t="shared" si="437"/>
        <v>0.44444444444444442</v>
      </c>
      <c r="AJ168" s="157">
        <f>SUM(AJ143:AJ167)</f>
        <v>33</v>
      </c>
      <c r="AK168" s="157">
        <f>SUM(AK143:AK167)</f>
        <v>33</v>
      </c>
      <c r="AL168" s="157">
        <f>SUM(AL143:AL167)</f>
        <v>0</v>
      </c>
      <c r="AM168" s="157">
        <f>SUM(AM143:AM167)</f>
        <v>176</v>
      </c>
      <c r="AN168" s="165">
        <f t="shared" si="440"/>
        <v>0.23076923076923078</v>
      </c>
      <c r="AO168" s="157">
        <f t="shared" ref="AO168" si="464">SUM(AO143:AO167)</f>
        <v>29</v>
      </c>
      <c r="AP168" s="157">
        <f t="shared" ref="AP168" si="465">SUM(AP143:AP167)</f>
        <v>29</v>
      </c>
      <c r="AQ168" s="157">
        <f t="shared" ref="AQ168" si="466">SUM(AQ143:AQ167)</f>
        <v>0</v>
      </c>
      <c r="AR168" s="157">
        <f t="shared" ref="AR168" si="467">SUM(AR143:AR167)</f>
        <v>205</v>
      </c>
      <c r="AS168" s="165">
        <f t="shared" si="443"/>
        <v>0.16477272727272727</v>
      </c>
      <c r="AT168" s="157">
        <f>SUM(AT143:AT167)</f>
        <v>201</v>
      </c>
      <c r="AU168" s="164">
        <f t="shared" si="445"/>
        <v>0.52402666655825136</v>
      </c>
    </row>
    <row r="170" spans="2:47" ht="15.5" x14ac:dyDescent="0.35">
      <c r="B170" s="296" t="s">
        <v>111</v>
      </c>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row>
    <row r="171" spans="2:47"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2:47" outlineLevel="1" x14ac:dyDescent="0.35">
      <c r="B172" s="310"/>
      <c r="C172" s="328" t="s">
        <v>105</v>
      </c>
      <c r="D172" s="307" t="s">
        <v>130</v>
      </c>
      <c r="E172" s="308"/>
      <c r="F172" s="308"/>
      <c r="G172" s="308"/>
      <c r="H172" s="308"/>
      <c r="I172" s="308"/>
      <c r="J172" s="308"/>
      <c r="K172" s="308"/>
      <c r="L172" s="308"/>
      <c r="M172" s="308"/>
      <c r="N172" s="308"/>
      <c r="O172" s="308"/>
      <c r="P172" s="308"/>
      <c r="Q172" s="309"/>
      <c r="R172" s="318" t="str">
        <f xml:space="preserve"> D173&amp;" - "&amp;O173</f>
        <v>2019 - 2023</v>
      </c>
      <c r="S172" s="319"/>
      <c r="U172" s="307" t="s">
        <v>131</v>
      </c>
      <c r="V172" s="308"/>
      <c r="W172" s="308"/>
      <c r="X172" s="308"/>
      <c r="Y172" s="308"/>
      <c r="Z172" s="308"/>
      <c r="AA172" s="308"/>
      <c r="AB172" s="308"/>
      <c r="AC172" s="308"/>
      <c r="AD172" s="308"/>
      <c r="AE172" s="308"/>
      <c r="AF172" s="308"/>
      <c r="AG172" s="308"/>
      <c r="AH172" s="308"/>
      <c r="AI172" s="308"/>
      <c r="AJ172" s="308"/>
      <c r="AK172" s="308"/>
      <c r="AL172" s="308"/>
      <c r="AM172" s="308"/>
      <c r="AN172" s="308"/>
      <c r="AO172" s="308"/>
      <c r="AP172" s="308"/>
      <c r="AQ172" s="308"/>
      <c r="AR172" s="308"/>
      <c r="AS172" s="308"/>
      <c r="AT172" s="308"/>
      <c r="AU172" s="309"/>
    </row>
    <row r="173" spans="2:47" outlineLevel="1" x14ac:dyDescent="0.35">
      <c r="B173" s="311"/>
      <c r="C173" s="328"/>
      <c r="D173" s="307">
        <f>$C$3-5</f>
        <v>2019</v>
      </c>
      <c r="E173" s="309"/>
      <c r="F173" s="307">
        <f>$C$3-4</f>
        <v>2020</v>
      </c>
      <c r="G173" s="308"/>
      <c r="H173" s="309"/>
      <c r="I173" s="307">
        <f>$C$3-3</f>
        <v>2021</v>
      </c>
      <c r="J173" s="308"/>
      <c r="K173" s="309"/>
      <c r="L173" s="307">
        <f>$C$3-2</f>
        <v>2022</v>
      </c>
      <c r="M173" s="308"/>
      <c r="N173" s="309"/>
      <c r="O173" s="307">
        <f>$C$3-1</f>
        <v>2023</v>
      </c>
      <c r="P173" s="308"/>
      <c r="Q173" s="309"/>
      <c r="R173" s="320"/>
      <c r="S173" s="321"/>
      <c r="U173" s="307">
        <f>$C$3</f>
        <v>2024</v>
      </c>
      <c r="V173" s="308"/>
      <c r="W173" s="308"/>
      <c r="X173" s="308"/>
      <c r="Y173" s="309"/>
      <c r="Z173" s="307">
        <f>$C$3+1</f>
        <v>2025</v>
      </c>
      <c r="AA173" s="308"/>
      <c r="AB173" s="308"/>
      <c r="AC173" s="308"/>
      <c r="AD173" s="309"/>
      <c r="AE173" s="307">
        <f>$C$3+2</f>
        <v>2026</v>
      </c>
      <c r="AF173" s="308"/>
      <c r="AG173" s="308"/>
      <c r="AH173" s="308"/>
      <c r="AI173" s="309"/>
      <c r="AJ173" s="307">
        <f>$C$3+3</f>
        <v>2027</v>
      </c>
      <c r="AK173" s="308"/>
      <c r="AL173" s="308"/>
      <c r="AM173" s="308"/>
      <c r="AN173" s="309"/>
      <c r="AO173" s="307">
        <f>$C$3+4</f>
        <v>2028</v>
      </c>
      <c r="AP173" s="308"/>
      <c r="AQ173" s="308"/>
      <c r="AR173" s="308"/>
      <c r="AS173" s="309"/>
      <c r="AT173" s="316" t="str">
        <f>U173&amp;" - "&amp;AO173</f>
        <v>2024 - 2028</v>
      </c>
      <c r="AU173" s="317"/>
    </row>
    <row r="174" spans="2:47" ht="43.5" outlineLevel="1" x14ac:dyDescent="0.35">
      <c r="B174" s="312"/>
      <c r="C174" s="328"/>
      <c r="D174" s="65" t="s">
        <v>132</v>
      </c>
      <c r="E174" s="66" t="s">
        <v>133</v>
      </c>
      <c r="F174" s="65" t="s">
        <v>132</v>
      </c>
      <c r="G174" s="9" t="s">
        <v>133</v>
      </c>
      <c r="H174" s="66" t="s">
        <v>134</v>
      </c>
      <c r="I174" s="65" t="s">
        <v>132</v>
      </c>
      <c r="J174" s="9" t="s">
        <v>133</v>
      </c>
      <c r="K174" s="66" t="s">
        <v>134</v>
      </c>
      <c r="L174" s="65" t="s">
        <v>132</v>
      </c>
      <c r="M174" s="9" t="s">
        <v>133</v>
      </c>
      <c r="N174" s="66" t="s">
        <v>134</v>
      </c>
      <c r="O174" s="65" t="s">
        <v>132</v>
      </c>
      <c r="P174" s="9" t="s">
        <v>133</v>
      </c>
      <c r="Q174" s="66" t="s">
        <v>134</v>
      </c>
      <c r="R174" s="65" t="s">
        <v>126</v>
      </c>
      <c r="S174" s="119" t="s">
        <v>135</v>
      </c>
      <c r="U174" s="65" t="s">
        <v>132</v>
      </c>
      <c r="V174" s="104" t="s">
        <v>136</v>
      </c>
      <c r="W174" s="104" t="s">
        <v>137</v>
      </c>
      <c r="X174" s="9" t="s">
        <v>133</v>
      </c>
      <c r="Y174" s="66" t="s">
        <v>134</v>
      </c>
      <c r="Z174" s="65" t="s">
        <v>132</v>
      </c>
      <c r="AA174" s="104" t="s">
        <v>136</v>
      </c>
      <c r="AB174" s="104" t="s">
        <v>137</v>
      </c>
      <c r="AC174" s="9" t="s">
        <v>133</v>
      </c>
      <c r="AD174" s="66" t="s">
        <v>134</v>
      </c>
      <c r="AE174" s="65" t="s">
        <v>132</v>
      </c>
      <c r="AF174" s="104" t="s">
        <v>136</v>
      </c>
      <c r="AG174" s="104" t="s">
        <v>137</v>
      </c>
      <c r="AH174" s="9" t="s">
        <v>133</v>
      </c>
      <c r="AI174" s="66" t="s">
        <v>134</v>
      </c>
      <c r="AJ174" s="65" t="s">
        <v>132</v>
      </c>
      <c r="AK174" s="104" t="s">
        <v>136</v>
      </c>
      <c r="AL174" s="104" t="s">
        <v>137</v>
      </c>
      <c r="AM174" s="9" t="s">
        <v>133</v>
      </c>
      <c r="AN174" s="66" t="s">
        <v>134</v>
      </c>
      <c r="AO174" s="65" t="s">
        <v>132</v>
      </c>
      <c r="AP174" s="104" t="s">
        <v>136</v>
      </c>
      <c r="AQ174" s="104" t="s">
        <v>137</v>
      </c>
      <c r="AR174" s="9" t="s">
        <v>133</v>
      </c>
      <c r="AS174" s="66" t="s">
        <v>134</v>
      </c>
      <c r="AT174" s="65" t="s">
        <v>126</v>
      </c>
      <c r="AU174" s="119" t="s">
        <v>135</v>
      </c>
    </row>
    <row r="175" spans="2:47" outlineLevel="1" x14ac:dyDescent="0.35">
      <c r="B175" s="229" t="s">
        <v>75</v>
      </c>
      <c r="C175" s="63" t="s">
        <v>106</v>
      </c>
      <c r="D175" s="69">
        <v>0</v>
      </c>
      <c r="E175" s="70">
        <f>D175</f>
        <v>0</v>
      </c>
      <c r="F175" s="69">
        <v>0</v>
      </c>
      <c r="G175" s="137">
        <f t="shared" ref="G175" si="468">E175+F175</f>
        <v>0</v>
      </c>
      <c r="H175" s="166">
        <f t="shared" ref="H175" si="469">IFERROR((G175-E175)/E175,0)</f>
        <v>0</v>
      </c>
      <c r="I175" s="69">
        <v>0</v>
      </c>
      <c r="J175" s="137">
        <f t="shared" ref="J175" si="470">G175+I175</f>
        <v>0</v>
      </c>
      <c r="K175" s="166">
        <f t="shared" ref="K175" si="471">IFERROR((J175-G175)/G175,0)</f>
        <v>0</v>
      </c>
      <c r="L175" s="69"/>
      <c r="M175" s="137">
        <f t="shared" ref="M175" si="472">J175+L175</f>
        <v>0</v>
      </c>
      <c r="N175" s="166">
        <f t="shared" ref="N175" si="473">IFERROR((M175-J175)/J175,0)</f>
        <v>0</v>
      </c>
      <c r="O175" s="69"/>
      <c r="P175" s="137">
        <f t="shared" ref="P175:P199" si="474">M175+O175</f>
        <v>0</v>
      </c>
      <c r="Q175" s="166">
        <f t="shared" ref="Q175:Q200" si="475">IFERROR((P175-M175)/M175,0)</f>
        <v>0</v>
      </c>
      <c r="R175" s="163">
        <f t="shared" ref="R175:R199" si="476">D175+F175+I175+L175+O175</f>
        <v>0</v>
      </c>
      <c r="S175" s="164">
        <f t="shared" ref="S175:S200" si="477">IFERROR((P175/E175)^(1/4)-1,0)</f>
        <v>0</v>
      </c>
      <c r="U175" s="168">
        <f>V175+W175</f>
        <v>0</v>
      </c>
      <c r="V175" s="6"/>
      <c r="W175" s="6"/>
      <c r="X175" s="137">
        <f t="shared" ref="X175" si="478">P175+U175</f>
        <v>0</v>
      </c>
      <c r="Y175" s="166">
        <f t="shared" ref="Y175" si="479">IFERROR((X175-P175)/P175,0)</f>
        <v>0</v>
      </c>
      <c r="Z175" s="168">
        <f>AA175+AB175</f>
        <v>0</v>
      </c>
      <c r="AA175" s="6"/>
      <c r="AB175" s="6"/>
      <c r="AC175" s="137">
        <f t="shared" ref="AC175" si="480">X175+Z175</f>
        <v>0</v>
      </c>
      <c r="AD175" s="159">
        <f t="shared" ref="AD175" si="481">IFERROR((AC175-X175)/X175,0)</f>
        <v>0</v>
      </c>
      <c r="AE175" s="168">
        <f>AF175+AG175</f>
        <v>0</v>
      </c>
      <c r="AF175" s="6"/>
      <c r="AG175" s="6"/>
      <c r="AH175" s="137">
        <f t="shared" ref="AH175" si="482">AC175+AE175</f>
        <v>0</v>
      </c>
      <c r="AI175" s="159">
        <f t="shared" ref="AI175" si="483">IFERROR((AH175-AC175)/AC175,0)</f>
        <v>0</v>
      </c>
      <c r="AJ175" s="168">
        <f>AK175+AL175</f>
        <v>0</v>
      </c>
      <c r="AK175" s="6"/>
      <c r="AL175" s="6"/>
      <c r="AM175" s="137">
        <f t="shared" ref="AM175" si="484">AH175+AJ175</f>
        <v>0</v>
      </c>
      <c r="AN175" s="159">
        <f t="shared" ref="AN175" si="485">IFERROR((AM175-AH175)/AH175,0)</f>
        <v>0</v>
      </c>
      <c r="AO175" s="168">
        <f>AP175+AQ175</f>
        <v>0</v>
      </c>
      <c r="AP175" s="6"/>
      <c r="AQ175" s="6"/>
      <c r="AR175" s="137">
        <f t="shared" ref="AR175" si="486">AM175+AO175</f>
        <v>0</v>
      </c>
      <c r="AS175" s="159">
        <f t="shared" ref="AS175" si="487">IFERROR((AR175-AM175)/AM175,0)</f>
        <v>0</v>
      </c>
      <c r="AT175" s="163">
        <f t="shared" ref="AT175" si="488">U175+Z175+AE175+AJ175+AO175</f>
        <v>0</v>
      </c>
      <c r="AU175" s="164">
        <f t="shared" ref="AU175" si="489">IFERROR((AR175/X175)^(1/4)-1,0)</f>
        <v>0</v>
      </c>
    </row>
    <row r="176" spans="2:47" outlineLevel="1" x14ac:dyDescent="0.35">
      <c r="B176" s="230" t="s">
        <v>76</v>
      </c>
      <c r="C176" s="63" t="s">
        <v>106</v>
      </c>
      <c r="D176" s="69"/>
      <c r="E176" s="70">
        <v>1</v>
      </c>
      <c r="F176" s="69"/>
      <c r="G176" s="137">
        <f t="shared" ref="G176:G195" si="490">E176+F176</f>
        <v>1</v>
      </c>
      <c r="H176" s="166">
        <f t="shared" ref="H176:H195" si="491">IFERROR((G176-E176)/E176,0)</f>
        <v>0</v>
      </c>
      <c r="I176" s="69"/>
      <c r="J176" s="137">
        <f t="shared" ref="J176:J195" si="492">G176+I176</f>
        <v>1</v>
      </c>
      <c r="K176" s="166">
        <f t="shared" ref="K176:K195" si="493">IFERROR((J176-G176)/G176,0)</f>
        <v>0</v>
      </c>
      <c r="L176" s="69">
        <v>1</v>
      </c>
      <c r="M176" s="137">
        <f t="shared" ref="M176:M195" si="494">J176+L176</f>
        <v>2</v>
      </c>
      <c r="N176" s="166">
        <f t="shared" ref="N176:N195" si="495">IFERROR((M176-J176)/J176,0)</f>
        <v>1</v>
      </c>
      <c r="O176" s="69"/>
      <c r="P176" s="137">
        <f t="shared" si="474"/>
        <v>2</v>
      </c>
      <c r="Q176" s="166">
        <f t="shared" si="475"/>
        <v>0</v>
      </c>
      <c r="R176" s="163">
        <f t="shared" si="476"/>
        <v>1</v>
      </c>
      <c r="S176" s="164">
        <f t="shared" si="477"/>
        <v>0.18920711500272103</v>
      </c>
      <c r="U176" s="168">
        <f t="shared" ref="U176:U195" si="496">V176+W176</f>
        <v>0</v>
      </c>
      <c r="V176" s="6"/>
      <c r="W176" s="6"/>
      <c r="X176" s="137">
        <f t="shared" ref="X176:X195" si="497">P176+U176</f>
        <v>2</v>
      </c>
      <c r="Y176" s="166">
        <f t="shared" ref="Y176:Y195" si="498">IFERROR((X176-P176)/P176,0)</f>
        <v>0</v>
      </c>
      <c r="Z176" s="168">
        <f t="shared" ref="Z176:Z195" si="499">AA176+AB176</f>
        <v>0</v>
      </c>
      <c r="AA176" s="6"/>
      <c r="AB176" s="6"/>
      <c r="AC176" s="137">
        <f t="shared" ref="AC176:AC195" si="500">X176+Z176</f>
        <v>2</v>
      </c>
      <c r="AD176" s="159">
        <f t="shared" ref="AD176:AD195" si="501">IFERROR((AC176-X176)/X176,0)</f>
        <v>0</v>
      </c>
      <c r="AE176" s="168">
        <f t="shared" ref="AE176:AE195" si="502">AF176+AG176</f>
        <v>0</v>
      </c>
      <c r="AF176" s="6"/>
      <c r="AG176" s="6"/>
      <c r="AH176" s="137">
        <f t="shared" ref="AH176:AH195" si="503">AC176+AE176</f>
        <v>2</v>
      </c>
      <c r="AI176" s="159">
        <f t="shared" ref="AI176:AI195" si="504">IFERROR((AH176-AC176)/AC176,0)</f>
        <v>0</v>
      </c>
      <c r="AJ176" s="168">
        <f t="shared" ref="AJ176:AJ195" si="505">AK176+AL176</f>
        <v>0</v>
      </c>
      <c r="AK176" s="6"/>
      <c r="AL176" s="6"/>
      <c r="AM176" s="137">
        <f t="shared" ref="AM176:AM195" si="506">AH176+AJ176</f>
        <v>2</v>
      </c>
      <c r="AN176" s="159">
        <f t="shared" ref="AN176:AN195" si="507">IFERROR((AM176-AH176)/AH176,0)</f>
        <v>0</v>
      </c>
      <c r="AO176" s="168">
        <f t="shared" ref="AO176:AO195" si="508">AP176+AQ176</f>
        <v>0</v>
      </c>
      <c r="AP176" s="6"/>
      <c r="AQ176" s="6"/>
      <c r="AR176" s="137">
        <f t="shared" ref="AR176:AR195" si="509">AM176+AO176</f>
        <v>2</v>
      </c>
      <c r="AS176" s="159">
        <f t="shared" ref="AS176:AS195" si="510">IFERROR((AR176-AM176)/AM176,0)</f>
        <v>0</v>
      </c>
      <c r="AT176" s="163">
        <f t="shared" ref="AT176:AT195" si="511">U176+Z176+AE176+AJ176+AO176</f>
        <v>0</v>
      </c>
      <c r="AU176" s="164">
        <f t="shared" ref="AU176:AU195" si="512">IFERROR((AR176/X176)^(1/4)-1,0)</f>
        <v>0</v>
      </c>
    </row>
    <row r="177" spans="2:47" outlineLevel="1" x14ac:dyDescent="0.35">
      <c r="B177" s="229" t="s">
        <v>77</v>
      </c>
      <c r="C177" s="63" t="s">
        <v>106</v>
      </c>
      <c r="D177" s="69">
        <v>0</v>
      </c>
      <c r="E177" s="70"/>
      <c r="F177" s="69">
        <v>0</v>
      </c>
      <c r="G177" s="137">
        <f t="shared" si="490"/>
        <v>0</v>
      </c>
      <c r="H177" s="166">
        <f t="shared" si="491"/>
        <v>0</v>
      </c>
      <c r="I177" s="69">
        <v>0</v>
      </c>
      <c r="J177" s="137">
        <f t="shared" si="492"/>
        <v>0</v>
      </c>
      <c r="K177" s="166">
        <f t="shared" si="493"/>
        <v>0</v>
      </c>
      <c r="L177" s="69"/>
      <c r="M177" s="137">
        <f t="shared" si="494"/>
        <v>0</v>
      </c>
      <c r="N177" s="166">
        <f t="shared" si="495"/>
        <v>0</v>
      </c>
      <c r="O177" s="69"/>
      <c r="P177" s="137">
        <f t="shared" si="474"/>
        <v>0</v>
      </c>
      <c r="Q177" s="166">
        <f t="shared" si="475"/>
        <v>0</v>
      </c>
      <c r="R177" s="163">
        <f t="shared" si="476"/>
        <v>0</v>
      </c>
      <c r="S177" s="164">
        <f t="shared" si="477"/>
        <v>0</v>
      </c>
      <c r="U177" s="168">
        <f t="shared" si="496"/>
        <v>0</v>
      </c>
      <c r="V177" s="6"/>
      <c r="W177" s="6"/>
      <c r="X177" s="137">
        <f t="shared" si="497"/>
        <v>0</v>
      </c>
      <c r="Y177" s="166">
        <f t="shared" si="498"/>
        <v>0</v>
      </c>
      <c r="Z177" s="168">
        <f t="shared" si="499"/>
        <v>0</v>
      </c>
      <c r="AA177" s="6"/>
      <c r="AB177" s="6"/>
      <c r="AC177" s="137">
        <f t="shared" si="500"/>
        <v>0</v>
      </c>
      <c r="AD177" s="159">
        <f t="shared" si="501"/>
        <v>0</v>
      </c>
      <c r="AE177" s="168">
        <f t="shared" si="502"/>
        <v>0</v>
      </c>
      <c r="AF177" s="6"/>
      <c r="AG177" s="6"/>
      <c r="AH177" s="137">
        <f t="shared" si="503"/>
        <v>0</v>
      </c>
      <c r="AI177" s="159">
        <f t="shared" si="504"/>
        <v>0</v>
      </c>
      <c r="AJ177" s="168">
        <f t="shared" si="505"/>
        <v>0</v>
      </c>
      <c r="AK177" s="6"/>
      <c r="AL177" s="6"/>
      <c r="AM177" s="137">
        <f t="shared" si="506"/>
        <v>0</v>
      </c>
      <c r="AN177" s="159">
        <f t="shared" si="507"/>
        <v>0</v>
      </c>
      <c r="AO177" s="168">
        <f t="shared" si="508"/>
        <v>0</v>
      </c>
      <c r="AP177" s="6"/>
      <c r="AQ177" s="6"/>
      <c r="AR177" s="137">
        <f t="shared" si="509"/>
        <v>0</v>
      </c>
      <c r="AS177" s="159">
        <f t="shared" si="510"/>
        <v>0</v>
      </c>
      <c r="AT177" s="163">
        <f t="shared" si="511"/>
        <v>0</v>
      </c>
      <c r="AU177" s="164">
        <f t="shared" si="512"/>
        <v>0</v>
      </c>
    </row>
    <row r="178" spans="2:47" outlineLevel="1" x14ac:dyDescent="0.35">
      <c r="B178" s="230" t="s">
        <v>78</v>
      </c>
      <c r="C178" s="63" t="s">
        <v>106</v>
      </c>
      <c r="D178" s="69">
        <v>-1</v>
      </c>
      <c r="E178" s="70">
        <v>7</v>
      </c>
      <c r="F178" s="69"/>
      <c r="G178" s="137">
        <f t="shared" si="490"/>
        <v>7</v>
      </c>
      <c r="H178" s="166">
        <f t="shared" si="491"/>
        <v>0</v>
      </c>
      <c r="I178" s="69"/>
      <c r="J178" s="137">
        <f t="shared" si="492"/>
        <v>7</v>
      </c>
      <c r="K178" s="166">
        <f t="shared" si="493"/>
        <v>0</v>
      </c>
      <c r="L178" s="69">
        <v>2</v>
      </c>
      <c r="M178" s="137">
        <f t="shared" si="494"/>
        <v>9</v>
      </c>
      <c r="N178" s="166">
        <f t="shared" si="495"/>
        <v>0.2857142857142857</v>
      </c>
      <c r="O178" s="69"/>
      <c r="P178" s="137">
        <f t="shared" si="474"/>
        <v>9</v>
      </c>
      <c r="Q178" s="166">
        <f t="shared" si="475"/>
        <v>0</v>
      </c>
      <c r="R178" s="163">
        <f t="shared" si="476"/>
        <v>1</v>
      </c>
      <c r="S178" s="164">
        <f t="shared" si="477"/>
        <v>6.4844316803015944E-2</v>
      </c>
      <c r="U178" s="168">
        <f t="shared" si="496"/>
        <v>0</v>
      </c>
      <c r="V178" s="6"/>
      <c r="W178" s="6"/>
      <c r="X178" s="137">
        <f t="shared" si="497"/>
        <v>9</v>
      </c>
      <c r="Y178" s="166">
        <f t="shared" si="498"/>
        <v>0</v>
      </c>
      <c r="Z178" s="168">
        <f t="shared" si="499"/>
        <v>0</v>
      </c>
      <c r="AA178" s="6"/>
      <c r="AB178" s="6"/>
      <c r="AC178" s="137">
        <f t="shared" si="500"/>
        <v>9</v>
      </c>
      <c r="AD178" s="159">
        <f t="shared" si="501"/>
        <v>0</v>
      </c>
      <c r="AE178" s="168">
        <f t="shared" si="502"/>
        <v>2</v>
      </c>
      <c r="AF178" s="6">
        <v>2</v>
      </c>
      <c r="AG178" s="6"/>
      <c r="AH178" s="137">
        <f t="shared" si="503"/>
        <v>11</v>
      </c>
      <c r="AI178" s="159">
        <f t="shared" si="504"/>
        <v>0.22222222222222221</v>
      </c>
      <c r="AJ178" s="168">
        <f t="shared" si="505"/>
        <v>2</v>
      </c>
      <c r="AK178" s="6">
        <v>2</v>
      </c>
      <c r="AL178" s="6"/>
      <c r="AM178" s="137">
        <f t="shared" si="506"/>
        <v>13</v>
      </c>
      <c r="AN178" s="159">
        <f t="shared" si="507"/>
        <v>0.18181818181818182</v>
      </c>
      <c r="AO178" s="168">
        <f t="shared" si="508"/>
        <v>0</v>
      </c>
      <c r="AP178" s="6"/>
      <c r="AQ178" s="6"/>
      <c r="AR178" s="137">
        <f t="shared" si="509"/>
        <v>13</v>
      </c>
      <c r="AS178" s="159">
        <f t="shared" si="510"/>
        <v>0</v>
      </c>
      <c r="AT178" s="163">
        <f t="shared" si="511"/>
        <v>4</v>
      </c>
      <c r="AU178" s="164">
        <f t="shared" si="512"/>
        <v>9.6289389328686026E-2</v>
      </c>
    </row>
    <row r="179" spans="2:47" outlineLevel="1" x14ac:dyDescent="0.35">
      <c r="B179" s="229" t="s">
        <v>79</v>
      </c>
      <c r="C179" s="63" t="s">
        <v>106</v>
      </c>
      <c r="D179" s="69">
        <v>0</v>
      </c>
      <c r="E179" s="70"/>
      <c r="F179" s="69">
        <v>0</v>
      </c>
      <c r="G179" s="137">
        <f t="shared" si="490"/>
        <v>0</v>
      </c>
      <c r="H179" s="166">
        <f t="shared" si="491"/>
        <v>0</v>
      </c>
      <c r="I179" s="69">
        <v>0</v>
      </c>
      <c r="J179" s="137">
        <f t="shared" si="492"/>
        <v>0</v>
      </c>
      <c r="K179" s="166">
        <f t="shared" si="493"/>
        <v>0</v>
      </c>
      <c r="L179" s="69"/>
      <c r="M179" s="137">
        <f t="shared" si="494"/>
        <v>0</v>
      </c>
      <c r="N179" s="166">
        <f t="shared" si="495"/>
        <v>0</v>
      </c>
      <c r="O179" s="69"/>
      <c r="P179" s="137">
        <f t="shared" si="474"/>
        <v>0</v>
      </c>
      <c r="Q179" s="166">
        <f t="shared" si="475"/>
        <v>0</v>
      </c>
      <c r="R179" s="163">
        <f t="shared" si="476"/>
        <v>0</v>
      </c>
      <c r="S179" s="164">
        <f t="shared" si="477"/>
        <v>0</v>
      </c>
      <c r="U179" s="168">
        <f t="shared" si="496"/>
        <v>0</v>
      </c>
      <c r="V179" s="6"/>
      <c r="W179" s="6"/>
      <c r="X179" s="137">
        <f t="shared" si="497"/>
        <v>0</v>
      </c>
      <c r="Y179" s="166">
        <f t="shared" si="498"/>
        <v>0</v>
      </c>
      <c r="Z179" s="168">
        <f t="shared" si="499"/>
        <v>0</v>
      </c>
      <c r="AA179" s="6"/>
      <c r="AB179" s="6"/>
      <c r="AC179" s="137">
        <f t="shared" si="500"/>
        <v>0</v>
      </c>
      <c r="AD179" s="159">
        <f t="shared" si="501"/>
        <v>0</v>
      </c>
      <c r="AE179" s="168">
        <f t="shared" si="502"/>
        <v>0</v>
      </c>
      <c r="AF179" s="6"/>
      <c r="AG179" s="6"/>
      <c r="AH179" s="137">
        <f t="shared" si="503"/>
        <v>0</v>
      </c>
      <c r="AI179" s="159">
        <f t="shared" si="504"/>
        <v>0</v>
      </c>
      <c r="AJ179" s="168">
        <f t="shared" si="505"/>
        <v>0</v>
      </c>
      <c r="AK179" s="6"/>
      <c r="AL179" s="6"/>
      <c r="AM179" s="137">
        <f t="shared" si="506"/>
        <v>0</v>
      </c>
      <c r="AN179" s="159">
        <f t="shared" si="507"/>
        <v>0</v>
      </c>
      <c r="AO179" s="168">
        <f t="shared" si="508"/>
        <v>0</v>
      </c>
      <c r="AP179" s="6"/>
      <c r="AQ179" s="6"/>
      <c r="AR179" s="137">
        <f t="shared" si="509"/>
        <v>0</v>
      </c>
      <c r="AS179" s="159">
        <f t="shared" si="510"/>
        <v>0</v>
      </c>
      <c r="AT179" s="163">
        <f t="shared" si="511"/>
        <v>0</v>
      </c>
      <c r="AU179" s="164">
        <f t="shared" si="512"/>
        <v>0</v>
      </c>
    </row>
    <row r="180" spans="2:47" outlineLevel="1" x14ac:dyDescent="0.35">
      <c r="B180" s="230" t="s">
        <v>80</v>
      </c>
      <c r="C180" s="63" t="s">
        <v>106</v>
      </c>
      <c r="D180" s="69"/>
      <c r="E180" s="70">
        <v>6</v>
      </c>
      <c r="F180" s="69"/>
      <c r="G180" s="137">
        <f t="shared" si="490"/>
        <v>6</v>
      </c>
      <c r="H180" s="166">
        <f t="shared" si="491"/>
        <v>0</v>
      </c>
      <c r="I180" s="69"/>
      <c r="J180" s="137">
        <f t="shared" si="492"/>
        <v>6</v>
      </c>
      <c r="K180" s="166">
        <f t="shared" si="493"/>
        <v>0</v>
      </c>
      <c r="L180" s="69"/>
      <c r="M180" s="137">
        <f t="shared" si="494"/>
        <v>6</v>
      </c>
      <c r="N180" s="166">
        <f t="shared" si="495"/>
        <v>0</v>
      </c>
      <c r="O180" s="69">
        <v>2</v>
      </c>
      <c r="P180" s="137">
        <f t="shared" si="474"/>
        <v>8</v>
      </c>
      <c r="Q180" s="166">
        <f t="shared" si="475"/>
        <v>0.33333333333333331</v>
      </c>
      <c r="R180" s="163">
        <f t="shared" si="476"/>
        <v>2</v>
      </c>
      <c r="S180" s="164">
        <f t="shared" si="477"/>
        <v>7.4569931823541991E-2</v>
      </c>
      <c r="U180" s="168">
        <f t="shared" si="496"/>
        <v>2</v>
      </c>
      <c r="V180" s="6">
        <v>2</v>
      </c>
      <c r="W180" s="6"/>
      <c r="X180" s="137">
        <f t="shared" si="497"/>
        <v>10</v>
      </c>
      <c r="Y180" s="166">
        <f t="shared" si="498"/>
        <v>0.25</v>
      </c>
      <c r="Z180" s="168">
        <f t="shared" si="499"/>
        <v>0</v>
      </c>
      <c r="AA180" s="6">
        <v>0</v>
      </c>
      <c r="AB180" s="6"/>
      <c r="AC180" s="137">
        <f t="shared" si="500"/>
        <v>10</v>
      </c>
      <c r="AD180" s="159">
        <f t="shared" si="501"/>
        <v>0</v>
      </c>
      <c r="AE180" s="168">
        <f t="shared" si="502"/>
        <v>2</v>
      </c>
      <c r="AF180" s="6">
        <v>2</v>
      </c>
      <c r="AG180" s="6"/>
      <c r="AH180" s="137">
        <f t="shared" si="503"/>
        <v>12</v>
      </c>
      <c r="AI180" s="159">
        <f t="shared" si="504"/>
        <v>0.2</v>
      </c>
      <c r="AJ180" s="168">
        <f t="shared" si="505"/>
        <v>3</v>
      </c>
      <c r="AK180" s="6">
        <v>3</v>
      </c>
      <c r="AL180" s="6"/>
      <c r="AM180" s="137">
        <f t="shared" si="506"/>
        <v>15</v>
      </c>
      <c r="AN180" s="159">
        <f t="shared" si="507"/>
        <v>0.25</v>
      </c>
      <c r="AO180" s="168">
        <f t="shared" si="508"/>
        <v>0</v>
      </c>
      <c r="AP180" s="6">
        <v>0</v>
      </c>
      <c r="AQ180" s="6"/>
      <c r="AR180" s="137">
        <f t="shared" si="509"/>
        <v>15</v>
      </c>
      <c r="AS180" s="159">
        <f t="shared" si="510"/>
        <v>0</v>
      </c>
      <c r="AT180" s="163">
        <f t="shared" si="511"/>
        <v>7</v>
      </c>
      <c r="AU180" s="164">
        <f t="shared" si="512"/>
        <v>0.1066819197003217</v>
      </c>
    </row>
    <row r="181" spans="2:47" outlineLevel="1" x14ac:dyDescent="0.35">
      <c r="B181" s="229" t="s">
        <v>81</v>
      </c>
      <c r="C181" s="63" t="s">
        <v>106</v>
      </c>
      <c r="D181" s="69">
        <v>0</v>
      </c>
      <c r="E181" s="70"/>
      <c r="F181" s="69">
        <v>0</v>
      </c>
      <c r="G181" s="137">
        <f t="shared" si="490"/>
        <v>0</v>
      </c>
      <c r="H181" s="166">
        <f t="shared" si="491"/>
        <v>0</v>
      </c>
      <c r="I181" s="69">
        <v>0</v>
      </c>
      <c r="J181" s="137">
        <f t="shared" si="492"/>
        <v>0</v>
      </c>
      <c r="K181" s="166">
        <f t="shared" si="493"/>
        <v>0</v>
      </c>
      <c r="L181" s="69"/>
      <c r="M181" s="137">
        <f t="shared" si="494"/>
        <v>0</v>
      </c>
      <c r="N181" s="166">
        <f t="shared" si="495"/>
        <v>0</v>
      </c>
      <c r="O181" s="69"/>
      <c r="P181" s="137">
        <f t="shared" si="474"/>
        <v>0</v>
      </c>
      <c r="Q181" s="166">
        <f t="shared" si="475"/>
        <v>0</v>
      </c>
      <c r="R181" s="163">
        <f t="shared" si="476"/>
        <v>0</v>
      </c>
      <c r="S181" s="164">
        <f t="shared" si="477"/>
        <v>0</v>
      </c>
      <c r="U181" s="168">
        <f t="shared" si="496"/>
        <v>0</v>
      </c>
      <c r="V181" s="6"/>
      <c r="W181" s="6"/>
      <c r="X181" s="137">
        <f t="shared" si="497"/>
        <v>0</v>
      </c>
      <c r="Y181" s="166">
        <f t="shared" si="498"/>
        <v>0</v>
      </c>
      <c r="Z181" s="168">
        <f t="shared" si="499"/>
        <v>0</v>
      </c>
      <c r="AA181" s="6"/>
      <c r="AB181" s="6"/>
      <c r="AC181" s="137">
        <f t="shared" si="500"/>
        <v>0</v>
      </c>
      <c r="AD181" s="159">
        <f t="shared" si="501"/>
        <v>0</v>
      </c>
      <c r="AE181" s="168">
        <f t="shared" si="502"/>
        <v>0</v>
      </c>
      <c r="AF181" s="6"/>
      <c r="AG181" s="6"/>
      <c r="AH181" s="137">
        <f t="shared" si="503"/>
        <v>0</v>
      </c>
      <c r="AI181" s="159">
        <f t="shared" si="504"/>
        <v>0</v>
      </c>
      <c r="AJ181" s="168">
        <f t="shared" si="505"/>
        <v>0</v>
      </c>
      <c r="AK181" s="6"/>
      <c r="AL181" s="6"/>
      <c r="AM181" s="137">
        <f t="shared" si="506"/>
        <v>0</v>
      </c>
      <c r="AN181" s="159">
        <f t="shared" si="507"/>
        <v>0</v>
      </c>
      <c r="AO181" s="168">
        <f t="shared" si="508"/>
        <v>0</v>
      </c>
      <c r="AP181" s="6"/>
      <c r="AQ181" s="6"/>
      <c r="AR181" s="137">
        <f t="shared" si="509"/>
        <v>0</v>
      </c>
      <c r="AS181" s="159">
        <f t="shared" si="510"/>
        <v>0</v>
      </c>
      <c r="AT181" s="163">
        <f t="shared" si="511"/>
        <v>0</v>
      </c>
      <c r="AU181" s="164">
        <f t="shared" si="512"/>
        <v>0</v>
      </c>
    </row>
    <row r="182" spans="2:47" outlineLevel="1" x14ac:dyDescent="0.35">
      <c r="B182" s="230" t="s">
        <v>82</v>
      </c>
      <c r="C182" s="63" t="s">
        <v>106</v>
      </c>
      <c r="D182" s="69">
        <v>-3</v>
      </c>
      <c r="E182" s="70">
        <f>56+D182</f>
        <v>53</v>
      </c>
      <c r="F182" s="69">
        <v>-6</v>
      </c>
      <c r="G182" s="137">
        <f t="shared" si="490"/>
        <v>47</v>
      </c>
      <c r="H182" s="166">
        <f t="shared" si="491"/>
        <v>-0.11320754716981132</v>
      </c>
      <c r="I182" s="69">
        <v>3</v>
      </c>
      <c r="J182" s="137">
        <f t="shared" si="492"/>
        <v>50</v>
      </c>
      <c r="K182" s="166">
        <f t="shared" si="493"/>
        <v>6.3829787234042548E-2</v>
      </c>
      <c r="L182" s="69">
        <v>-1</v>
      </c>
      <c r="M182" s="137">
        <f t="shared" si="494"/>
        <v>49</v>
      </c>
      <c r="N182" s="166">
        <f t="shared" si="495"/>
        <v>-0.02</v>
      </c>
      <c r="O182" s="69">
        <v>6</v>
      </c>
      <c r="P182" s="137">
        <f t="shared" si="474"/>
        <v>55</v>
      </c>
      <c r="Q182" s="166">
        <f t="shared" si="475"/>
        <v>0.12244897959183673</v>
      </c>
      <c r="R182" s="163">
        <f t="shared" si="476"/>
        <v>-1</v>
      </c>
      <c r="S182" s="164">
        <f t="shared" si="477"/>
        <v>9.3033273218088297E-3</v>
      </c>
      <c r="U182" s="168">
        <f t="shared" si="496"/>
        <v>11</v>
      </c>
      <c r="V182" s="6">
        <f>7+4</f>
        <v>11</v>
      </c>
      <c r="W182" s="6"/>
      <c r="X182" s="137">
        <f t="shared" si="497"/>
        <v>66</v>
      </c>
      <c r="Y182" s="166">
        <f t="shared" si="498"/>
        <v>0.2</v>
      </c>
      <c r="Z182" s="168">
        <f t="shared" si="499"/>
        <v>4</v>
      </c>
      <c r="AA182" s="6">
        <v>4</v>
      </c>
      <c r="AB182" s="6"/>
      <c r="AC182" s="137">
        <f t="shared" si="500"/>
        <v>70</v>
      </c>
      <c r="AD182" s="159">
        <f t="shared" si="501"/>
        <v>6.0606060606060608E-2</v>
      </c>
      <c r="AE182" s="168">
        <f t="shared" si="502"/>
        <v>3</v>
      </c>
      <c r="AF182" s="6">
        <f>2+1</f>
        <v>3</v>
      </c>
      <c r="AG182" s="6"/>
      <c r="AH182" s="137">
        <f t="shared" si="503"/>
        <v>73</v>
      </c>
      <c r="AI182" s="159">
        <f t="shared" si="504"/>
        <v>4.2857142857142858E-2</v>
      </c>
      <c r="AJ182" s="168">
        <f t="shared" si="505"/>
        <v>3</v>
      </c>
      <c r="AK182" s="6">
        <v>3</v>
      </c>
      <c r="AL182" s="6"/>
      <c r="AM182" s="137">
        <f t="shared" si="506"/>
        <v>76</v>
      </c>
      <c r="AN182" s="159">
        <f t="shared" si="507"/>
        <v>4.1095890410958902E-2</v>
      </c>
      <c r="AO182" s="168">
        <f t="shared" si="508"/>
        <v>3</v>
      </c>
      <c r="AP182" s="6">
        <v>3</v>
      </c>
      <c r="AQ182" s="6"/>
      <c r="AR182" s="137">
        <f t="shared" si="509"/>
        <v>79</v>
      </c>
      <c r="AS182" s="159">
        <f t="shared" si="510"/>
        <v>3.9473684210526314E-2</v>
      </c>
      <c r="AT182" s="163">
        <f t="shared" si="511"/>
        <v>24</v>
      </c>
      <c r="AU182" s="164">
        <f t="shared" si="512"/>
        <v>4.5973758247097374E-2</v>
      </c>
    </row>
    <row r="183" spans="2:47" outlineLevel="1" x14ac:dyDescent="0.35">
      <c r="B183" s="230" t="s">
        <v>83</v>
      </c>
      <c r="C183" s="63" t="s">
        <v>106</v>
      </c>
      <c r="D183" s="69"/>
      <c r="E183" s="70">
        <v>10</v>
      </c>
      <c r="F183" s="69">
        <v>-5</v>
      </c>
      <c r="G183" s="137">
        <f t="shared" si="490"/>
        <v>5</v>
      </c>
      <c r="H183" s="166">
        <f t="shared" si="491"/>
        <v>-0.5</v>
      </c>
      <c r="I183" s="69">
        <v>1</v>
      </c>
      <c r="J183" s="137">
        <f t="shared" si="492"/>
        <v>6</v>
      </c>
      <c r="K183" s="166">
        <f t="shared" si="493"/>
        <v>0.2</v>
      </c>
      <c r="L183" s="69">
        <v>2</v>
      </c>
      <c r="M183" s="137">
        <f t="shared" si="494"/>
        <v>8</v>
      </c>
      <c r="N183" s="166">
        <f t="shared" si="495"/>
        <v>0.33333333333333331</v>
      </c>
      <c r="O183" s="69"/>
      <c r="P183" s="137">
        <f t="shared" si="474"/>
        <v>8</v>
      </c>
      <c r="Q183" s="166">
        <f t="shared" si="475"/>
        <v>0</v>
      </c>
      <c r="R183" s="163">
        <f t="shared" si="476"/>
        <v>-2</v>
      </c>
      <c r="S183" s="164">
        <f t="shared" si="477"/>
        <v>-5.4258390996824168E-2</v>
      </c>
      <c r="U183" s="168">
        <f t="shared" si="496"/>
        <v>0</v>
      </c>
      <c r="V183" s="6"/>
      <c r="W183" s="6"/>
      <c r="X183" s="137">
        <f t="shared" si="497"/>
        <v>8</v>
      </c>
      <c r="Y183" s="166">
        <f t="shared" si="498"/>
        <v>0</v>
      </c>
      <c r="Z183" s="168">
        <f t="shared" si="499"/>
        <v>0</v>
      </c>
      <c r="AA183" s="6"/>
      <c r="AB183" s="6"/>
      <c r="AC183" s="137">
        <f t="shared" si="500"/>
        <v>8</v>
      </c>
      <c r="AD183" s="159">
        <f t="shared" si="501"/>
        <v>0</v>
      </c>
      <c r="AE183" s="168">
        <f t="shared" si="502"/>
        <v>0</v>
      </c>
      <c r="AF183" s="6"/>
      <c r="AG183" s="6"/>
      <c r="AH183" s="137">
        <f t="shared" si="503"/>
        <v>8</v>
      </c>
      <c r="AI183" s="159">
        <f t="shared" si="504"/>
        <v>0</v>
      </c>
      <c r="AJ183" s="168">
        <f t="shared" si="505"/>
        <v>0</v>
      </c>
      <c r="AK183" s="6"/>
      <c r="AL183" s="6"/>
      <c r="AM183" s="137">
        <f t="shared" si="506"/>
        <v>8</v>
      </c>
      <c r="AN183" s="159">
        <f t="shared" si="507"/>
        <v>0</v>
      </c>
      <c r="AO183" s="168">
        <f t="shared" si="508"/>
        <v>0</v>
      </c>
      <c r="AP183" s="6"/>
      <c r="AQ183" s="6"/>
      <c r="AR183" s="137">
        <f t="shared" si="509"/>
        <v>8</v>
      </c>
      <c r="AS183" s="159">
        <f t="shared" si="510"/>
        <v>0</v>
      </c>
      <c r="AT183" s="163">
        <f t="shared" si="511"/>
        <v>0</v>
      </c>
      <c r="AU183" s="164">
        <f t="shared" si="512"/>
        <v>0</v>
      </c>
    </row>
    <row r="184" spans="2:47" outlineLevel="1" x14ac:dyDescent="0.35">
      <c r="B184" s="230" t="s">
        <v>84</v>
      </c>
      <c r="C184" s="63" t="s">
        <v>106</v>
      </c>
      <c r="D184" s="69"/>
      <c r="E184" s="70">
        <v>3</v>
      </c>
      <c r="F184" s="69"/>
      <c r="G184" s="137">
        <f t="shared" si="490"/>
        <v>3</v>
      </c>
      <c r="H184" s="166">
        <f t="shared" si="491"/>
        <v>0</v>
      </c>
      <c r="I184" s="69"/>
      <c r="J184" s="137">
        <f t="shared" si="492"/>
        <v>3</v>
      </c>
      <c r="K184" s="166">
        <f t="shared" si="493"/>
        <v>0</v>
      </c>
      <c r="L184" s="69"/>
      <c r="M184" s="137">
        <f t="shared" si="494"/>
        <v>3</v>
      </c>
      <c r="N184" s="166">
        <f t="shared" si="495"/>
        <v>0</v>
      </c>
      <c r="O184" s="69"/>
      <c r="P184" s="137">
        <f t="shared" si="474"/>
        <v>3</v>
      </c>
      <c r="Q184" s="166">
        <f t="shared" si="475"/>
        <v>0</v>
      </c>
      <c r="R184" s="163">
        <f t="shared" si="476"/>
        <v>0</v>
      </c>
      <c r="S184" s="164">
        <f t="shared" si="477"/>
        <v>0</v>
      </c>
      <c r="U184" s="168">
        <f t="shared" si="496"/>
        <v>0</v>
      </c>
      <c r="V184" s="6"/>
      <c r="W184" s="6"/>
      <c r="X184" s="137">
        <f t="shared" si="497"/>
        <v>3</v>
      </c>
      <c r="Y184" s="166">
        <f t="shared" si="498"/>
        <v>0</v>
      </c>
      <c r="Z184" s="168">
        <f t="shared" si="499"/>
        <v>0</v>
      </c>
      <c r="AA184" s="6"/>
      <c r="AB184" s="6"/>
      <c r="AC184" s="137">
        <f t="shared" si="500"/>
        <v>3</v>
      </c>
      <c r="AD184" s="159">
        <f t="shared" si="501"/>
        <v>0</v>
      </c>
      <c r="AE184" s="168">
        <f t="shared" si="502"/>
        <v>0</v>
      </c>
      <c r="AF184" s="6"/>
      <c r="AG184" s="6"/>
      <c r="AH184" s="137">
        <f t="shared" si="503"/>
        <v>3</v>
      </c>
      <c r="AI184" s="159">
        <f t="shared" si="504"/>
        <v>0</v>
      </c>
      <c r="AJ184" s="168">
        <f t="shared" si="505"/>
        <v>0</v>
      </c>
      <c r="AK184" s="6"/>
      <c r="AL184" s="6"/>
      <c r="AM184" s="137">
        <f t="shared" si="506"/>
        <v>3</v>
      </c>
      <c r="AN184" s="159">
        <f t="shared" si="507"/>
        <v>0</v>
      </c>
      <c r="AO184" s="168">
        <f t="shared" si="508"/>
        <v>0</v>
      </c>
      <c r="AP184" s="6"/>
      <c r="AQ184" s="6"/>
      <c r="AR184" s="137">
        <f t="shared" si="509"/>
        <v>3</v>
      </c>
      <c r="AS184" s="159">
        <f t="shared" si="510"/>
        <v>0</v>
      </c>
      <c r="AT184" s="163">
        <f t="shared" si="511"/>
        <v>0</v>
      </c>
      <c r="AU184" s="164">
        <f t="shared" si="512"/>
        <v>0</v>
      </c>
    </row>
    <row r="185" spans="2:47" outlineLevel="1" x14ac:dyDescent="0.35">
      <c r="B185" s="229" t="s">
        <v>85</v>
      </c>
      <c r="C185" s="63" t="s">
        <v>106</v>
      </c>
      <c r="D185" s="69">
        <v>0</v>
      </c>
      <c r="E185" s="70"/>
      <c r="F185" s="69">
        <v>0</v>
      </c>
      <c r="G185" s="137">
        <f t="shared" si="490"/>
        <v>0</v>
      </c>
      <c r="H185" s="166">
        <f t="shared" si="491"/>
        <v>0</v>
      </c>
      <c r="I185" s="69">
        <v>0</v>
      </c>
      <c r="J185" s="137">
        <f t="shared" si="492"/>
        <v>0</v>
      </c>
      <c r="K185" s="166">
        <f t="shared" si="493"/>
        <v>0</v>
      </c>
      <c r="L185" s="69"/>
      <c r="M185" s="137">
        <f t="shared" si="494"/>
        <v>0</v>
      </c>
      <c r="N185" s="166">
        <f t="shared" si="495"/>
        <v>0</v>
      </c>
      <c r="O185" s="69"/>
      <c r="P185" s="137">
        <f t="shared" si="474"/>
        <v>0</v>
      </c>
      <c r="Q185" s="166">
        <f t="shared" si="475"/>
        <v>0</v>
      </c>
      <c r="R185" s="163">
        <f t="shared" si="476"/>
        <v>0</v>
      </c>
      <c r="S185" s="164">
        <f t="shared" si="477"/>
        <v>0</v>
      </c>
      <c r="U185" s="168">
        <f t="shared" si="496"/>
        <v>0</v>
      </c>
      <c r="V185" s="6"/>
      <c r="W185" s="6"/>
      <c r="X185" s="137">
        <f t="shared" si="497"/>
        <v>0</v>
      </c>
      <c r="Y185" s="166">
        <f t="shared" si="498"/>
        <v>0</v>
      </c>
      <c r="Z185" s="168">
        <f t="shared" si="499"/>
        <v>0</v>
      </c>
      <c r="AA185" s="6"/>
      <c r="AB185" s="6"/>
      <c r="AC185" s="137">
        <f t="shared" si="500"/>
        <v>0</v>
      </c>
      <c r="AD185" s="159">
        <f t="shared" si="501"/>
        <v>0</v>
      </c>
      <c r="AE185" s="168">
        <f t="shared" si="502"/>
        <v>0</v>
      </c>
      <c r="AF185" s="6"/>
      <c r="AG185" s="6"/>
      <c r="AH185" s="137">
        <f t="shared" si="503"/>
        <v>0</v>
      </c>
      <c r="AI185" s="159">
        <f t="shared" si="504"/>
        <v>0</v>
      </c>
      <c r="AJ185" s="168">
        <f t="shared" si="505"/>
        <v>0</v>
      </c>
      <c r="AK185" s="6"/>
      <c r="AL185" s="6"/>
      <c r="AM185" s="137">
        <f t="shared" si="506"/>
        <v>0</v>
      </c>
      <c r="AN185" s="159">
        <f t="shared" si="507"/>
        <v>0</v>
      </c>
      <c r="AO185" s="168">
        <f t="shared" si="508"/>
        <v>0</v>
      </c>
      <c r="AP185" s="6"/>
      <c r="AQ185" s="6"/>
      <c r="AR185" s="137">
        <f t="shared" si="509"/>
        <v>0</v>
      </c>
      <c r="AS185" s="159">
        <f t="shared" si="510"/>
        <v>0</v>
      </c>
      <c r="AT185" s="163">
        <f t="shared" si="511"/>
        <v>0</v>
      </c>
      <c r="AU185" s="164">
        <f t="shared" si="512"/>
        <v>0</v>
      </c>
    </row>
    <row r="186" spans="2:47" outlineLevel="1" x14ac:dyDescent="0.35">
      <c r="B186" s="230" t="s">
        <v>86</v>
      </c>
      <c r="C186" s="63" t="s">
        <v>106</v>
      </c>
      <c r="D186" s="69">
        <v>1</v>
      </c>
      <c r="E186" s="70">
        <v>5</v>
      </c>
      <c r="F186" s="69">
        <v>-1</v>
      </c>
      <c r="G186" s="137">
        <f t="shared" si="490"/>
        <v>4</v>
      </c>
      <c r="H186" s="166">
        <f t="shared" si="491"/>
        <v>-0.2</v>
      </c>
      <c r="I186" s="69">
        <v>0</v>
      </c>
      <c r="J186" s="137">
        <f t="shared" si="492"/>
        <v>4</v>
      </c>
      <c r="K186" s="166">
        <f t="shared" si="493"/>
        <v>0</v>
      </c>
      <c r="L186" s="69">
        <v>1</v>
      </c>
      <c r="M186" s="137">
        <f t="shared" si="494"/>
        <v>5</v>
      </c>
      <c r="N186" s="166">
        <f t="shared" si="495"/>
        <v>0.25</v>
      </c>
      <c r="O186" s="69"/>
      <c r="P186" s="137">
        <f t="shared" si="474"/>
        <v>5</v>
      </c>
      <c r="Q186" s="166">
        <f t="shared" si="475"/>
        <v>0</v>
      </c>
      <c r="R186" s="163">
        <f t="shared" si="476"/>
        <v>1</v>
      </c>
      <c r="S186" s="164">
        <f t="shared" si="477"/>
        <v>0</v>
      </c>
      <c r="U186" s="168">
        <f t="shared" si="496"/>
        <v>0</v>
      </c>
      <c r="V186" s="6"/>
      <c r="W186" s="6"/>
      <c r="X186" s="137">
        <f t="shared" si="497"/>
        <v>5</v>
      </c>
      <c r="Y186" s="166">
        <f t="shared" si="498"/>
        <v>0</v>
      </c>
      <c r="Z186" s="168">
        <f t="shared" si="499"/>
        <v>0</v>
      </c>
      <c r="AA186" s="6"/>
      <c r="AB186" s="6"/>
      <c r="AC186" s="137">
        <f t="shared" si="500"/>
        <v>5</v>
      </c>
      <c r="AD186" s="159">
        <f t="shared" si="501"/>
        <v>0</v>
      </c>
      <c r="AE186" s="168">
        <f t="shared" si="502"/>
        <v>0</v>
      </c>
      <c r="AF186" s="6"/>
      <c r="AG186" s="6"/>
      <c r="AH186" s="137">
        <f t="shared" si="503"/>
        <v>5</v>
      </c>
      <c r="AI186" s="159">
        <f t="shared" si="504"/>
        <v>0</v>
      </c>
      <c r="AJ186" s="168">
        <f t="shared" si="505"/>
        <v>0</v>
      </c>
      <c r="AK186" s="6"/>
      <c r="AL186" s="6"/>
      <c r="AM186" s="137">
        <f t="shared" si="506"/>
        <v>5</v>
      </c>
      <c r="AN186" s="159">
        <f t="shared" si="507"/>
        <v>0</v>
      </c>
      <c r="AO186" s="168">
        <f t="shared" si="508"/>
        <v>0</v>
      </c>
      <c r="AP186" s="6"/>
      <c r="AQ186" s="6"/>
      <c r="AR186" s="137">
        <f t="shared" si="509"/>
        <v>5</v>
      </c>
      <c r="AS186" s="159">
        <f t="shared" si="510"/>
        <v>0</v>
      </c>
      <c r="AT186" s="163">
        <f t="shared" si="511"/>
        <v>0</v>
      </c>
      <c r="AU186" s="164">
        <f t="shared" si="512"/>
        <v>0</v>
      </c>
    </row>
    <row r="187" spans="2:47" outlineLevel="1" x14ac:dyDescent="0.35">
      <c r="B187" s="230" t="s">
        <v>87</v>
      </c>
      <c r="C187" s="63" t="s">
        <v>106</v>
      </c>
      <c r="D187" s="69"/>
      <c r="E187" s="70">
        <v>1</v>
      </c>
      <c r="F187" s="69"/>
      <c r="G187" s="137">
        <f t="shared" si="490"/>
        <v>1</v>
      </c>
      <c r="H187" s="166">
        <f t="shared" si="491"/>
        <v>0</v>
      </c>
      <c r="I187" s="69"/>
      <c r="J187" s="137">
        <f t="shared" si="492"/>
        <v>1</v>
      </c>
      <c r="K187" s="166">
        <f t="shared" si="493"/>
        <v>0</v>
      </c>
      <c r="L187" s="69"/>
      <c r="M187" s="137">
        <f t="shared" si="494"/>
        <v>1</v>
      </c>
      <c r="N187" s="166">
        <f t="shared" si="495"/>
        <v>0</v>
      </c>
      <c r="O187" s="69"/>
      <c r="P187" s="137">
        <f t="shared" si="474"/>
        <v>1</v>
      </c>
      <c r="Q187" s="166">
        <f t="shared" si="475"/>
        <v>0</v>
      </c>
      <c r="R187" s="163">
        <f t="shared" si="476"/>
        <v>0</v>
      </c>
      <c r="S187" s="164">
        <f t="shared" si="477"/>
        <v>0</v>
      </c>
      <c r="U187" s="168">
        <f t="shared" si="496"/>
        <v>0</v>
      </c>
      <c r="V187" s="6"/>
      <c r="W187" s="6"/>
      <c r="X187" s="137">
        <f t="shared" si="497"/>
        <v>1</v>
      </c>
      <c r="Y187" s="166">
        <f t="shared" si="498"/>
        <v>0</v>
      </c>
      <c r="Z187" s="168">
        <f t="shared" si="499"/>
        <v>0</v>
      </c>
      <c r="AA187" s="6"/>
      <c r="AB187" s="6"/>
      <c r="AC187" s="137">
        <f t="shared" si="500"/>
        <v>1</v>
      </c>
      <c r="AD187" s="159">
        <f t="shared" si="501"/>
        <v>0</v>
      </c>
      <c r="AE187" s="168">
        <f t="shared" si="502"/>
        <v>0</v>
      </c>
      <c r="AF187" s="6"/>
      <c r="AG187" s="6"/>
      <c r="AH187" s="137">
        <f t="shared" si="503"/>
        <v>1</v>
      </c>
      <c r="AI187" s="159">
        <f t="shared" si="504"/>
        <v>0</v>
      </c>
      <c r="AJ187" s="168">
        <f t="shared" si="505"/>
        <v>0</v>
      </c>
      <c r="AK187" s="6"/>
      <c r="AL187" s="6"/>
      <c r="AM187" s="137">
        <f t="shared" si="506"/>
        <v>1</v>
      </c>
      <c r="AN187" s="159">
        <f t="shared" si="507"/>
        <v>0</v>
      </c>
      <c r="AO187" s="168">
        <f t="shared" si="508"/>
        <v>0</v>
      </c>
      <c r="AP187" s="6"/>
      <c r="AQ187" s="6"/>
      <c r="AR187" s="137">
        <f t="shared" si="509"/>
        <v>1</v>
      </c>
      <c r="AS187" s="159">
        <f t="shared" si="510"/>
        <v>0</v>
      </c>
      <c r="AT187" s="163">
        <f t="shared" si="511"/>
        <v>0</v>
      </c>
      <c r="AU187" s="164">
        <f t="shared" si="512"/>
        <v>0</v>
      </c>
    </row>
    <row r="188" spans="2:47" outlineLevel="1" x14ac:dyDescent="0.35">
      <c r="B188" s="230" t="s">
        <v>88</v>
      </c>
      <c r="C188" s="63" t="s">
        <v>106</v>
      </c>
      <c r="D188" s="69">
        <v>0</v>
      </c>
      <c r="E188" s="70"/>
      <c r="F188" s="69">
        <v>0</v>
      </c>
      <c r="G188" s="137">
        <f t="shared" si="490"/>
        <v>0</v>
      </c>
      <c r="H188" s="166">
        <f t="shared" si="491"/>
        <v>0</v>
      </c>
      <c r="I188" s="69">
        <v>0</v>
      </c>
      <c r="J188" s="137">
        <f t="shared" si="492"/>
        <v>0</v>
      </c>
      <c r="K188" s="166">
        <f t="shared" si="493"/>
        <v>0</v>
      </c>
      <c r="L188" s="69"/>
      <c r="M188" s="137">
        <f t="shared" si="494"/>
        <v>0</v>
      </c>
      <c r="N188" s="166">
        <f t="shared" si="495"/>
        <v>0</v>
      </c>
      <c r="O188" s="69"/>
      <c r="P188" s="137">
        <f t="shared" si="474"/>
        <v>0</v>
      </c>
      <c r="Q188" s="166">
        <f t="shared" si="475"/>
        <v>0</v>
      </c>
      <c r="R188" s="163">
        <f t="shared" si="476"/>
        <v>0</v>
      </c>
      <c r="S188" s="164">
        <f t="shared" si="477"/>
        <v>0</v>
      </c>
      <c r="U188" s="168">
        <f t="shared" si="496"/>
        <v>0</v>
      </c>
      <c r="V188" s="6"/>
      <c r="W188" s="6"/>
      <c r="X188" s="137">
        <f t="shared" si="497"/>
        <v>0</v>
      </c>
      <c r="Y188" s="166">
        <f t="shared" si="498"/>
        <v>0</v>
      </c>
      <c r="Z188" s="168">
        <f t="shared" si="499"/>
        <v>0</v>
      </c>
      <c r="AA188" s="6"/>
      <c r="AB188" s="6"/>
      <c r="AC188" s="137">
        <f t="shared" si="500"/>
        <v>0</v>
      </c>
      <c r="AD188" s="159">
        <f t="shared" si="501"/>
        <v>0</v>
      </c>
      <c r="AE188" s="168">
        <f t="shared" si="502"/>
        <v>0</v>
      </c>
      <c r="AF188" s="6"/>
      <c r="AG188" s="6"/>
      <c r="AH188" s="137">
        <f t="shared" si="503"/>
        <v>0</v>
      </c>
      <c r="AI188" s="159">
        <f t="shared" si="504"/>
        <v>0</v>
      </c>
      <c r="AJ188" s="168">
        <f t="shared" si="505"/>
        <v>0</v>
      </c>
      <c r="AK188" s="6"/>
      <c r="AL188" s="6"/>
      <c r="AM188" s="137">
        <f t="shared" si="506"/>
        <v>0</v>
      </c>
      <c r="AN188" s="159">
        <f t="shared" si="507"/>
        <v>0</v>
      </c>
      <c r="AO188" s="168">
        <f t="shared" si="508"/>
        <v>0</v>
      </c>
      <c r="AP188" s="6"/>
      <c r="AQ188" s="6"/>
      <c r="AR188" s="137">
        <f t="shared" si="509"/>
        <v>0</v>
      </c>
      <c r="AS188" s="159">
        <f t="shared" si="510"/>
        <v>0</v>
      </c>
      <c r="AT188" s="163">
        <f t="shared" si="511"/>
        <v>0</v>
      </c>
      <c r="AU188" s="164">
        <f t="shared" si="512"/>
        <v>0</v>
      </c>
    </row>
    <row r="189" spans="2:47" outlineLevel="1" x14ac:dyDescent="0.35">
      <c r="B189" s="230" t="s">
        <v>89</v>
      </c>
      <c r="C189" s="63" t="s">
        <v>106</v>
      </c>
      <c r="D189" s="69"/>
      <c r="E189" s="70">
        <v>7</v>
      </c>
      <c r="F189" s="69">
        <v>-4</v>
      </c>
      <c r="G189" s="137">
        <f t="shared" si="490"/>
        <v>3</v>
      </c>
      <c r="H189" s="166">
        <f t="shared" si="491"/>
        <v>-0.5714285714285714</v>
      </c>
      <c r="I189" s="69">
        <v>0</v>
      </c>
      <c r="J189" s="137">
        <f t="shared" si="492"/>
        <v>3</v>
      </c>
      <c r="K189" s="166">
        <f t="shared" si="493"/>
        <v>0</v>
      </c>
      <c r="L189" s="69"/>
      <c r="M189" s="137">
        <f t="shared" si="494"/>
        <v>3</v>
      </c>
      <c r="N189" s="166">
        <f t="shared" si="495"/>
        <v>0</v>
      </c>
      <c r="O189" s="69"/>
      <c r="P189" s="137">
        <f t="shared" si="474"/>
        <v>3</v>
      </c>
      <c r="Q189" s="166">
        <f t="shared" si="475"/>
        <v>0</v>
      </c>
      <c r="R189" s="163">
        <f t="shared" si="476"/>
        <v>-4</v>
      </c>
      <c r="S189" s="164">
        <f t="shared" si="477"/>
        <v>-0.19089328842977882</v>
      </c>
      <c r="U189" s="168">
        <f t="shared" si="496"/>
        <v>2</v>
      </c>
      <c r="V189" s="6">
        <v>2</v>
      </c>
      <c r="W189" s="6"/>
      <c r="X189" s="137">
        <f t="shared" si="497"/>
        <v>5</v>
      </c>
      <c r="Y189" s="166">
        <f t="shared" si="498"/>
        <v>0.66666666666666663</v>
      </c>
      <c r="Z189" s="168">
        <f t="shared" si="499"/>
        <v>0</v>
      </c>
      <c r="AA189" s="6">
        <v>0</v>
      </c>
      <c r="AB189" s="6"/>
      <c r="AC189" s="137">
        <f t="shared" si="500"/>
        <v>5</v>
      </c>
      <c r="AD189" s="159">
        <f t="shared" si="501"/>
        <v>0</v>
      </c>
      <c r="AE189" s="168">
        <f t="shared" si="502"/>
        <v>1</v>
      </c>
      <c r="AF189" s="6">
        <v>1</v>
      </c>
      <c r="AG189" s="6"/>
      <c r="AH189" s="137">
        <f t="shared" si="503"/>
        <v>6</v>
      </c>
      <c r="AI189" s="159">
        <f t="shared" si="504"/>
        <v>0.2</v>
      </c>
      <c r="AJ189" s="168">
        <f t="shared" si="505"/>
        <v>2</v>
      </c>
      <c r="AK189" s="6">
        <v>2</v>
      </c>
      <c r="AL189" s="6"/>
      <c r="AM189" s="137">
        <f t="shared" si="506"/>
        <v>8</v>
      </c>
      <c r="AN189" s="159">
        <f t="shared" si="507"/>
        <v>0.33333333333333331</v>
      </c>
      <c r="AO189" s="168">
        <f t="shared" si="508"/>
        <v>0</v>
      </c>
      <c r="AP189" s="6">
        <v>0</v>
      </c>
      <c r="AQ189" s="6"/>
      <c r="AR189" s="137">
        <f t="shared" si="509"/>
        <v>8</v>
      </c>
      <c r="AS189" s="159">
        <f t="shared" si="510"/>
        <v>0</v>
      </c>
      <c r="AT189" s="163">
        <f t="shared" si="511"/>
        <v>5</v>
      </c>
      <c r="AU189" s="164">
        <f t="shared" si="512"/>
        <v>0.12468265038069815</v>
      </c>
    </row>
    <row r="190" spans="2:47" outlineLevel="1" x14ac:dyDescent="0.35">
      <c r="B190" s="229" t="s">
        <v>90</v>
      </c>
      <c r="C190" s="63" t="s">
        <v>106</v>
      </c>
      <c r="D190" s="69"/>
      <c r="E190" s="70">
        <f t="shared" ref="E190:E196" si="513">D190</f>
        <v>0</v>
      </c>
      <c r="F190" s="69"/>
      <c r="G190" s="137">
        <f t="shared" si="490"/>
        <v>0</v>
      </c>
      <c r="H190" s="166">
        <f t="shared" si="491"/>
        <v>0</v>
      </c>
      <c r="I190" s="69"/>
      <c r="J190" s="137">
        <f t="shared" si="492"/>
        <v>0</v>
      </c>
      <c r="K190" s="166">
        <f t="shared" si="493"/>
        <v>0</v>
      </c>
      <c r="L190" s="69"/>
      <c r="M190" s="137">
        <f t="shared" si="494"/>
        <v>0</v>
      </c>
      <c r="N190" s="166">
        <f t="shared" si="495"/>
        <v>0</v>
      </c>
      <c r="O190" s="69"/>
      <c r="P190" s="137">
        <f t="shared" si="474"/>
        <v>0</v>
      </c>
      <c r="Q190" s="166">
        <f t="shared" si="475"/>
        <v>0</v>
      </c>
      <c r="R190" s="163">
        <f t="shared" si="476"/>
        <v>0</v>
      </c>
      <c r="S190" s="164">
        <f t="shared" si="477"/>
        <v>0</v>
      </c>
      <c r="U190" s="168">
        <f t="shared" si="496"/>
        <v>0</v>
      </c>
      <c r="V190" s="6"/>
      <c r="W190" s="6"/>
      <c r="X190" s="137">
        <f t="shared" si="497"/>
        <v>0</v>
      </c>
      <c r="Y190" s="166">
        <f t="shared" si="498"/>
        <v>0</v>
      </c>
      <c r="Z190" s="168">
        <f t="shared" si="499"/>
        <v>0</v>
      </c>
      <c r="AA190" s="6"/>
      <c r="AB190" s="6"/>
      <c r="AC190" s="137">
        <f t="shared" si="500"/>
        <v>0</v>
      </c>
      <c r="AD190" s="159">
        <f t="shared" si="501"/>
        <v>0</v>
      </c>
      <c r="AE190" s="168">
        <f t="shared" si="502"/>
        <v>0</v>
      </c>
      <c r="AF190" s="6"/>
      <c r="AG190" s="6"/>
      <c r="AH190" s="137">
        <f t="shared" si="503"/>
        <v>0</v>
      </c>
      <c r="AI190" s="159">
        <f t="shared" si="504"/>
        <v>0</v>
      </c>
      <c r="AJ190" s="168">
        <f t="shared" si="505"/>
        <v>0</v>
      </c>
      <c r="AK190" s="6"/>
      <c r="AL190" s="6"/>
      <c r="AM190" s="137">
        <f t="shared" si="506"/>
        <v>0</v>
      </c>
      <c r="AN190" s="159">
        <f t="shared" si="507"/>
        <v>0</v>
      </c>
      <c r="AO190" s="168">
        <f t="shared" si="508"/>
        <v>0</v>
      </c>
      <c r="AP190" s="6"/>
      <c r="AQ190" s="6"/>
      <c r="AR190" s="137">
        <f t="shared" si="509"/>
        <v>0</v>
      </c>
      <c r="AS190" s="159">
        <f t="shared" si="510"/>
        <v>0</v>
      </c>
      <c r="AT190" s="163">
        <f t="shared" si="511"/>
        <v>0</v>
      </c>
      <c r="AU190" s="164">
        <f t="shared" si="512"/>
        <v>0</v>
      </c>
    </row>
    <row r="191" spans="2:47" outlineLevel="1" x14ac:dyDescent="0.35">
      <c r="B191" s="230" t="s">
        <v>91</v>
      </c>
      <c r="C191" s="63" t="s">
        <v>106</v>
      </c>
      <c r="D191" s="69"/>
      <c r="E191" s="70">
        <f t="shared" si="513"/>
        <v>0</v>
      </c>
      <c r="F191" s="69"/>
      <c r="G191" s="137">
        <f t="shared" si="490"/>
        <v>0</v>
      </c>
      <c r="H191" s="166">
        <f t="shared" si="491"/>
        <v>0</v>
      </c>
      <c r="I191" s="69"/>
      <c r="J191" s="137">
        <f t="shared" si="492"/>
        <v>0</v>
      </c>
      <c r="K191" s="166">
        <f t="shared" si="493"/>
        <v>0</v>
      </c>
      <c r="L191" s="69"/>
      <c r="M191" s="137">
        <f t="shared" si="494"/>
        <v>0</v>
      </c>
      <c r="N191" s="166">
        <f t="shared" si="495"/>
        <v>0</v>
      </c>
      <c r="O191" s="69"/>
      <c r="P191" s="137">
        <f t="shared" si="474"/>
        <v>0</v>
      </c>
      <c r="Q191" s="166">
        <f t="shared" si="475"/>
        <v>0</v>
      </c>
      <c r="R191" s="163">
        <f t="shared" si="476"/>
        <v>0</v>
      </c>
      <c r="S191" s="164">
        <f t="shared" si="477"/>
        <v>0</v>
      </c>
      <c r="U191" s="168">
        <f t="shared" si="496"/>
        <v>1</v>
      </c>
      <c r="V191" s="6">
        <v>1</v>
      </c>
      <c r="W191" s="6"/>
      <c r="X191" s="137">
        <f t="shared" si="497"/>
        <v>1</v>
      </c>
      <c r="Y191" s="166">
        <f t="shared" si="498"/>
        <v>0</v>
      </c>
      <c r="Z191" s="168">
        <f t="shared" si="499"/>
        <v>0</v>
      </c>
      <c r="AA191" s="6"/>
      <c r="AB191" s="6"/>
      <c r="AC191" s="137">
        <f t="shared" si="500"/>
        <v>1</v>
      </c>
      <c r="AD191" s="159">
        <f t="shared" si="501"/>
        <v>0</v>
      </c>
      <c r="AE191" s="168">
        <f t="shared" si="502"/>
        <v>0</v>
      </c>
      <c r="AF191" s="6"/>
      <c r="AG191" s="6"/>
      <c r="AH191" s="137">
        <f t="shared" si="503"/>
        <v>1</v>
      </c>
      <c r="AI191" s="159">
        <f t="shared" si="504"/>
        <v>0</v>
      </c>
      <c r="AJ191" s="168">
        <f t="shared" si="505"/>
        <v>0</v>
      </c>
      <c r="AK191" s="6"/>
      <c r="AL191" s="6"/>
      <c r="AM191" s="137">
        <f t="shared" si="506"/>
        <v>1</v>
      </c>
      <c r="AN191" s="159">
        <f t="shared" si="507"/>
        <v>0</v>
      </c>
      <c r="AO191" s="168">
        <f t="shared" si="508"/>
        <v>0</v>
      </c>
      <c r="AP191" s="6"/>
      <c r="AQ191" s="6"/>
      <c r="AR191" s="137">
        <f t="shared" si="509"/>
        <v>1</v>
      </c>
      <c r="AS191" s="159">
        <f t="shared" si="510"/>
        <v>0</v>
      </c>
      <c r="AT191" s="163">
        <f t="shared" si="511"/>
        <v>1</v>
      </c>
      <c r="AU191" s="164">
        <f t="shared" si="512"/>
        <v>0</v>
      </c>
    </row>
    <row r="192" spans="2:47" outlineLevel="1" x14ac:dyDescent="0.35">
      <c r="B192" s="229" t="s">
        <v>92</v>
      </c>
      <c r="C192" s="63" t="s">
        <v>106</v>
      </c>
      <c r="D192" s="69"/>
      <c r="E192" s="70">
        <f t="shared" si="513"/>
        <v>0</v>
      </c>
      <c r="F192" s="69"/>
      <c r="G192" s="137">
        <f t="shared" si="490"/>
        <v>0</v>
      </c>
      <c r="H192" s="166">
        <f t="shared" si="491"/>
        <v>0</v>
      </c>
      <c r="I192" s="69"/>
      <c r="J192" s="137">
        <f t="shared" si="492"/>
        <v>0</v>
      </c>
      <c r="K192" s="166">
        <f t="shared" si="493"/>
        <v>0</v>
      </c>
      <c r="L192" s="69"/>
      <c r="M192" s="137">
        <f t="shared" si="494"/>
        <v>0</v>
      </c>
      <c r="N192" s="166">
        <f t="shared" si="495"/>
        <v>0</v>
      </c>
      <c r="O192" s="69"/>
      <c r="P192" s="137">
        <f t="shared" si="474"/>
        <v>0</v>
      </c>
      <c r="Q192" s="166">
        <f t="shared" si="475"/>
        <v>0</v>
      </c>
      <c r="R192" s="163">
        <f t="shared" si="476"/>
        <v>0</v>
      </c>
      <c r="S192" s="164">
        <f t="shared" si="477"/>
        <v>0</v>
      </c>
      <c r="U192" s="168">
        <f t="shared" si="496"/>
        <v>0</v>
      </c>
      <c r="V192" s="6"/>
      <c r="W192" s="6"/>
      <c r="X192" s="137">
        <f t="shared" si="497"/>
        <v>0</v>
      </c>
      <c r="Y192" s="166">
        <f t="shared" si="498"/>
        <v>0</v>
      </c>
      <c r="Z192" s="168">
        <f t="shared" si="499"/>
        <v>0</v>
      </c>
      <c r="AA192" s="6"/>
      <c r="AB192" s="6"/>
      <c r="AC192" s="137">
        <f t="shared" si="500"/>
        <v>0</v>
      </c>
      <c r="AD192" s="159">
        <f t="shared" si="501"/>
        <v>0</v>
      </c>
      <c r="AE192" s="168">
        <f t="shared" si="502"/>
        <v>0</v>
      </c>
      <c r="AF192" s="6"/>
      <c r="AG192" s="6"/>
      <c r="AH192" s="137">
        <f t="shared" si="503"/>
        <v>0</v>
      </c>
      <c r="AI192" s="159">
        <f t="shared" si="504"/>
        <v>0</v>
      </c>
      <c r="AJ192" s="168">
        <f t="shared" si="505"/>
        <v>0</v>
      </c>
      <c r="AK192" s="6"/>
      <c r="AL192" s="6"/>
      <c r="AM192" s="137">
        <f t="shared" si="506"/>
        <v>0</v>
      </c>
      <c r="AN192" s="159">
        <f t="shared" si="507"/>
        <v>0</v>
      </c>
      <c r="AO192" s="168">
        <f t="shared" si="508"/>
        <v>0</v>
      </c>
      <c r="AP192" s="6"/>
      <c r="AQ192" s="6"/>
      <c r="AR192" s="137">
        <f t="shared" si="509"/>
        <v>0</v>
      </c>
      <c r="AS192" s="159">
        <f t="shared" si="510"/>
        <v>0</v>
      </c>
      <c r="AT192" s="163">
        <f t="shared" si="511"/>
        <v>0</v>
      </c>
      <c r="AU192" s="164">
        <f t="shared" si="512"/>
        <v>0</v>
      </c>
    </row>
    <row r="193" spans="2:47" outlineLevel="1" x14ac:dyDescent="0.35">
      <c r="B193" s="230" t="s">
        <v>93</v>
      </c>
      <c r="C193" s="63" t="s">
        <v>106</v>
      </c>
      <c r="D193" s="69"/>
      <c r="E193" s="70">
        <f t="shared" si="513"/>
        <v>0</v>
      </c>
      <c r="F193" s="69"/>
      <c r="G193" s="137">
        <f t="shared" si="490"/>
        <v>0</v>
      </c>
      <c r="H193" s="166">
        <f t="shared" si="491"/>
        <v>0</v>
      </c>
      <c r="I193" s="69"/>
      <c r="J193" s="137">
        <f t="shared" si="492"/>
        <v>0</v>
      </c>
      <c r="K193" s="166">
        <f t="shared" si="493"/>
        <v>0</v>
      </c>
      <c r="L193" s="69"/>
      <c r="M193" s="137">
        <f t="shared" si="494"/>
        <v>0</v>
      </c>
      <c r="N193" s="166">
        <f t="shared" si="495"/>
        <v>0</v>
      </c>
      <c r="O193" s="69"/>
      <c r="P193" s="137">
        <f t="shared" si="474"/>
        <v>0</v>
      </c>
      <c r="Q193" s="166">
        <f t="shared" si="475"/>
        <v>0</v>
      </c>
      <c r="R193" s="163">
        <f t="shared" si="476"/>
        <v>0</v>
      </c>
      <c r="S193" s="164">
        <f t="shared" si="477"/>
        <v>0</v>
      </c>
      <c r="U193" s="168">
        <f t="shared" si="496"/>
        <v>1</v>
      </c>
      <c r="V193" s="6">
        <v>1</v>
      </c>
      <c r="W193" s="6"/>
      <c r="X193" s="137">
        <f t="shared" si="497"/>
        <v>1</v>
      </c>
      <c r="Y193" s="166">
        <f t="shared" si="498"/>
        <v>0</v>
      </c>
      <c r="Z193" s="168">
        <f t="shared" si="499"/>
        <v>0</v>
      </c>
      <c r="AA193" s="6"/>
      <c r="AB193" s="6"/>
      <c r="AC193" s="137">
        <f t="shared" si="500"/>
        <v>1</v>
      </c>
      <c r="AD193" s="159">
        <f t="shared" si="501"/>
        <v>0</v>
      </c>
      <c r="AE193" s="168">
        <f t="shared" si="502"/>
        <v>0</v>
      </c>
      <c r="AF193" s="6"/>
      <c r="AG193" s="6"/>
      <c r="AH193" s="137">
        <f t="shared" si="503"/>
        <v>1</v>
      </c>
      <c r="AI193" s="159">
        <f t="shared" si="504"/>
        <v>0</v>
      </c>
      <c r="AJ193" s="168">
        <f t="shared" si="505"/>
        <v>0</v>
      </c>
      <c r="AK193" s="6"/>
      <c r="AL193" s="6"/>
      <c r="AM193" s="137">
        <f t="shared" si="506"/>
        <v>1</v>
      </c>
      <c r="AN193" s="159">
        <f t="shared" si="507"/>
        <v>0</v>
      </c>
      <c r="AO193" s="168">
        <f t="shared" si="508"/>
        <v>0</v>
      </c>
      <c r="AP193" s="6"/>
      <c r="AQ193" s="6"/>
      <c r="AR193" s="137">
        <f t="shared" si="509"/>
        <v>1</v>
      </c>
      <c r="AS193" s="159">
        <f t="shared" si="510"/>
        <v>0</v>
      </c>
      <c r="AT193" s="163">
        <f t="shared" si="511"/>
        <v>1</v>
      </c>
      <c r="AU193" s="164">
        <f t="shared" si="512"/>
        <v>0</v>
      </c>
    </row>
    <row r="194" spans="2:47" outlineLevel="1" x14ac:dyDescent="0.35">
      <c r="B194" s="229" t="s">
        <v>94</v>
      </c>
      <c r="C194" s="63" t="s">
        <v>106</v>
      </c>
      <c r="D194" s="69"/>
      <c r="E194" s="70">
        <f t="shared" si="513"/>
        <v>0</v>
      </c>
      <c r="F194" s="69"/>
      <c r="G194" s="137">
        <f t="shared" si="490"/>
        <v>0</v>
      </c>
      <c r="H194" s="166">
        <f t="shared" si="491"/>
        <v>0</v>
      </c>
      <c r="I194" s="69"/>
      <c r="J194" s="137">
        <f t="shared" si="492"/>
        <v>0</v>
      </c>
      <c r="K194" s="166">
        <f t="shared" si="493"/>
        <v>0</v>
      </c>
      <c r="L194" s="69"/>
      <c r="M194" s="137">
        <f t="shared" si="494"/>
        <v>0</v>
      </c>
      <c r="N194" s="166">
        <f t="shared" si="495"/>
        <v>0</v>
      </c>
      <c r="O194" s="69"/>
      <c r="P194" s="137">
        <f t="shared" si="474"/>
        <v>0</v>
      </c>
      <c r="Q194" s="166">
        <f t="shared" si="475"/>
        <v>0</v>
      </c>
      <c r="R194" s="163">
        <f t="shared" si="476"/>
        <v>0</v>
      </c>
      <c r="S194" s="164">
        <f t="shared" si="477"/>
        <v>0</v>
      </c>
      <c r="U194" s="168">
        <f t="shared" si="496"/>
        <v>0</v>
      </c>
      <c r="V194" s="6"/>
      <c r="W194" s="6"/>
      <c r="X194" s="137">
        <f t="shared" si="497"/>
        <v>0</v>
      </c>
      <c r="Y194" s="166">
        <f t="shared" si="498"/>
        <v>0</v>
      </c>
      <c r="Z194" s="168">
        <f t="shared" si="499"/>
        <v>0</v>
      </c>
      <c r="AA194" s="6"/>
      <c r="AB194" s="6"/>
      <c r="AC194" s="137">
        <f t="shared" si="500"/>
        <v>0</v>
      </c>
      <c r="AD194" s="159">
        <f t="shared" si="501"/>
        <v>0</v>
      </c>
      <c r="AE194" s="168">
        <f t="shared" si="502"/>
        <v>0</v>
      </c>
      <c r="AF194" s="6"/>
      <c r="AG194" s="6"/>
      <c r="AH194" s="137">
        <f t="shared" si="503"/>
        <v>0</v>
      </c>
      <c r="AI194" s="159">
        <f t="shared" si="504"/>
        <v>0</v>
      </c>
      <c r="AJ194" s="168">
        <f t="shared" si="505"/>
        <v>0</v>
      </c>
      <c r="AK194" s="6"/>
      <c r="AL194" s="6"/>
      <c r="AM194" s="137">
        <f t="shared" si="506"/>
        <v>0</v>
      </c>
      <c r="AN194" s="159">
        <f t="shared" si="507"/>
        <v>0</v>
      </c>
      <c r="AO194" s="168">
        <f t="shared" si="508"/>
        <v>0</v>
      </c>
      <c r="AP194" s="6"/>
      <c r="AQ194" s="6"/>
      <c r="AR194" s="137">
        <f t="shared" si="509"/>
        <v>0</v>
      </c>
      <c r="AS194" s="159">
        <f t="shared" si="510"/>
        <v>0</v>
      </c>
      <c r="AT194" s="163">
        <f t="shared" si="511"/>
        <v>0</v>
      </c>
      <c r="AU194" s="164">
        <f t="shared" si="512"/>
        <v>0</v>
      </c>
    </row>
    <row r="195" spans="2:47" outlineLevel="1" x14ac:dyDescent="0.35">
      <c r="B195" s="230" t="s">
        <v>95</v>
      </c>
      <c r="C195" s="63" t="s">
        <v>106</v>
      </c>
      <c r="D195" s="69"/>
      <c r="E195" s="70">
        <f t="shared" si="513"/>
        <v>0</v>
      </c>
      <c r="F195" s="69"/>
      <c r="G195" s="137">
        <f t="shared" si="490"/>
        <v>0</v>
      </c>
      <c r="H195" s="166">
        <f t="shared" si="491"/>
        <v>0</v>
      </c>
      <c r="I195" s="69"/>
      <c r="J195" s="137">
        <f t="shared" si="492"/>
        <v>0</v>
      </c>
      <c r="K195" s="166">
        <f t="shared" si="493"/>
        <v>0</v>
      </c>
      <c r="L195" s="69"/>
      <c r="M195" s="137">
        <f t="shared" si="494"/>
        <v>0</v>
      </c>
      <c r="N195" s="166">
        <f t="shared" si="495"/>
        <v>0</v>
      </c>
      <c r="O195" s="69"/>
      <c r="P195" s="137">
        <f t="shared" si="474"/>
        <v>0</v>
      </c>
      <c r="Q195" s="166">
        <f t="shared" si="475"/>
        <v>0</v>
      </c>
      <c r="R195" s="163">
        <f t="shared" si="476"/>
        <v>0</v>
      </c>
      <c r="S195" s="164">
        <f t="shared" si="477"/>
        <v>0</v>
      </c>
      <c r="U195" s="168">
        <f t="shared" si="496"/>
        <v>0</v>
      </c>
      <c r="V195" s="6"/>
      <c r="W195" s="6"/>
      <c r="X195" s="137">
        <f t="shared" si="497"/>
        <v>0</v>
      </c>
      <c r="Y195" s="166">
        <f t="shared" si="498"/>
        <v>0</v>
      </c>
      <c r="Z195" s="168">
        <f t="shared" si="499"/>
        <v>0</v>
      </c>
      <c r="AA195" s="6"/>
      <c r="AB195" s="6"/>
      <c r="AC195" s="137">
        <f t="shared" si="500"/>
        <v>0</v>
      </c>
      <c r="AD195" s="159">
        <f t="shared" si="501"/>
        <v>0</v>
      </c>
      <c r="AE195" s="168">
        <f t="shared" si="502"/>
        <v>0</v>
      </c>
      <c r="AF195" s="6"/>
      <c r="AG195" s="6"/>
      <c r="AH195" s="137">
        <f t="shared" si="503"/>
        <v>0</v>
      </c>
      <c r="AI195" s="159">
        <f t="shared" si="504"/>
        <v>0</v>
      </c>
      <c r="AJ195" s="168">
        <f t="shared" si="505"/>
        <v>0</v>
      </c>
      <c r="AK195" s="6"/>
      <c r="AL195" s="6"/>
      <c r="AM195" s="137">
        <f t="shared" si="506"/>
        <v>0</v>
      </c>
      <c r="AN195" s="159">
        <f t="shared" si="507"/>
        <v>0</v>
      </c>
      <c r="AO195" s="168">
        <f t="shared" si="508"/>
        <v>0</v>
      </c>
      <c r="AP195" s="6"/>
      <c r="AQ195" s="6"/>
      <c r="AR195" s="137">
        <f t="shared" si="509"/>
        <v>0</v>
      </c>
      <c r="AS195" s="159">
        <f t="shared" si="510"/>
        <v>0</v>
      </c>
      <c r="AT195" s="163">
        <f t="shared" si="511"/>
        <v>0</v>
      </c>
      <c r="AU195" s="164">
        <f t="shared" si="512"/>
        <v>0</v>
      </c>
    </row>
    <row r="196" spans="2:47" outlineLevel="1" x14ac:dyDescent="0.35">
      <c r="B196" s="229" t="s">
        <v>96</v>
      </c>
      <c r="C196" s="63" t="s">
        <v>106</v>
      </c>
      <c r="D196" s="69"/>
      <c r="E196" s="70">
        <f t="shared" si="513"/>
        <v>0</v>
      </c>
      <c r="F196" s="69"/>
      <c r="G196" s="137">
        <f t="shared" ref="G196:G199" si="514">E196+F196</f>
        <v>0</v>
      </c>
      <c r="H196" s="166">
        <f t="shared" ref="H196:H199" si="515">IFERROR((G196-E196)/E196,0)</f>
        <v>0</v>
      </c>
      <c r="I196" s="69"/>
      <c r="J196" s="137">
        <f t="shared" ref="J196:J199" si="516">G196+I196</f>
        <v>0</v>
      </c>
      <c r="K196" s="166">
        <f t="shared" ref="K196:K200" si="517">IFERROR((J196-G196)/G196,0)</f>
        <v>0</v>
      </c>
      <c r="L196" s="69"/>
      <c r="M196" s="137">
        <f t="shared" ref="M196:M199" si="518">J196+L196</f>
        <v>0</v>
      </c>
      <c r="N196" s="166">
        <f t="shared" ref="N196:N200" si="519">IFERROR((M196-J196)/J196,0)</f>
        <v>0</v>
      </c>
      <c r="O196" s="69"/>
      <c r="P196" s="137">
        <f t="shared" si="474"/>
        <v>0</v>
      </c>
      <c r="Q196" s="166">
        <f t="shared" si="475"/>
        <v>0</v>
      </c>
      <c r="R196" s="163">
        <f t="shared" si="476"/>
        <v>0</v>
      </c>
      <c r="S196" s="164">
        <f t="shared" si="477"/>
        <v>0</v>
      </c>
      <c r="U196" s="168">
        <f t="shared" ref="U196:U199" si="520">V196+W196</f>
        <v>0</v>
      </c>
      <c r="V196" s="6"/>
      <c r="W196" s="6"/>
      <c r="X196" s="137">
        <f t="shared" ref="X196:X199" si="521">P196+U196</f>
        <v>0</v>
      </c>
      <c r="Y196" s="166">
        <f t="shared" ref="Y196:Y199" si="522">IFERROR((X196-P196)/P196,0)</f>
        <v>0</v>
      </c>
      <c r="Z196" s="168">
        <f t="shared" ref="Z196:Z199" si="523">AA196+AB196</f>
        <v>0</v>
      </c>
      <c r="AA196" s="6"/>
      <c r="AB196" s="6"/>
      <c r="AC196" s="137">
        <f t="shared" ref="AC196:AC199" si="524">X196+Z196</f>
        <v>0</v>
      </c>
      <c r="AD196" s="159">
        <f t="shared" ref="AD196:AD200" si="525">IFERROR((AC196-X196)/X196,0)</f>
        <v>0</v>
      </c>
      <c r="AE196" s="168">
        <f t="shared" ref="AE196:AE199" si="526">AF196+AG196</f>
        <v>0</v>
      </c>
      <c r="AF196" s="6"/>
      <c r="AG196" s="6"/>
      <c r="AH196" s="137">
        <f t="shared" ref="AH196:AH199" si="527">AC196+AE196</f>
        <v>0</v>
      </c>
      <c r="AI196" s="159">
        <f t="shared" ref="AI196:AI200" si="528">IFERROR((AH196-AC196)/AC196,0)</f>
        <v>0</v>
      </c>
      <c r="AJ196" s="168">
        <f t="shared" ref="AJ196:AJ199" si="529">AK196+AL196</f>
        <v>0</v>
      </c>
      <c r="AK196" s="6"/>
      <c r="AL196" s="6"/>
      <c r="AM196" s="137">
        <f t="shared" ref="AM196:AM199" si="530">AH196+AJ196</f>
        <v>0</v>
      </c>
      <c r="AN196" s="159">
        <f t="shared" ref="AN196:AN200" si="531">IFERROR((AM196-AH196)/AH196,0)</f>
        <v>0</v>
      </c>
      <c r="AO196" s="168">
        <f t="shared" ref="AO196:AO199" si="532">AP196+AQ196</f>
        <v>0</v>
      </c>
      <c r="AP196" s="6"/>
      <c r="AQ196" s="6"/>
      <c r="AR196" s="137">
        <f t="shared" ref="AR196:AR199" si="533">AM196+AO196</f>
        <v>0</v>
      </c>
      <c r="AS196" s="159">
        <f t="shared" ref="AS196:AS200" si="534">IFERROR((AR196-AM196)/AM196,0)</f>
        <v>0</v>
      </c>
      <c r="AT196" s="163">
        <f t="shared" ref="AT196:AT199" si="535">U196+Z196+AE196+AJ196+AO196</f>
        <v>0</v>
      </c>
      <c r="AU196" s="164">
        <f t="shared" ref="AU196:AU200" si="536">IFERROR((AR196/X196)^(1/4)-1,0)</f>
        <v>0</v>
      </c>
    </row>
    <row r="197" spans="2:47" outlineLevel="1" x14ac:dyDescent="0.35">
      <c r="B197" s="230" t="s">
        <v>97</v>
      </c>
      <c r="C197" s="63" t="s">
        <v>106</v>
      </c>
      <c r="D197" s="69"/>
      <c r="E197" s="70"/>
      <c r="F197" s="69"/>
      <c r="G197" s="137">
        <f t="shared" si="514"/>
        <v>0</v>
      </c>
      <c r="H197" s="166">
        <f t="shared" si="515"/>
        <v>0</v>
      </c>
      <c r="I197" s="69"/>
      <c r="J197" s="137">
        <f t="shared" si="516"/>
        <v>0</v>
      </c>
      <c r="K197" s="166">
        <f t="shared" si="517"/>
        <v>0</v>
      </c>
      <c r="L197" s="69"/>
      <c r="M197" s="137">
        <f t="shared" si="518"/>
        <v>0</v>
      </c>
      <c r="N197" s="166">
        <f t="shared" si="519"/>
        <v>0</v>
      </c>
      <c r="O197" s="69"/>
      <c r="P197" s="137">
        <f t="shared" si="474"/>
        <v>0</v>
      </c>
      <c r="Q197" s="166">
        <f t="shared" si="475"/>
        <v>0</v>
      </c>
      <c r="R197" s="163">
        <f t="shared" si="476"/>
        <v>0</v>
      </c>
      <c r="S197" s="164">
        <f t="shared" si="477"/>
        <v>0</v>
      </c>
      <c r="U197" s="168">
        <f t="shared" si="520"/>
        <v>0</v>
      </c>
      <c r="V197" s="6"/>
      <c r="W197" s="6"/>
      <c r="X197" s="137">
        <f t="shared" si="521"/>
        <v>0</v>
      </c>
      <c r="Y197" s="166">
        <f t="shared" si="522"/>
        <v>0</v>
      </c>
      <c r="Z197" s="168">
        <f t="shared" si="523"/>
        <v>1</v>
      </c>
      <c r="AA197" s="6">
        <v>1</v>
      </c>
      <c r="AB197" s="6"/>
      <c r="AC197" s="137">
        <f t="shared" si="524"/>
        <v>1</v>
      </c>
      <c r="AD197" s="159">
        <f t="shared" si="525"/>
        <v>0</v>
      </c>
      <c r="AE197" s="168">
        <f t="shared" si="526"/>
        <v>0</v>
      </c>
      <c r="AF197" s="6"/>
      <c r="AG197" s="6"/>
      <c r="AH197" s="137">
        <f t="shared" si="527"/>
        <v>1</v>
      </c>
      <c r="AI197" s="159">
        <f t="shared" si="528"/>
        <v>0</v>
      </c>
      <c r="AJ197" s="168">
        <f t="shared" si="529"/>
        <v>0</v>
      </c>
      <c r="AK197" s="6"/>
      <c r="AL197" s="6"/>
      <c r="AM197" s="137">
        <f t="shared" si="530"/>
        <v>1</v>
      </c>
      <c r="AN197" s="159">
        <f t="shared" si="531"/>
        <v>0</v>
      </c>
      <c r="AO197" s="168">
        <f t="shared" si="532"/>
        <v>0</v>
      </c>
      <c r="AP197" s="6"/>
      <c r="AQ197" s="6"/>
      <c r="AR197" s="137">
        <f t="shared" si="533"/>
        <v>1</v>
      </c>
      <c r="AS197" s="159">
        <f t="shared" si="534"/>
        <v>0</v>
      </c>
      <c r="AT197" s="163">
        <f t="shared" si="535"/>
        <v>1</v>
      </c>
      <c r="AU197" s="164">
        <f t="shared" si="536"/>
        <v>0</v>
      </c>
    </row>
    <row r="198" spans="2:47" outlineLevel="1" x14ac:dyDescent="0.35">
      <c r="B198" s="230" t="s">
        <v>98</v>
      </c>
      <c r="C198" s="63" t="s">
        <v>106</v>
      </c>
      <c r="D198" s="69"/>
      <c r="E198" s="70"/>
      <c r="F198" s="69"/>
      <c r="G198" s="137">
        <f t="shared" si="514"/>
        <v>0</v>
      </c>
      <c r="H198" s="166">
        <f t="shared" si="515"/>
        <v>0</v>
      </c>
      <c r="I198" s="69"/>
      <c r="J198" s="137">
        <f t="shared" si="516"/>
        <v>0</v>
      </c>
      <c r="K198" s="166">
        <f t="shared" si="517"/>
        <v>0</v>
      </c>
      <c r="L198" s="69"/>
      <c r="M198" s="137">
        <f t="shared" si="518"/>
        <v>0</v>
      </c>
      <c r="N198" s="166">
        <f t="shared" si="519"/>
        <v>0</v>
      </c>
      <c r="O198" s="69"/>
      <c r="P198" s="137">
        <f t="shared" si="474"/>
        <v>0</v>
      </c>
      <c r="Q198" s="166">
        <f t="shared" si="475"/>
        <v>0</v>
      </c>
      <c r="R198" s="163">
        <f t="shared" si="476"/>
        <v>0</v>
      </c>
      <c r="S198" s="164">
        <f t="shared" si="477"/>
        <v>0</v>
      </c>
      <c r="U198" s="168">
        <f t="shared" si="520"/>
        <v>0</v>
      </c>
      <c r="V198" s="6"/>
      <c r="W198" s="6"/>
      <c r="X198" s="137">
        <f t="shared" si="521"/>
        <v>0</v>
      </c>
      <c r="Y198" s="166">
        <f t="shared" si="522"/>
        <v>0</v>
      </c>
      <c r="Z198" s="168">
        <f t="shared" si="523"/>
        <v>0</v>
      </c>
      <c r="AA198" s="6"/>
      <c r="AB198" s="6"/>
      <c r="AC198" s="137">
        <f t="shared" si="524"/>
        <v>0</v>
      </c>
      <c r="AD198" s="159">
        <f t="shared" si="525"/>
        <v>0</v>
      </c>
      <c r="AE198" s="168">
        <f t="shared" si="526"/>
        <v>0</v>
      </c>
      <c r="AF198" s="6"/>
      <c r="AG198" s="6"/>
      <c r="AH198" s="137">
        <f t="shared" si="527"/>
        <v>0</v>
      </c>
      <c r="AI198" s="159">
        <f t="shared" si="528"/>
        <v>0</v>
      </c>
      <c r="AJ198" s="168">
        <f t="shared" si="529"/>
        <v>0</v>
      </c>
      <c r="AK198" s="6"/>
      <c r="AL198" s="6"/>
      <c r="AM198" s="137">
        <f t="shared" si="530"/>
        <v>0</v>
      </c>
      <c r="AN198" s="159">
        <f t="shared" si="531"/>
        <v>0</v>
      </c>
      <c r="AO198" s="168">
        <f t="shared" si="532"/>
        <v>0</v>
      </c>
      <c r="AP198" s="6"/>
      <c r="AQ198" s="6"/>
      <c r="AR198" s="137">
        <f t="shared" si="533"/>
        <v>0</v>
      </c>
      <c r="AS198" s="159">
        <f t="shared" si="534"/>
        <v>0</v>
      </c>
      <c r="AT198" s="163">
        <f t="shared" si="535"/>
        <v>0</v>
      </c>
      <c r="AU198" s="164">
        <f t="shared" si="536"/>
        <v>0</v>
      </c>
    </row>
    <row r="199" spans="2:47" outlineLevel="1" x14ac:dyDescent="0.35">
      <c r="B199" s="230" t="s">
        <v>99</v>
      </c>
      <c r="C199" s="63" t="s">
        <v>106</v>
      </c>
      <c r="D199" s="69"/>
      <c r="E199" s="70">
        <v>0</v>
      </c>
      <c r="F199" s="69"/>
      <c r="G199" s="137">
        <f t="shared" si="514"/>
        <v>0</v>
      </c>
      <c r="H199" s="166">
        <f t="shared" si="515"/>
        <v>0</v>
      </c>
      <c r="I199" s="69"/>
      <c r="J199" s="137">
        <f t="shared" si="516"/>
        <v>0</v>
      </c>
      <c r="K199" s="166">
        <f t="shared" si="517"/>
        <v>0</v>
      </c>
      <c r="L199" s="69"/>
      <c r="M199" s="137">
        <f t="shared" si="518"/>
        <v>0</v>
      </c>
      <c r="N199" s="166">
        <f t="shared" si="519"/>
        <v>0</v>
      </c>
      <c r="O199" s="69"/>
      <c r="P199" s="137">
        <f t="shared" si="474"/>
        <v>0</v>
      </c>
      <c r="Q199" s="166">
        <f t="shared" si="475"/>
        <v>0</v>
      </c>
      <c r="R199" s="163">
        <f t="shared" si="476"/>
        <v>0</v>
      </c>
      <c r="S199" s="164">
        <f t="shared" si="477"/>
        <v>0</v>
      </c>
      <c r="U199" s="168">
        <f t="shared" si="520"/>
        <v>0</v>
      </c>
      <c r="V199" s="6"/>
      <c r="W199" s="6"/>
      <c r="X199" s="137">
        <f t="shared" si="521"/>
        <v>0</v>
      </c>
      <c r="Y199" s="166">
        <f t="shared" si="522"/>
        <v>0</v>
      </c>
      <c r="Z199" s="168">
        <f t="shared" si="523"/>
        <v>0</v>
      </c>
      <c r="AA199" s="6"/>
      <c r="AB199" s="6"/>
      <c r="AC199" s="137">
        <f t="shared" si="524"/>
        <v>0</v>
      </c>
      <c r="AD199" s="159">
        <f t="shared" si="525"/>
        <v>0</v>
      </c>
      <c r="AE199" s="168">
        <f t="shared" si="526"/>
        <v>0</v>
      </c>
      <c r="AF199" s="6"/>
      <c r="AG199" s="6"/>
      <c r="AH199" s="137">
        <f t="shared" si="527"/>
        <v>0</v>
      </c>
      <c r="AI199" s="159">
        <f t="shared" si="528"/>
        <v>0</v>
      </c>
      <c r="AJ199" s="168">
        <f t="shared" si="529"/>
        <v>0</v>
      </c>
      <c r="AK199" s="6"/>
      <c r="AL199" s="6"/>
      <c r="AM199" s="137">
        <f t="shared" si="530"/>
        <v>0</v>
      </c>
      <c r="AN199" s="159">
        <f t="shared" si="531"/>
        <v>0</v>
      </c>
      <c r="AO199" s="168">
        <f t="shared" si="532"/>
        <v>0</v>
      </c>
      <c r="AP199" s="6"/>
      <c r="AQ199" s="6"/>
      <c r="AR199" s="137">
        <f t="shared" si="533"/>
        <v>0</v>
      </c>
      <c r="AS199" s="159">
        <f t="shared" si="534"/>
        <v>0</v>
      </c>
      <c r="AT199" s="163">
        <f t="shared" si="535"/>
        <v>0</v>
      </c>
      <c r="AU199" s="164">
        <f t="shared" si="536"/>
        <v>0</v>
      </c>
    </row>
    <row r="200" spans="2:47" ht="15" customHeight="1" outlineLevel="1" x14ac:dyDescent="0.35">
      <c r="B200" s="50" t="s">
        <v>138</v>
      </c>
      <c r="C200" s="47" t="s">
        <v>106</v>
      </c>
      <c r="D200" s="157">
        <f>SUM(D175:D199)</f>
        <v>-3</v>
      </c>
      <c r="E200" s="157">
        <f t="shared" ref="E200" si="537">SUM(E175:E199)</f>
        <v>93</v>
      </c>
      <c r="F200" s="157">
        <f>SUM(F175:F199)</f>
        <v>-16</v>
      </c>
      <c r="G200" s="157">
        <f t="shared" ref="G200" si="538">SUM(G175:G199)</f>
        <v>77</v>
      </c>
      <c r="H200" s="160">
        <f>IFERROR((G200-E200)/E200,0)</f>
        <v>-0.17204301075268819</v>
      </c>
      <c r="I200" s="157">
        <f>SUM(I175:I199)</f>
        <v>4</v>
      </c>
      <c r="J200" s="157">
        <f t="shared" ref="J200" si="539">SUM(J175:J199)</f>
        <v>81</v>
      </c>
      <c r="K200" s="160">
        <f t="shared" si="517"/>
        <v>5.1948051948051951E-2</v>
      </c>
      <c r="L200" s="157">
        <f t="shared" ref="L200" si="540">SUM(L175:L199)</f>
        <v>5</v>
      </c>
      <c r="M200" s="157">
        <f>SUM(M175:M199)</f>
        <v>86</v>
      </c>
      <c r="N200" s="160">
        <f t="shared" si="519"/>
        <v>6.1728395061728392E-2</v>
      </c>
      <c r="O200" s="157">
        <f t="shared" ref="O200" si="541">SUM(O175:O199)</f>
        <v>8</v>
      </c>
      <c r="P200" s="157">
        <f t="shared" ref="P200" si="542">SUM(P175:P199)</f>
        <v>94</v>
      </c>
      <c r="Q200" s="160">
        <f t="shared" si="475"/>
        <v>9.3023255813953487E-2</v>
      </c>
      <c r="R200" s="157">
        <f>SUM(R175:R199)</f>
        <v>-2</v>
      </c>
      <c r="S200" s="164">
        <f t="shared" si="477"/>
        <v>2.6774001301124173E-3</v>
      </c>
      <c r="U200" s="157">
        <f t="shared" ref="U200" si="543">SUM(U175:U199)</f>
        <v>17</v>
      </c>
      <c r="V200" s="157">
        <f t="shared" ref="V200" si="544">SUM(V175:V199)</f>
        <v>17</v>
      </c>
      <c r="W200" s="157">
        <f t="shared" ref="W200" si="545">SUM(W175:W199)</f>
        <v>0</v>
      </c>
      <c r="X200" s="157">
        <f t="shared" ref="X200" si="546">SUM(X175:X199)</f>
        <v>111</v>
      </c>
      <c r="Y200" s="165">
        <f>IFERROR((X200-P200)/P200,0)</f>
        <v>0.18085106382978725</v>
      </c>
      <c r="Z200" s="157">
        <f t="shared" ref="Z200" si="547">SUM(Z175:Z199)</f>
        <v>5</v>
      </c>
      <c r="AA200" s="157">
        <f t="shared" ref="AA200" si="548">SUM(AA175:AA199)</f>
        <v>5</v>
      </c>
      <c r="AB200" s="157">
        <f t="shared" ref="AB200" si="549">SUM(AB175:AB199)</f>
        <v>0</v>
      </c>
      <c r="AC200" s="157">
        <f t="shared" ref="AC200" si="550">SUM(AC175:AC199)</f>
        <v>116</v>
      </c>
      <c r="AD200" s="165">
        <f t="shared" si="525"/>
        <v>4.5045045045045043E-2</v>
      </c>
      <c r="AE200" s="157">
        <f t="shared" ref="AE200" si="551">SUM(AE175:AE199)</f>
        <v>8</v>
      </c>
      <c r="AF200" s="157">
        <f t="shared" ref="AF200" si="552">SUM(AF175:AF199)</f>
        <v>8</v>
      </c>
      <c r="AG200" s="157">
        <f t="shared" ref="AG200" si="553">SUM(AG175:AG199)</f>
        <v>0</v>
      </c>
      <c r="AH200" s="157">
        <f t="shared" ref="AH200" si="554">SUM(AH175:AH199)</f>
        <v>124</v>
      </c>
      <c r="AI200" s="165">
        <f t="shared" si="528"/>
        <v>6.8965517241379309E-2</v>
      </c>
      <c r="AJ200" s="157">
        <f>SUM(AJ175:AJ199)</f>
        <v>10</v>
      </c>
      <c r="AK200" s="157">
        <f>SUM(AK175:AK199)</f>
        <v>10</v>
      </c>
      <c r="AL200" s="157">
        <f>SUM(AL175:AL199)</f>
        <v>0</v>
      </c>
      <c r="AM200" s="157">
        <f>SUM(AM175:AM199)</f>
        <v>134</v>
      </c>
      <c r="AN200" s="165">
        <f t="shared" si="531"/>
        <v>8.0645161290322578E-2</v>
      </c>
      <c r="AO200" s="157">
        <f t="shared" ref="AO200" si="555">SUM(AO175:AO199)</f>
        <v>3</v>
      </c>
      <c r="AP200" s="157">
        <f t="shared" ref="AP200" si="556">SUM(AP175:AP199)</f>
        <v>3</v>
      </c>
      <c r="AQ200" s="157">
        <f t="shared" ref="AQ200" si="557">SUM(AQ175:AQ199)</f>
        <v>0</v>
      </c>
      <c r="AR200" s="157">
        <f t="shared" ref="AR200" si="558">SUM(AR175:AR199)</f>
        <v>137</v>
      </c>
      <c r="AS200" s="165">
        <f t="shared" si="534"/>
        <v>2.2388059701492536E-2</v>
      </c>
      <c r="AT200" s="157">
        <f>SUM(AT175:AT199)</f>
        <v>43</v>
      </c>
      <c r="AU200" s="164">
        <f t="shared" si="536"/>
        <v>5.4021323700004453E-2</v>
      </c>
    </row>
    <row r="201" spans="2:47" ht="15" customHeight="1" x14ac:dyDescent="0.35"/>
    <row r="202" spans="2:47" ht="15.5" x14ac:dyDescent="0.35">
      <c r="B202" s="296" t="s">
        <v>112</v>
      </c>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6"/>
      <c r="AK202" s="296"/>
      <c r="AL202" s="296"/>
      <c r="AM202" s="296"/>
      <c r="AN202" s="296"/>
      <c r="AO202" s="296"/>
      <c r="AP202" s="296"/>
      <c r="AQ202" s="296"/>
      <c r="AR202" s="296"/>
      <c r="AS202" s="296"/>
      <c r="AT202" s="296"/>
      <c r="AU202" s="296"/>
    </row>
    <row r="203" spans="2:47"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row>
    <row r="204" spans="2:47" outlineLevel="1" x14ac:dyDescent="0.35">
      <c r="B204" s="310"/>
      <c r="C204" s="328" t="s">
        <v>105</v>
      </c>
      <c r="D204" s="307" t="s">
        <v>130</v>
      </c>
      <c r="E204" s="308"/>
      <c r="F204" s="308"/>
      <c r="G204" s="308"/>
      <c r="H204" s="308"/>
      <c r="I204" s="308"/>
      <c r="J204" s="308"/>
      <c r="K204" s="308"/>
      <c r="L204" s="308"/>
      <c r="M204" s="308"/>
      <c r="N204" s="308"/>
      <c r="O204" s="308"/>
      <c r="P204" s="308"/>
      <c r="Q204" s="309"/>
      <c r="R204" s="318" t="str">
        <f xml:space="preserve"> D205&amp;" - "&amp;O205</f>
        <v>2019 - 2023</v>
      </c>
      <c r="S204" s="319"/>
      <c r="U204" s="307" t="s">
        <v>131</v>
      </c>
      <c r="V204" s="308"/>
      <c r="W204" s="308"/>
      <c r="X204" s="308"/>
      <c r="Y204" s="308"/>
      <c r="Z204" s="308"/>
      <c r="AA204" s="308"/>
      <c r="AB204" s="308"/>
      <c r="AC204" s="308"/>
      <c r="AD204" s="308"/>
      <c r="AE204" s="308"/>
      <c r="AF204" s="308"/>
      <c r="AG204" s="308"/>
      <c r="AH204" s="308"/>
      <c r="AI204" s="308"/>
      <c r="AJ204" s="308"/>
      <c r="AK204" s="308"/>
      <c r="AL204" s="308"/>
      <c r="AM204" s="308"/>
      <c r="AN204" s="308"/>
      <c r="AO204" s="308"/>
      <c r="AP204" s="308"/>
      <c r="AQ204" s="308"/>
      <c r="AR204" s="308"/>
      <c r="AS204" s="308"/>
      <c r="AT204" s="308"/>
      <c r="AU204" s="309"/>
    </row>
    <row r="205" spans="2:47" outlineLevel="1" x14ac:dyDescent="0.35">
      <c r="B205" s="311"/>
      <c r="C205" s="328"/>
      <c r="D205" s="307">
        <f>$C$3-5</f>
        <v>2019</v>
      </c>
      <c r="E205" s="309"/>
      <c r="F205" s="307">
        <f>$C$3-4</f>
        <v>2020</v>
      </c>
      <c r="G205" s="308"/>
      <c r="H205" s="309"/>
      <c r="I205" s="307">
        <f>$C$3-3</f>
        <v>2021</v>
      </c>
      <c r="J205" s="308"/>
      <c r="K205" s="309"/>
      <c r="L205" s="307">
        <f>$C$3-2</f>
        <v>2022</v>
      </c>
      <c r="M205" s="308"/>
      <c r="N205" s="309"/>
      <c r="O205" s="307">
        <f>$C$3-1</f>
        <v>2023</v>
      </c>
      <c r="P205" s="308"/>
      <c r="Q205" s="309"/>
      <c r="R205" s="320"/>
      <c r="S205" s="321"/>
      <c r="U205" s="307">
        <f>$C$3</f>
        <v>2024</v>
      </c>
      <c r="V205" s="308"/>
      <c r="W205" s="308"/>
      <c r="X205" s="308"/>
      <c r="Y205" s="309"/>
      <c r="Z205" s="307">
        <f>$C$3+1</f>
        <v>2025</v>
      </c>
      <c r="AA205" s="308"/>
      <c r="AB205" s="308"/>
      <c r="AC205" s="308"/>
      <c r="AD205" s="309"/>
      <c r="AE205" s="307">
        <f>$C$3+2</f>
        <v>2026</v>
      </c>
      <c r="AF205" s="308"/>
      <c r="AG205" s="308"/>
      <c r="AH205" s="308"/>
      <c r="AI205" s="309"/>
      <c r="AJ205" s="307">
        <f>$C$3+3</f>
        <v>2027</v>
      </c>
      <c r="AK205" s="308"/>
      <c r="AL205" s="308"/>
      <c r="AM205" s="308"/>
      <c r="AN205" s="309"/>
      <c r="AO205" s="307">
        <f>$C$3+4</f>
        <v>2028</v>
      </c>
      <c r="AP205" s="308"/>
      <c r="AQ205" s="308"/>
      <c r="AR205" s="308"/>
      <c r="AS205" s="309"/>
      <c r="AT205" s="316" t="str">
        <f>U205&amp;" - "&amp;AO205</f>
        <v>2024 - 2028</v>
      </c>
      <c r="AU205" s="317"/>
    </row>
    <row r="206" spans="2:47" ht="43.5" outlineLevel="1" x14ac:dyDescent="0.35">
      <c r="B206" s="312"/>
      <c r="C206" s="328"/>
      <c r="D206" s="65" t="s">
        <v>132</v>
      </c>
      <c r="E206" s="66" t="s">
        <v>133</v>
      </c>
      <c r="F206" s="65" t="s">
        <v>132</v>
      </c>
      <c r="G206" s="9" t="s">
        <v>133</v>
      </c>
      <c r="H206" s="66" t="s">
        <v>134</v>
      </c>
      <c r="I206" s="65" t="s">
        <v>132</v>
      </c>
      <c r="J206" s="9" t="s">
        <v>133</v>
      </c>
      <c r="K206" s="66" t="s">
        <v>134</v>
      </c>
      <c r="L206" s="65" t="s">
        <v>132</v>
      </c>
      <c r="M206" s="9" t="s">
        <v>133</v>
      </c>
      <c r="N206" s="66" t="s">
        <v>134</v>
      </c>
      <c r="O206" s="65" t="s">
        <v>132</v>
      </c>
      <c r="P206" s="9" t="s">
        <v>133</v>
      </c>
      <c r="Q206" s="66" t="s">
        <v>134</v>
      </c>
      <c r="R206" s="65" t="s">
        <v>126</v>
      </c>
      <c r="S206" s="119" t="s">
        <v>135</v>
      </c>
      <c r="U206" s="65" t="s">
        <v>132</v>
      </c>
      <c r="V206" s="104" t="s">
        <v>136</v>
      </c>
      <c r="W206" s="104" t="s">
        <v>137</v>
      </c>
      <c r="X206" s="9" t="s">
        <v>133</v>
      </c>
      <c r="Y206" s="66" t="s">
        <v>134</v>
      </c>
      <c r="Z206" s="65" t="s">
        <v>132</v>
      </c>
      <c r="AA206" s="104" t="s">
        <v>136</v>
      </c>
      <c r="AB206" s="104" t="s">
        <v>137</v>
      </c>
      <c r="AC206" s="9" t="s">
        <v>133</v>
      </c>
      <c r="AD206" s="66" t="s">
        <v>134</v>
      </c>
      <c r="AE206" s="65" t="s">
        <v>132</v>
      </c>
      <c r="AF206" s="104" t="s">
        <v>136</v>
      </c>
      <c r="AG206" s="104" t="s">
        <v>137</v>
      </c>
      <c r="AH206" s="9" t="s">
        <v>133</v>
      </c>
      <c r="AI206" s="66" t="s">
        <v>134</v>
      </c>
      <c r="AJ206" s="65" t="s">
        <v>132</v>
      </c>
      <c r="AK206" s="104" t="s">
        <v>136</v>
      </c>
      <c r="AL206" s="104" t="s">
        <v>137</v>
      </c>
      <c r="AM206" s="9" t="s">
        <v>133</v>
      </c>
      <c r="AN206" s="66" t="s">
        <v>134</v>
      </c>
      <c r="AO206" s="65" t="s">
        <v>132</v>
      </c>
      <c r="AP206" s="104" t="s">
        <v>136</v>
      </c>
      <c r="AQ206" s="104" t="s">
        <v>137</v>
      </c>
      <c r="AR206" s="9" t="s">
        <v>133</v>
      </c>
      <c r="AS206" s="66" t="s">
        <v>134</v>
      </c>
      <c r="AT206" s="65" t="s">
        <v>126</v>
      </c>
      <c r="AU206" s="119" t="s">
        <v>135</v>
      </c>
    </row>
    <row r="207" spans="2:47" outlineLevel="1" x14ac:dyDescent="0.35">
      <c r="B207" s="229" t="s">
        <v>75</v>
      </c>
      <c r="C207" s="63" t="s">
        <v>106</v>
      </c>
      <c r="D207" s="69"/>
      <c r="E207" s="70">
        <v>0</v>
      </c>
      <c r="F207" s="69"/>
      <c r="G207" s="137">
        <f t="shared" ref="G207" si="559">E207+F207</f>
        <v>0</v>
      </c>
      <c r="H207" s="166">
        <f t="shared" ref="H207" si="560">IFERROR((G207-E207)/E207,0)</f>
        <v>0</v>
      </c>
      <c r="I207" s="69"/>
      <c r="J207" s="137">
        <f t="shared" ref="J207" si="561">G207+I207</f>
        <v>0</v>
      </c>
      <c r="K207" s="166">
        <f t="shared" ref="K207" si="562">IFERROR((J207-G207)/G207,0)</f>
        <v>0</v>
      </c>
      <c r="L207" s="69"/>
      <c r="M207" s="137">
        <f t="shared" ref="M207" si="563">J207+L207</f>
        <v>0</v>
      </c>
      <c r="N207" s="166">
        <f t="shared" ref="N207" si="564">IFERROR((M207-J207)/J207,0)</f>
        <v>0</v>
      </c>
      <c r="O207" s="69"/>
      <c r="P207" s="137">
        <f t="shared" ref="P207:P231" si="565">M207+O207</f>
        <v>0</v>
      </c>
      <c r="Q207" s="166">
        <f t="shared" ref="Q207:Q232" si="566">IFERROR((P207-M207)/M207,0)</f>
        <v>0</v>
      </c>
      <c r="R207" s="163">
        <f t="shared" ref="R207:R231" si="567">D207+F207+I207+L207+O207</f>
        <v>0</v>
      </c>
      <c r="S207" s="164">
        <f t="shared" ref="S207:S232" si="568">IFERROR((P207/E207)^(1/4)-1,0)</f>
        <v>0</v>
      </c>
      <c r="U207" s="168">
        <f>V207+W207</f>
        <v>0</v>
      </c>
      <c r="V207" s="6"/>
      <c r="W207" s="6"/>
      <c r="X207" s="137">
        <f t="shared" ref="X207" si="569">P207+U207</f>
        <v>0</v>
      </c>
      <c r="Y207" s="166">
        <f t="shared" ref="Y207" si="570">IFERROR((X207-P207)/P207,0)</f>
        <v>0</v>
      </c>
      <c r="Z207" s="168">
        <f>AA207+AB207</f>
        <v>0</v>
      </c>
      <c r="AA207" s="6"/>
      <c r="AB207" s="6"/>
      <c r="AC207" s="137">
        <f t="shared" ref="AC207" si="571">X207+Z207</f>
        <v>0</v>
      </c>
      <c r="AD207" s="159">
        <f t="shared" ref="AD207" si="572">IFERROR((AC207-X207)/X207,0)</f>
        <v>0</v>
      </c>
      <c r="AE207" s="168">
        <f>AF207+AG207</f>
        <v>0</v>
      </c>
      <c r="AF207" s="6"/>
      <c r="AG207" s="6"/>
      <c r="AH207" s="137">
        <f t="shared" ref="AH207" si="573">AC207+AE207</f>
        <v>0</v>
      </c>
      <c r="AI207" s="159">
        <f t="shared" ref="AI207" si="574">IFERROR((AH207-AC207)/AC207,0)</f>
        <v>0</v>
      </c>
      <c r="AJ207" s="168">
        <f>AK207+AL207</f>
        <v>0</v>
      </c>
      <c r="AK207" s="6"/>
      <c r="AL207" s="6"/>
      <c r="AM207" s="137">
        <f t="shared" ref="AM207" si="575">AH207+AJ207</f>
        <v>0</v>
      </c>
      <c r="AN207" s="159">
        <f t="shared" ref="AN207" si="576">IFERROR((AM207-AH207)/AH207,0)</f>
        <v>0</v>
      </c>
      <c r="AO207" s="168">
        <f>AP207+AQ207</f>
        <v>0</v>
      </c>
      <c r="AP207" s="6"/>
      <c r="AQ207" s="6"/>
      <c r="AR207" s="137">
        <f t="shared" ref="AR207" si="577">AM207+AO207</f>
        <v>0</v>
      </c>
      <c r="AS207" s="159">
        <f t="shared" ref="AS207" si="578">IFERROR((AR207-AM207)/AM207,0)</f>
        <v>0</v>
      </c>
      <c r="AT207" s="163">
        <f t="shared" ref="AT207" si="579">U207+Z207+AE207+AJ207+AO207</f>
        <v>0</v>
      </c>
      <c r="AU207" s="164">
        <f t="shared" ref="AU207" si="580">IFERROR((AR207/X207)^(1/4)-1,0)</f>
        <v>0</v>
      </c>
    </row>
    <row r="208" spans="2:47" outlineLevel="1" x14ac:dyDescent="0.35">
      <c r="B208" s="230" t="s">
        <v>76</v>
      </c>
      <c r="C208" s="63" t="s">
        <v>106</v>
      </c>
      <c r="D208" s="69"/>
      <c r="E208" s="70">
        <v>0</v>
      </c>
      <c r="F208" s="69"/>
      <c r="G208" s="137">
        <f t="shared" ref="G208:G227" si="581">E208+F208</f>
        <v>0</v>
      </c>
      <c r="H208" s="166">
        <f t="shared" ref="H208:H227" si="582">IFERROR((G208-E208)/E208,0)</f>
        <v>0</v>
      </c>
      <c r="I208" s="69"/>
      <c r="J208" s="137">
        <f t="shared" ref="J208:J227" si="583">G208+I208</f>
        <v>0</v>
      </c>
      <c r="K208" s="166">
        <f t="shared" ref="K208:K227" si="584">IFERROR((J208-G208)/G208,0)</f>
        <v>0</v>
      </c>
      <c r="L208" s="69"/>
      <c r="M208" s="137">
        <f t="shared" ref="M208:M227" si="585">J208+L208</f>
        <v>0</v>
      </c>
      <c r="N208" s="166">
        <f t="shared" ref="N208:N227" si="586">IFERROR((M208-J208)/J208,0)</f>
        <v>0</v>
      </c>
      <c r="O208" s="69"/>
      <c r="P208" s="137">
        <f t="shared" si="565"/>
        <v>0</v>
      </c>
      <c r="Q208" s="166">
        <f t="shared" si="566"/>
        <v>0</v>
      </c>
      <c r="R208" s="163">
        <f t="shared" si="567"/>
        <v>0</v>
      </c>
      <c r="S208" s="164">
        <f t="shared" si="568"/>
        <v>0</v>
      </c>
      <c r="U208" s="168">
        <f t="shared" ref="U208:U227" si="587">V208+W208</f>
        <v>0</v>
      </c>
      <c r="V208" s="6"/>
      <c r="W208" s="6"/>
      <c r="X208" s="137">
        <f t="shared" ref="X208:X227" si="588">P208+U208</f>
        <v>0</v>
      </c>
      <c r="Y208" s="166">
        <f t="shared" ref="Y208:Y227" si="589">IFERROR((X208-P208)/P208,0)</f>
        <v>0</v>
      </c>
      <c r="Z208" s="168">
        <f t="shared" ref="Z208:Z227" si="590">AA208+AB208</f>
        <v>0</v>
      </c>
      <c r="AA208" s="6"/>
      <c r="AB208" s="6"/>
      <c r="AC208" s="137">
        <f t="shared" ref="AC208:AC227" si="591">X208+Z208</f>
        <v>0</v>
      </c>
      <c r="AD208" s="159">
        <f t="shared" ref="AD208:AD227" si="592">IFERROR((AC208-X208)/X208,0)</f>
        <v>0</v>
      </c>
      <c r="AE208" s="168">
        <f t="shared" ref="AE208:AE227" si="593">AF208+AG208</f>
        <v>0</v>
      </c>
      <c r="AF208" s="6"/>
      <c r="AG208" s="6"/>
      <c r="AH208" s="137">
        <f t="shared" ref="AH208:AH227" si="594">AC208+AE208</f>
        <v>0</v>
      </c>
      <c r="AI208" s="159">
        <f t="shared" ref="AI208:AI227" si="595">IFERROR((AH208-AC208)/AC208,0)</f>
        <v>0</v>
      </c>
      <c r="AJ208" s="168">
        <f t="shared" ref="AJ208:AJ227" si="596">AK208+AL208</f>
        <v>0</v>
      </c>
      <c r="AK208" s="6"/>
      <c r="AL208" s="6"/>
      <c r="AM208" s="137">
        <f t="shared" ref="AM208:AM227" si="597">AH208+AJ208</f>
        <v>0</v>
      </c>
      <c r="AN208" s="159">
        <f t="shared" ref="AN208:AN227" si="598">IFERROR((AM208-AH208)/AH208,0)</f>
        <v>0</v>
      </c>
      <c r="AO208" s="168">
        <f t="shared" ref="AO208:AO227" si="599">AP208+AQ208</f>
        <v>0</v>
      </c>
      <c r="AP208" s="6"/>
      <c r="AQ208" s="6"/>
      <c r="AR208" s="137">
        <f t="shared" ref="AR208:AR227" si="600">AM208+AO208</f>
        <v>0</v>
      </c>
      <c r="AS208" s="159">
        <f t="shared" ref="AS208:AS227" si="601">IFERROR((AR208-AM208)/AM208,0)</f>
        <v>0</v>
      </c>
      <c r="AT208" s="163">
        <f t="shared" ref="AT208:AT227" si="602">U208+Z208+AE208+AJ208+AO208</f>
        <v>0</v>
      </c>
      <c r="AU208" s="164">
        <f t="shared" ref="AU208:AU227" si="603">IFERROR((AR208/X208)^(1/4)-1,0)</f>
        <v>0</v>
      </c>
    </row>
    <row r="209" spans="2:47" outlineLevel="1" x14ac:dyDescent="0.35">
      <c r="B209" s="229" t="s">
        <v>77</v>
      </c>
      <c r="C209" s="63" t="s">
        <v>106</v>
      </c>
      <c r="D209" s="69"/>
      <c r="E209" s="70">
        <v>0</v>
      </c>
      <c r="F209" s="69"/>
      <c r="G209" s="137">
        <f t="shared" si="581"/>
        <v>0</v>
      </c>
      <c r="H209" s="166">
        <f t="shared" si="582"/>
        <v>0</v>
      </c>
      <c r="I209" s="69"/>
      <c r="J209" s="137">
        <f t="shared" si="583"/>
        <v>0</v>
      </c>
      <c r="K209" s="166">
        <f t="shared" si="584"/>
        <v>0</v>
      </c>
      <c r="L209" s="69"/>
      <c r="M209" s="137">
        <f t="shared" si="585"/>
        <v>0</v>
      </c>
      <c r="N209" s="166">
        <f t="shared" si="586"/>
        <v>0</v>
      </c>
      <c r="O209" s="69"/>
      <c r="P209" s="137">
        <f t="shared" si="565"/>
        <v>0</v>
      </c>
      <c r="Q209" s="166">
        <f t="shared" si="566"/>
        <v>0</v>
      </c>
      <c r="R209" s="163">
        <f t="shared" si="567"/>
        <v>0</v>
      </c>
      <c r="S209" s="164">
        <f t="shared" si="568"/>
        <v>0</v>
      </c>
      <c r="U209" s="168">
        <f t="shared" si="587"/>
        <v>0</v>
      </c>
      <c r="V209" s="6"/>
      <c r="W209" s="6"/>
      <c r="X209" s="137">
        <f t="shared" si="588"/>
        <v>0</v>
      </c>
      <c r="Y209" s="166">
        <f t="shared" si="589"/>
        <v>0</v>
      </c>
      <c r="Z209" s="168">
        <f t="shared" si="590"/>
        <v>0</v>
      </c>
      <c r="AA209" s="6"/>
      <c r="AB209" s="6"/>
      <c r="AC209" s="137">
        <f t="shared" si="591"/>
        <v>0</v>
      </c>
      <c r="AD209" s="159">
        <f t="shared" si="592"/>
        <v>0</v>
      </c>
      <c r="AE209" s="168">
        <f t="shared" si="593"/>
        <v>0</v>
      </c>
      <c r="AF209" s="6"/>
      <c r="AG209" s="6"/>
      <c r="AH209" s="137">
        <f t="shared" si="594"/>
        <v>0</v>
      </c>
      <c r="AI209" s="159">
        <f t="shared" si="595"/>
        <v>0</v>
      </c>
      <c r="AJ209" s="168">
        <f t="shared" si="596"/>
        <v>0</v>
      </c>
      <c r="AK209" s="6"/>
      <c r="AL209" s="6"/>
      <c r="AM209" s="137">
        <f t="shared" si="597"/>
        <v>0</v>
      </c>
      <c r="AN209" s="159">
        <f t="shared" si="598"/>
        <v>0</v>
      </c>
      <c r="AO209" s="168">
        <f t="shared" si="599"/>
        <v>0</v>
      </c>
      <c r="AP209" s="6"/>
      <c r="AQ209" s="6"/>
      <c r="AR209" s="137">
        <f t="shared" si="600"/>
        <v>0</v>
      </c>
      <c r="AS209" s="159">
        <f t="shared" si="601"/>
        <v>0</v>
      </c>
      <c r="AT209" s="163">
        <f t="shared" si="602"/>
        <v>0</v>
      </c>
      <c r="AU209" s="164">
        <f t="shared" si="603"/>
        <v>0</v>
      </c>
    </row>
    <row r="210" spans="2:47" outlineLevel="1" x14ac:dyDescent="0.35">
      <c r="B210" s="230" t="s">
        <v>78</v>
      </c>
      <c r="C210" s="63" t="s">
        <v>106</v>
      </c>
      <c r="D210" s="69"/>
      <c r="E210" s="70">
        <v>0</v>
      </c>
      <c r="F210" s="69"/>
      <c r="G210" s="137">
        <f t="shared" si="581"/>
        <v>0</v>
      </c>
      <c r="H210" s="166">
        <f t="shared" si="582"/>
        <v>0</v>
      </c>
      <c r="I210" s="69"/>
      <c r="J210" s="137">
        <f t="shared" si="583"/>
        <v>0</v>
      </c>
      <c r="K210" s="166">
        <f t="shared" si="584"/>
        <v>0</v>
      </c>
      <c r="L210" s="69"/>
      <c r="M210" s="137">
        <f t="shared" si="585"/>
        <v>0</v>
      </c>
      <c r="N210" s="166">
        <f t="shared" si="586"/>
        <v>0</v>
      </c>
      <c r="O210" s="69"/>
      <c r="P210" s="137">
        <f t="shared" si="565"/>
        <v>0</v>
      </c>
      <c r="Q210" s="166">
        <f t="shared" si="566"/>
        <v>0</v>
      </c>
      <c r="R210" s="163">
        <f t="shared" si="567"/>
        <v>0</v>
      </c>
      <c r="S210" s="164">
        <f t="shared" si="568"/>
        <v>0</v>
      </c>
      <c r="U210" s="168">
        <f t="shared" si="587"/>
        <v>0</v>
      </c>
      <c r="V210" s="6"/>
      <c r="W210" s="6"/>
      <c r="X210" s="137">
        <f t="shared" si="588"/>
        <v>0</v>
      </c>
      <c r="Y210" s="166">
        <f t="shared" si="589"/>
        <v>0</v>
      </c>
      <c r="Z210" s="168">
        <f t="shared" si="590"/>
        <v>0</v>
      </c>
      <c r="AA210" s="6"/>
      <c r="AB210" s="6"/>
      <c r="AC210" s="137">
        <f t="shared" si="591"/>
        <v>0</v>
      </c>
      <c r="AD210" s="159">
        <f t="shared" si="592"/>
        <v>0</v>
      </c>
      <c r="AE210" s="168">
        <f t="shared" si="593"/>
        <v>0</v>
      </c>
      <c r="AF210" s="6"/>
      <c r="AG210" s="6"/>
      <c r="AH210" s="137">
        <f t="shared" si="594"/>
        <v>0</v>
      </c>
      <c r="AI210" s="159">
        <f t="shared" si="595"/>
        <v>0</v>
      </c>
      <c r="AJ210" s="168">
        <f t="shared" si="596"/>
        <v>0</v>
      </c>
      <c r="AK210" s="6"/>
      <c r="AL210" s="6"/>
      <c r="AM210" s="137">
        <f t="shared" si="597"/>
        <v>0</v>
      </c>
      <c r="AN210" s="159">
        <f t="shared" si="598"/>
        <v>0</v>
      </c>
      <c r="AO210" s="168">
        <f t="shared" si="599"/>
        <v>0</v>
      </c>
      <c r="AP210" s="6"/>
      <c r="AQ210" s="6"/>
      <c r="AR210" s="137">
        <f t="shared" si="600"/>
        <v>0</v>
      </c>
      <c r="AS210" s="159">
        <f t="shared" si="601"/>
        <v>0</v>
      </c>
      <c r="AT210" s="163">
        <f t="shared" si="602"/>
        <v>0</v>
      </c>
      <c r="AU210" s="164">
        <f t="shared" si="603"/>
        <v>0</v>
      </c>
    </row>
    <row r="211" spans="2:47" outlineLevel="1" x14ac:dyDescent="0.35">
      <c r="B211" s="229" t="s">
        <v>79</v>
      </c>
      <c r="C211" s="63" t="s">
        <v>106</v>
      </c>
      <c r="D211" s="69"/>
      <c r="E211" s="70">
        <v>0</v>
      </c>
      <c r="F211" s="69"/>
      <c r="G211" s="137">
        <f t="shared" si="581"/>
        <v>0</v>
      </c>
      <c r="H211" s="166">
        <f t="shared" si="582"/>
        <v>0</v>
      </c>
      <c r="I211" s="69"/>
      <c r="J211" s="137">
        <f t="shared" si="583"/>
        <v>0</v>
      </c>
      <c r="K211" s="166">
        <f t="shared" si="584"/>
        <v>0</v>
      </c>
      <c r="L211" s="69"/>
      <c r="M211" s="137">
        <f t="shared" si="585"/>
        <v>0</v>
      </c>
      <c r="N211" s="166">
        <f t="shared" si="586"/>
        <v>0</v>
      </c>
      <c r="O211" s="69"/>
      <c r="P211" s="137">
        <f t="shared" si="565"/>
        <v>0</v>
      </c>
      <c r="Q211" s="166">
        <f t="shared" si="566"/>
        <v>0</v>
      </c>
      <c r="R211" s="163">
        <f t="shared" si="567"/>
        <v>0</v>
      </c>
      <c r="S211" s="164">
        <f t="shared" si="568"/>
        <v>0</v>
      </c>
      <c r="U211" s="168">
        <f t="shared" si="587"/>
        <v>0</v>
      </c>
      <c r="V211" s="6"/>
      <c r="W211" s="6"/>
      <c r="X211" s="137">
        <f t="shared" si="588"/>
        <v>0</v>
      </c>
      <c r="Y211" s="166">
        <f t="shared" si="589"/>
        <v>0</v>
      </c>
      <c r="Z211" s="168">
        <f t="shared" si="590"/>
        <v>0</v>
      </c>
      <c r="AA211" s="6"/>
      <c r="AB211" s="6"/>
      <c r="AC211" s="137">
        <f t="shared" si="591"/>
        <v>0</v>
      </c>
      <c r="AD211" s="159">
        <f t="shared" si="592"/>
        <v>0</v>
      </c>
      <c r="AE211" s="168">
        <f t="shared" si="593"/>
        <v>0</v>
      </c>
      <c r="AF211" s="6"/>
      <c r="AG211" s="6"/>
      <c r="AH211" s="137">
        <f t="shared" si="594"/>
        <v>0</v>
      </c>
      <c r="AI211" s="159">
        <f t="shared" si="595"/>
        <v>0</v>
      </c>
      <c r="AJ211" s="168">
        <f t="shared" si="596"/>
        <v>0</v>
      </c>
      <c r="AK211" s="6"/>
      <c r="AL211" s="6"/>
      <c r="AM211" s="137">
        <f t="shared" si="597"/>
        <v>0</v>
      </c>
      <c r="AN211" s="159">
        <f t="shared" si="598"/>
        <v>0</v>
      </c>
      <c r="AO211" s="168">
        <f t="shared" si="599"/>
        <v>0</v>
      </c>
      <c r="AP211" s="6"/>
      <c r="AQ211" s="6"/>
      <c r="AR211" s="137">
        <f t="shared" si="600"/>
        <v>0</v>
      </c>
      <c r="AS211" s="159">
        <f t="shared" si="601"/>
        <v>0</v>
      </c>
      <c r="AT211" s="163">
        <f t="shared" si="602"/>
        <v>0</v>
      </c>
      <c r="AU211" s="164">
        <f t="shared" si="603"/>
        <v>0</v>
      </c>
    </row>
    <row r="212" spans="2:47" outlineLevel="1" x14ac:dyDescent="0.35">
      <c r="B212" s="230" t="s">
        <v>80</v>
      </c>
      <c r="C212" s="63" t="s">
        <v>106</v>
      </c>
      <c r="D212" s="69"/>
      <c r="E212" s="70">
        <v>1</v>
      </c>
      <c r="F212" s="69"/>
      <c r="G212" s="137">
        <f t="shared" si="581"/>
        <v>1</v>
      </c>
      <c r="H212" s="166">
        <f t="shared" si="582"/>
        <v>0</v>
      </c>
      <c r="I212" s="69"/>
      <c r="J212" s="137">
        <f t="shared" si="583"/>
        <v>1</v>
      </c>
      <c r="K212" s="166">
        <f t="shared" si="584"/>
        <v>0</v>
      </c>
      <c r="L212" s="69"/>
      <c r="M212" s="137">
        <f t="shared" si="585"/>
        <v>1</v>
      </c>
      <c r="N212" s="166">
        <f t="shared" si="586"/>
        <v>0</v>
      </c>
      <c r="O212" s="69"/>
      <c r="P212" s="137">
        <f t="shared" si="565"/>
        <v>1</v>
      </c>
      <c r="Q212" s="166">
        <f t="shared" si="566"/>
        <v>0</v>
      </c>
      <c r="R212" s="163">
        <f t="shared" si="567"/>
        <v>0</v>
      </c>
      <c r="S212" s="164">
        <f t="shared" si="568"/>
        <v>0</v>
      </c>
      <c r="U212" s="168">
        <f t="shared" si="587"/>
        <v>0</v>
      </c>
      <c r="V212" s="6"/>
      <c r="W212" s="6"/>
      <c r="X212" s="137">
        <f t="shared" si="588"/>
        <v>1</v>
      </c>
      <c r="Y212" s="166">
        <f t="shared" si="589"/>
        <v>0</v>
      </c>
      <c r="Z212" s="168">
        <f t="shared" si="590"/>
        <v>0</v>
      </c>
      <c r="AA212" s="6"/>
      <c r="AB212" s="6"/>
      <c r="AC212" s="137">
        <f t="shared" si="591"/>
        <v>1</v>
      </c>
      <c r="AD212" s="159">
        <f t="shared" si="592"/>
        <v>0</v>
      </c>
      <c r="AE212" s="168">
        <f t="shared" si="593"/>
        <v>0</v>
      </c>
      <c r="AF212" s="6"/>
      <c r="AG212" s="6"/>
      <c r="AH212" s="137">
        <f t="shared" si="594"/>
        <v>1</v>
      </c>
      <c r="AI212" s="159">
        <f t="shared" si="595"/>
        <v>0</v>
      </c>
      <c r="AJ212" s="168">
        <f t="shared" si="596"/>
        <v>0</v>
      </c>
      <c r="AK212" s="6"/>
      <c r="AL212" s="6"/>
      <c r="AM212" s="137">
        <f t="shared" si="597"/>
        <v>1</v>
      </c>
      <c r="AN212" s="159">
        <f t="shared" si="598"/>
        <v>0</v>
      </c>
      <c r="AO212" s="168">
        <f t="shared" si="599"/>
        <v>0</v>
      </c>
      <c r="AP212" s="6"/>
      <c r="AQ212" s="6"/>
      <c r="AR212" s="137">
        <f t="shared" si="600"/>
        <v>1</v>
      </c>
      <c r="AS212" s="159">
        <f t="shared" si="601"/>
        <v>0</v>
      </c>
      <c r="AT212" s="163">
        <f t="shared" si="602"/>
        <v>0</v>
      </c>
      <c r="AU212" s="164">
        <f t="shared" si="603"/>
        <v>0</v>
      </c>
    </row>
    <row r="213" spans="2:47" outlineLevel="1" x14ac:dyDescent="0.35">
      <c r="B213" s="229" t="s">
        <v>81</v>
      </c>
      <c r="C213" s="63" t="s">
        <v>106</v>
      </c>
      <c r="D213" s="69"/>
      <c r="E213" s="70">
        <v>0</v>
      </c>
      <c r="F213" s="69"/>
      <c r="G213" s="137">
        <f t="shared" si="581"/>
        <v>0</v>
      </c>
      <c r="H213" s="166">
        <f t="shared" si="582"/>
        <v>0</v>
      </c>
      <c r="I213" s="69"/>
      <c r="J213" s="137">
        <f t="shared" si="583"/>
        <v>0</v>
      </c>
      <c r="K213" s="166">
        <f t="shared" si="584"/>
        <v>0</v>
      </c>
      <c r="L213" s="69"/>
      <c r="M213" s="137">
        <f t="shared" si="585"/>
        <v>0</v>
      </c>
      <c r="N213" s="166">
        <f t="shared" si="586"/>
        <v>0</v>
      </c>
      <c r="O213" s="69"/>
      <c r="P213" s="137">
        <f t="shared" si="565"/>
        <v>0</v>
      </c>
      <c r="Q213" s="166">
        <f t="shared" si="566"/>
        <v>0</v>
      </c>
      <c r="R213" s="163">
        <f t="shared" si="567"/>
        <v>0</v>
      </c>
      <c r="S213" s="164">
        <f t="shared" si="568"/>
        <v>0</v>
      </c>
      <c r="U213" s="168">
        <f t="shared" si="587"/>
        <v>0</v>
      </c>
      <c r="V213" s="6"/>
      <c r="W213" s="6"/>
      <c r="X213" s="137">
        <f t="shared" si="588"/>
        <v>0</v>
      </c>
      <c r="Y213" s="166">
        <f t="shared" si="589"/>
        <v>0</v>
      </c>
      <c r="Z213" s="168">
        <f t="shared" si="590"/>
        <v>0</v>
      </c>
      <c r="AA213" s="6"/>
      <c r="AB213" s="6"/>
      <c r="AC213" s="137">
        <f t="shared" si="591"/>
        <v>0</v>
      </c>
      <c r="AD213" s="159">
        <f t="shared" si="592"/>
        <v>0</v>
      </c>
      <c r="AE213" s="168">
        <f t="shared" si="593"/>
        <v>0</v>
      </c>
      <c r="AF213" s="6"/>
      <c r="AG213" s="6"/>
      <c r="AH213" s="137">
        <f t="shared" si="594"/>
        <v>0</v>
      </c>
      <c r="AI213" s="159">
        <f t="shared" si="595"/>
        <v>0</v>
      </c>
      <c r="AJ213" s="168">
        <f t="shared" si="596"/>
        <v>0</v>
      </c>
      <c r="AK213" s="6"/>
      <c r="AL213" s="6"/>
      <c r="AM213" s="137">
        <f t="shared" si="597"/>
        <v>0</v>
      </c>
      <c r="AN213" s="159">
        <f t="shared" si="598"/>
        <v>0</v>
      </c>
      <c r="AO213" s="168">
        <f t="shared" si="599"/>
        <v>0</v>
      </c>
      <c r="AP213" s="6"/>
      <c r="AQ213" s="6"/>
      <c r="AR213" s="137">
        <f t="shared" si="600"/>
        <v>0</v>
      </c>
      <c r="AS213" s="159">
        <f t="shared" si="601"/>
        <v>0</v>
      </c>
      <c r="AT213" s="163">
        <f t="shared" si="602"/>
        <v>0</v>
      </c>
      <c r="AU213" s="164">
        <f t="shared" si="603"/>
        <v>0</v>
      </c>
    </row>
    <row r="214" spans="2:47" outlineLevel="1" x14ac:dyDescent="0.35">
      <c r="B214" s="230" t="s">
        <v>82</v>
      </c>
      <c r="C214" s="63" t="s">
        <v>106</v>
      </c>
      <c r="D214" s="69"/>
      <c r="E214" s="70">
        <v>0</v>
      </c>
      <c r="F214" s="69"/>
      <c r="G214" s="137">
        <f t="shared" si="581"/>
        <v>0</v>
      </c>
      <c r="H214" s="166">
        <f t="shared" si="582"/>
        <v>0</v>
      </c>
      <c r="I214" s="69"/>
      <c r="J214" s="137">
        <f t="shared" si="583"/>
        <v>0</v>
      </c>
      <c r="K214" s="166">
        <f t="shared" si="584"/>
        <v>0</v>
      </c>
      <c r="L214" s="69">
        <v>2</v>
      </c>
      <c r="M214" s="137">
        <f t="shared" si="585"/>
        <v>2</v>
      </c>
      <c r="N214" s="166">
        <f t="shared" si="586"/>
        <v>0</v>
      </c>
      <c r="O214" s="69"/>
      <c r="P214" s="137">
        <f t="shared" si="565"/>
        <v>2</v>
      </c>
      <c r="Q214" s="166">
        <f t="shared" si="566"/>
        <v>0</v>
      </c>
      <c r="R214" s="163">
        <f t="shared" si="567"/>
        <v>2</v>
      </c>
      <c r="S214" s="164">
        <f t="shared" si="568"/>
        <v>0</v>
      </c>
      <c r="U214" s="168">
        <f t="shared" si="587"/>
        <v>0</v>
      </c>
      <c r="V214" s="6"/>
      <c r="W214" s="6"/>
      <c r="X214" s="137">
        <f t="shared" si="588"/>
        <v>2</v>
      </c>
      <c r="Y214" s="166">
        <f t="shared" si="589"/>
        <v>0</v>
      </c>
      <c r="Z214" s="168">
        <f t="shared" si="590"/>
        <v>0</v>
      </c>
      <c r="AA214" s="6"/>
      <c r="AB214" s="6"/>
      <c r="AC214" s="137">
        <f t="shared" si="591"/>
        <v>2</v>
      </c>
      <c r="AD214" s="159">
        <f t="shared" si="592"/>
        <v>0</v>
      </c>
      <c r="AE214" s="168">
        <f t="shared" si="593"/>
        <v>0</v>
      </c>
      <c r="AF214" s="6"/>
      <c r="AG214" s="6"/>
      <c r="AH214" s="137">
        <f t="shared" si="594"/>
        <v>2</v>
      </c>
      <c r="AI214" s="159">
        <f t="shared" si="595"/>
        <v>0</v>
      </c>
      <c r="AJ214" s="168">
        <f t="shared" si="596"/>
        <v>0</v>
      </c>
      <c r="AK214" s="6"/>
      <c r="AL214" s="6"/>
      <c r="AM214" s="137">
        <f t="shared" si="597"/>
        <v>2</v>
      </c>
      <c r="AN214" s="159">
        <f t="shared" si="598"/>
        <v>0</v>
      </c>
      <c r="AO214" s="168">
        <f t="shared" si="599"/>
        <v>0</v>
      </c>
      <c r="AP214" s="6"/>
      <c r="AQ214" s="6"/>
      <c r="AR214" s="137">
        <f t="shared" si="600"/>
        <v>2</v>
      </c>
      <c r="AS214" s="159">
        <f t="shared" si="601"/>
        <v>0</v>
      </c>
      <c r="AT214" s="163">
        <f t="shared" si="602"/>
        <v>0</v>
      </c>
      <c r="AU214" s="164">
        <f t="shared" si="603"/>
        <v>0</v>
      </c>
    </row>
    <row r="215" spans="2:47" outlineLevel="1" x14ac:dyDescent="0.35">
      <c r="B215" s="230" t="s">
        <v>83</v>
      </c>
      <c r="C215" s="63" t="s">
        <v>106</v>
      </c>
      <c r="D215" s="69"/>
      <c r="E215" s="70">
        <v>0</v>
      </c>
      <c r="F215" s="69"/>
      <c r="G215" s="137">
        <f t="shared" si="581"/>
        <v>0</v>
      </c>
      <c r="H215" s="166">
        <f t="shared" si="582"/>
        <v>0</v>
      </c>
      <c r="I215" s="69"/>
      <c r="J215" s="137">
        <f t="shared" si="583"/>
        <v>0</v>
      </c>
      <c r="K215" s="166">
        <f t="shared" si="584"/>
        <v>0</v>
      </c>
      <c r="L215" s="69"/>
      <c r="M215" s="137">
        <f t="shared" si="585"/>
        <v>0</v>
      </c>
      <c r="N215" s="166">
        <f t="shared" si="586"/>
        <v>0</v>
      </c>
      <c r="O215" s="69"/>
      <c r="P215" s="137">
        <f t="shared" si="565"/>
        <v>0</v>
      </c>
      <c r="Q215" s="166">
        <f t="shared" si="566"/>
        <v>0</v>
      </c>
      <c r="R215" s="163">
        <f t="shared" si="567"/>
        <v>0</v>
      </c>
      <c r="S215" s="164">
        <f t="shared" si="568"/>
        <v>0</v>
      </c>
      <c r="U215" s="168">
        <f t="shared" si="587"/>
        <v>0</v>
      </c>
      <c r="V215" s="6"/>
      <c r="W215" s="6"/>
      <c r="X215" s="137">
        <f t="shared" si="588"/>
        <v>0</v>
      </c>
      <c r="Y215" s="166">
        <f t="shared" si="589"/>
        <v>0</v>
      </c>
      <c r="Z215" s="168">
        <f t="shared" si="590"/>
        <v>0</v>
      </c>
      <c r="AA215" s="6"/>
      <c r="AB215" s="6"/>
      <c r="AC215" s="137">
        <f t="shared" si="591"/>
        <v>0</v>
      </c>
      <c r="AD215" s="159">
        <f t="shared" si="592"/>
        <v>0</v>
      </c>
      <c r="AE215" s="168">
        <f t="shared" si="593"/>
        <v>0</v>
      </c>
      <c r="AF215" s="6"/>
      <c r="AG215" s="6"/>
      <c r="AH215" s="137">
        <f t="shared" si="594"/>
        <v>0</v>
      </c>
      <c r="AI215" s="159">
        <f t="shared" si="595"/>
        <v>0</v>
      </c>
      <c r="AJ215" s="168">
        <f t="shared" si="596"/>
        <v>0</v>
      </c>
      <c r="AK215" s="6"/>
      <c r="AL215" s="6"/>
      <c r="AM215" s="137">
        <f t="shared" si="597"/>
        <v>0</v>
      </c>
      <c r="AN215" s="159">
        <f t="shared" si="598"/>
        <v>0</v>
      </c>
      <c r="AO215" s="168">
        <f t="shared" si="599"/>
        <v>0</v>
      </c>
      <c r="AP215" s="6"/>
      <c r="AQ215" s="6"/>
      <c r="AR215" s="137">
        <f t="shared" si="600"/>
        <v>0</v>
      </c>
      <c r="AS215" s="159">
        <f t="shared" si="601"/>
        <v>0</v>
      </c>
      <c r="AT215" s="163">
        <f t="shared" si="602"/>
        <v>0</v>
      </c>
      <c r="AU215" s="164">
        <f t="shared" si="603"/>
        <v>0</v>
      </c>
    </row>
    <row r="216" spans="2:47" outlineLevel="1" x14ac:dyDescent="0.35">
      <c r="B216" s="230" t="s">
        <v>84</v>
      </c>
      <c r="C216" s="63" t="s">
        <v>106</v>
      </c>
      <c r="D216" s="69"/>
      <c r="E216" s="70">
        <v>0</v>
      </c>
      <c r="F216" s="69"/>
      <c r="G216" s="137">
        <f t="shared" si="581"/>
        <v>0</v>
      </c>
      <c r="H216" s="166">
        <f t="shared" si="582"/>
        <v>0</v>
      </c>
      <c r="I216" s="69">
        <v>1</v>
      </c>
      <c r="J216" s="137">
        <f t="shared" si="583"/>
        <v>1</v>
      </c>
      <c r="K216" s="166">
        <f t="shared" si="584"/>
        <v>0</v>
      </c>
      <c r="L216" s="69"/>
      <c r="M216" s="137">
        <f t="shared" si="585"/>
        <v>1</v>
      </c>
      <c r="N216" s="166">
        <f t="shared" si="586"/>
        <v>0</v>
      </c>
      <c r="O216" s="69"/>
      <c r="P216" s="137">
        <f t="shared" si="565"/>
        <v>1</v>
      </c>
      <c r="Q216" s="166">
        <f t="shared" si="566"/>
        <v>0</v>
      </c>
      <c r="R216" s="163">
        <f t="shared" si="567"/>
        <v>1</v>
      </c>
      <c r="S216" s="164">
        <f t="shared" si="568"/>
        <v>0</v>
      </c>
      <c r="U216" s="168">
        <f t="shared" si="587"/>
        <v>1</v>
      </c>
      <c r="V216" s="6">
        <v>1</v>
      </c>
      <c r="W216" s="6"/>
      <c r="X216" s="137">
        <f t="shared" si="588"/>
        <v>2</v>
      </c>
      <c r="Y216" s="166">
        <f t="shared" si="589"/>
        <v>1</v>
      </c>
      <c r="Z216" s="168">
        <f t="shared" si="590"/>
        <v>0</v>
      </c>
      <c r="AA216" s="6"/>
      <c r="AB216" s="6"/>
      <c r="AC216" s="137">
        <f t="shared" si="591"/>
        <v>2</v>
      </c>
      <c r="AD216" s="159">
        <f t="shared" si="592"/>
        <v>0</v>
      </c>
      <c r="AE216" s="168">
        <f t="shared" si="593"/>
        <v>0</v>
      </c>
      <c r="AF216" s="6"/>
      <c r="AG216" s="6"/>
      <c r="AH216" s="137">
        <f t="shared" si="594"/>
        <v>2</v>
      </c>
      <c r="AI216" s="159">
        <f t="shared" si="595"/>
        <v>0</v>
      </c>
      <c r="AJ216" s="168">
        <f t="shared" si="596"/>
        <v>0</v>
      </c>
      <c r="AK216" s="6"/>
      <c r="AL216" s="6"/>
      <c r="AM216" s="137">
        <f t="shared" si="597"/>
        <v>2</v>
      </c>
      <c r="AN216" s="159">
        <f t="shared" si="598"/>
        <v>0</v>
      </c>
      <c r="AO216" s="168">
        <f t="shared" si="599"/>
        <v>0</v>
      </c>
      <c r="AP216" s="6"/>
      <c r="AQ216" s="6"/>
      <c r="AR216" s="137">
        <f t="shared" si="600"/>
        <v>2</v>
      </c>
      <c r="AS216" s="159">
        <f t="shared" si="601"/>
        <v>0</v>
      </c>
      <c r="AT216" s="163">
        <f t="shared" si="602"/>
        <v>1</v>
      </c>
      <c r="AU216" s="164">
        <f t="shared" si="603"/>
        <v>0</v>
      </c>
    </row>
    <row r="217" spans="2:47" outlineLevel="1" x14ac:dyDescent="0.35">
      <c r="B217" s="229" t="s">
        <v>85</v>
      </c>
      <c r="C217" s="63" t="s">
        <v>106</v>
      </c>
      <c r="D217" s="69"/>
      <c r="E217" s="70">
        <v>0</v>
      </c>
      <c r="F217" s="69"/>
      <c r="G217" s="137">
        <f t="shared" si="581"/>
        <v>0</v>
      </c>
      <c r="H217" s="166">
        <f t="shared" si="582"/>
        <v>0</v>
      </c>
      <c r="I217" s="69"/>
      <c r="J217" s="137">
        <f t="shared" si="583"/>
        <v>0</v>
      </c>
      <c r="K217" s="166">
        <f t="shared" si="584"/>
        <v>0</v>
      </c>
      <c r="L217" s="69"/>
      <c r="M217" s="137">
        <f t="shared" si="585"/>
        <v>0</v>
      </c>
      <c r="N217" s="166">
        <f t="shared" si="586"/>
        <v>0</v>
      </c>
      <c r="O217" s="69"/>
      <c r="P217" s="137">
        <f t="shared" si="565"/>
        <v>0</v>
      </c>
      <c r="Q217" s="166">
        <f t="shared" si="566"/>
        <v>0</v>
      </c>
      <c r="R217" s="163">
        <f t="shared" si="567"/>
        <v>0</v>
      </c>
      <c r="S217" s="164">
        <f t="shared" si="568"/>
        <v>0</v>
      </c>
      <c r="U217" s="168">
        <f t="shared" si="587"/>
        <v>0</v>
      </c>
      <c r="V217" s="6"/>
      <c r="W217" s="6"/>
      <c r="X217" s="137">
        <f t="shared" si="588"/>
        <v>0</v>
      </c>
      <c r="Y217" s="166">
        <f t="shared" si="589"/>
        <v>0</v>
      </c>
      <c r="Z217" s="168">
        <f t="shared" si="590"/>
        <v>0</v>
      </c>
      <c r="AA217" s="6"/>
      <c r="AB217" s="6"/>
      <c r="AC217" s="137">
        <f t="shared" si="591"/>
        <v>0</v>
      </c>
      <c r="AD217" s="159">
        <f t="shared" si="592"/>
        <v>0</v>
      </c>
      <c r="AE217" s="168">
        <f t="shared" si="593"/>
        <v>0</v>
      </c>
      <c r="AF217" s="6"/>
      <c r="AG217" s="6"/>
      <c r="AH217" s="137">
        <f t="shared" si="594"/>
        <v>0</v>
      </c>
      <c r="AI217" s="159">
        <f t="shared" si="595"/>
        <v>0</v>
      </c>
      <c r="AJ217" s="168">
        <f t="shared" si="596"/>
        <v>0</v>
      </c>
      <c r="AK217" s="6"/>
      <c r="AL217" s="6"/>
      <c r="AM217" s="137">
        <f t="shared" si="597"/>
        <v>0</v>
      </c>
      <c r="AN217" s="159">
        <f t="shared" si="598"/>
        <v>0</v>
      </c>
      <c r="AO217" s="168">
        <f t="shared" si="599"/>
        <v>0</v>
      </c>
      <c r="AP217" s="6"/>
      <c r="AQ217" s="6"/>
      <c r="AR217" s="137">
        <f t="shared" si="600"/>
        <v>0</v>
      </c>
      <c r="AS217" s="159">
        <f t="shared" si="601"/>
        <v>0</v>
      </c>
      <c r="AT217" s="163">
        <f t="shared" si="602"/>
        <v>0</v>
      </c>
      <c r="AU217" s="164">
        <f t="shared" si="603"/>
        <v>0</v>
      </c>
    </row>
    <row r="218" spans="2:47" outlineLevel="1" x14ac:dyDescent="0.35">
      <c r="B218" s="230" t="s">
        <v>86</v>
      </c>
      <c r="C218" s="63" t="s">
        <v>106</v>
      </c>
      <c r="D218" s="69"/>
      <c r="E218" s="70">
        <v>0</v>
      </c>
      <c r="F218" s="69"/>
      <c r="G218" s="137">
        <f t="shared" si="581"/>
        <v>0</v>
      </c>
      <c r="H218" s="166">
        <f t="shared" si="582"/>
        <v>0</v>
      </c>
      <c r="I218" s="69"/>
      <c r="J218" s="137">
        <f t="shared" si="583"/>
        <v>0</v>
      </c>
      <c r="K218" s="166">
        <f t="shared" si="584"/>
        <v>0</v>
      </c>
      <c r="L218" s="69"/>
      <c r="M218" s="137">
        <f t="shared" si="585"/>
        <v>0</v>
      </c>
      <c r="N218" s="166">
        <f t="shared" si="586"/>
        <v>0</v>
      </c>
      <c r="O218" s="69"/>
      <c r="P218" s="137">
        <f t="shared" si="565"/>
        <v>0</v>
      </c>
      <c r="Q218" s="166">
        <f t="shared" si="566"/>
        <v>0</v>
      </c>
      <c r="R218" s="163">
        <f t="shared" si="567"/>
        <v>0</v>
      </c>
      <c r="S218" s="164">
        <f t="shared" si="568"/>
        <v>0</v>
      </c>
      <c r="U218" s="168">
        <f t="shared" si="587"/>
        <v>0</v>
      </c>
      <c r="V218" s="6"/>
      <c r="W218" s="6"/>
      <c r="X218" s="137">
        <f t="shared" si="588"/>
        <v>0</v>
      </c>
      <c r="Y218" s="166">
        <f t="shared" si="589"/>
        <v>0</v>
      </c>
      <c r="Z218" s="168">
        <f t="shared" si="590"/>
        <v>0</v>
      </c>
      <c r="AA218" s="6"/>
      <c r="AB218" s="6"/>
      <c r="AC218" s="137">
        <f t="shared" si="591"/>
        <v>0</v>
      </c>
      <c r="AD218" s="159">
        <f t="shared" si="592"/>
        <v>0</v>
      </c>
      <c r="AE218" s="168">
        <f t="shared" si="593"/>
        <v>0</v>
      </c>
      <c r="AF218" s="6"/>
      <c r="AG218" s="6"/>
      <c r="AH218" s="137">
        <f t="shared" si="594"/>
        <v>0</v>
      </c>
      <c r="AI218" s="159">
        <f t="shared" si="595"/>
        <v>0</v>
      </c>
      <c r="AJ218" s="168">
        <f t="shared" si="596"/>
        <v>0</v>
      </c>
      <c r="AK218" s="6"/>
      <c r="AL218" s="6"/>
      <c r="AM218" s="137">
        <f t="shared" si="597"/>
        <v>0</v>
      </c>
      <c r="AN218" s="159">
        <f t="shared" si="598"/>
        <v>0</v>
      </c>
      <c r="AO218" s="168">
        <f t="shared" si="599"/>
        <v>0</v>
      </c>
      <c r="AP218" s="6"/>
      <c r="AQ218" s="6"/>
      <c r="AR218" s="137">
        <f t="shared" si="600"/>
        <v>0</v>
      </c>
      <c r="AS218" s="159">
        <f t="shared" si="601"/>
        <v>0</v>
      </c>
      <c r="AT218" s="163">
        <f t="shared" si="602"/>
        <v>0</v>
      </c>
      <c r="AU218" s="164">
        <f t="shared" si="603"/>
        <v>0</v>
      </c>
    </row>
    <row r="219" spans="2:47" outlineLevel="1" x14ac:dyDescent="0.35">
      <c r="B219" s="230" t="s">
        <v>87</v>
      </c>
      <c r="C219" s="63" t="s">
        <v>106</v>
      </c>
      <c r="D219" s="69"/>
      <c r="E219" s="70">
        <v>0</v>
      </c>
      <c r="F219" s="69"/>
      <c r="G219" s="137">
        <f t="shared" si="581"/>
        <v>0</v>
      </c>
      <c r="H219" s="166">
        <f t="shared" si="582"/>
        <v>0</v>
      </c>
      <c r="I219" s="69"/>
      <c r="J219" s="137">
        <f t="shared" si="583"/>
        <v>0</v>
      </c>
      <c r="K219" s="166">
        <f t="shared" si="584"/>
        <v>0</v>
      </c>
      <c r="L219" s="69"/>
      <c r="M219" s="137">
        <f t="shared" si="585"/>
        <v>0</v>
      </c>
      <c r="N219" s="166">
        <f t="shared" si="586"/>
        <v>0</v>
      </c>
      <c r="O219" s="69"/>
      <c r="P219" s="137">
        <f t="shared" si="565"/>
        <v>0</v>
      </c>
      <c r="Q219" s="166">
        <f t="shared" si="566"/>
        <v>0</v>
      </c>
      <c r="R219" s="163">
        <f t="shared" si="567"/>
        <v>0</v>
      </c>
      <c r="S219" s="164">
        <f t="shared" si="568"/>
        <v>0</v>
      </c>
      <c r="U219" s="168">
        <f t="shared" si="587"/>
        <v>0</v>
      </c>
      <c r="V219" s="6"/>
      <c r="W219" s="6"/>
      <c r="X219" s="137">
        <f t="shared" si="588"/>
        <v>0</v>
      </c>
      <c r="Y219" s="166">
        <f t="shared" si="589"/>
        <v>0</v>
      </c>
      <c r="Z219" s="168">
        <f t="shared" si="590"/>
        <v>0</v>
      </c>
      <c r="AA219" s="6"/>
      <c r="AB219" s="6"/>
      <c r="AC219" s="137">
        <f t="shared" si="591"/>
        <v>0</v>
      </c>
      <c r="AD219" s="159">
        <f t="shared" si="592"/>
        <v>0</v>
      </c>
      <c r="AE219" s="168">
        <f t="shared" si="593"/>
        <v>0</v>
      </c>
      <c r="AF219" s="6"/>
      <c r="AG219" s="6"/>
      <c r="AH219" s="137">
        <f t="shared" si="594"/>
        <v>0</v>
      </c>
      <c r="AI219" s="159">
        <f t="shared" si="595"/>
        <v>0</v>
      </c>
      <c r="AJ219" s="168">
        <f t="shared" si="596"/>
        <v>0</v>
      </c>
      <c r="AK219" s="6"/>
      <c r="AL219" s="6"/>
      <c r="AM219" s="137">
        <f t="shared" si="597"/>
        <v>0</v>
      </c>
      <c r="AN219" s="159">
        <f t="shared" si="598"/>
        <v>0</v>
      </c>
      <c r="AO219" s="168">
        <f t="shared" si="599"/>
        <v>0</v>
      </c>
      <c r="AP219" s="6"/>
      <c r="AQ219" s="6"/>
      <c r="AR219" s="137">
        <f t="shared" si="600"/>
        <v>0</v>
      </c>
      <c r="AS219" s="159">
        <f t="shared" si="601"/>
        <v>0</v>
      </c>
      <c r="AT219" s="163">
        <f t="shared" si="602"/>
        <v>0</v>
      </c>
      <c r="AU219" s="164">
        <f t="shared" si="603"/>
        <v>0</v>
      </c>
    </row>
    <row r="220" spans="2:47" outlineLevel="1" x14ac:dyDescent="0.35">
      <c r="B220" s="230" t="s">
        <v>88</v>
      </c>
      <c r="C220" s="63" t="s">
        <v>106</v>
      </c>
      <c r="D220" s="69"/>
      <c r="E220" s="70">
        <v>0</v>
      </c>
      <c r="F220" s="69"/>
      <c r="G220" s="137">
        <f t="shared" si="581"/>
        <v>0</v>
      </c>
      <c r="H220" s="166">
        <f t="shared" si="582"/>
        <v>0</v>
      </c>
      <c r="I220" s="69"/>
      <c r="J220" s="137">
        <f t="shared" si="583"/>
        <v>0</v>
      </c>
      <c r="K220" s="166">
        <f t="shared" si="584"/>
        <v>0</v>
      </c>
      <c r="L220" s="69"/>
      <c r="M220" s="137">
        <f t="shared" si="585"/>
        <v>0</v>
      </c>
      <c r="N220" s="166">
        <f t="shared" si="586"/>
        <v>0</v>
      </c>
      <c r="O220" s="69"/>
      <c r="P220" s="137">
        <f t="shared" si="565"/>
        <v>0</v>
      </c>
      <c r="Q220" s="166">
        <f t="shared" si="566"/>
        <v>0</v>
      </c>
      <c r="R220" s="163">
        <f t="shared" si="567"/>
        <v>0</v>
      </c>
      <c r="S220" s="164">
        <f t="shared" si="568"/>
        <v>0</v>
      </c>
      <c r="U220" s="168">
        <f t="shared" si="587"/>
        <v>0</v>
      </c>
      <c r="V220" s="6"/>
      <c r="W220" s="6"/>
      <c r="X220" s="137">
        <f t="shared" si="588"/>
        <v>0</v>
      </c>
      <c r="Y220" s="166">
        <f t="shared" si="589"/>
        <v>0</v>
      </c>
      <c r="Z220" s="168">
        <f t="shared" si="590"/>
        <v>0</v>
      </c>
      <c r="AA220" s="6"/>
      <c r="AB220" s="6"/>
      <c r="AC220" s="137">
        <f t="shared" si="591"/>
        <v>0</v>
      </c>
      <c r="AD220" s="159">
        <f t="shared" si="592"/>
        <v>0</v>
      </c>
      <c r="AE220" s="168">
        <f t="shared" si="593"/>
        <v>0</v>
      </c>
      <c r="AF220" s="6"/>
      <c r="AG220" s="6"/>
      <c r="AH220" s="137">
        <f t="shared" si="594"/>
        <v>0</v>
      </c>
      <c r="AI220" s="159">
        <f t="shared" si="595"/>
        <v>0</v>
      </c>
      <c r="AJ220" s="168">
        <f t="shared" si="596"/>
        <v>0</v>
      </c>
      <c r="AK220" s="6"/>
      <c r="AL220" s="6"/>
      <c r="AM220" s="137">
        <f t="shared" si="597"/>
        <v>0</v>
      </c>
      <c r="AN220" s="159">
        <f t="shared" si="598"/>
        <v>0</v>
      </c>
      <c r="AO220" s="168">
        <f t="shared" si="599"/>
        <v>0</v>
      </c>
      <c r="AP220" s="6"/>
      <c r="AQ220" s="6"/>
      <c r="AR220" s="137">
        <f t="shared" si="600"/>
        <v>0</v>
      </c>
      <c r="AS220" s="159">
        <f t="shared" si="601"/>
        <v>0</v>
      </c>
      <c r="AT220" s="163">
        <f t="shared" si="602"/>
        <v>0</v>
      </c>
      <c r="AU220" s="164">
        <f t="shared" si="603"/>
        <v>0</v>
      </c>
    </row>
    <row r="221" spans="2:47" outlineLevel="1" x14ac:dyDescent="0.35">
      <c r="B221" s="230" t="s">
        <v>89</v>
      </c>
      <c r="C221" s="63" t="s">
        <v>106</v>
      </c>
      <c r="D221" s="69"/>
      <c r="E221" s="70">
        <v>0</v>
      </c>
      <c r="F221" s="69"/>
      <c r="G221" s="137">
        <f t="shared" si="581"/>
        <v>0</v>
      </c>
      <c r="H221" s="166">
        <f t="shared" si="582"/>
        <v>0</v>
      </c>
      <c r="I221" s="69">
        <v>1</v>
      </c>
      <c r="J221" s="137">
        <f t="shared" si="583"/>
        <v>1</v>
      </c>
      <c r="K221" s="166">
        <f t="shared" si="584"/>
        <v>0</v>
      </c>
      <c r="L221" s="69"/>
      <c r="M221" s="137">
        <f t="shared" si="585"/>
        <v>1</v>
      </c>
      <c r="N221" s="166">
        <f t="shared" si="586"/>
        <v>0</v>
      </c>
      <c r="O221" s="69"/>
      <c r="P221" s="137">
        <f t="shared" si="565"/>
        <v>1</v>
      </c>
      <c r="Q221" s="166">
        <f t="shared" si="566"/>
        <v>0</v>
      </c>
      <c r="R221" s="163">
        <f t="shared" si="567"/>
        <v>1</v>
      </c>
      <c r="S221" s="164">
        <f t="shared" si="568"/>
        <v>0</v>
      </c>
      <c r="U221" s="168">
        <f t="shared" si="587"/>
        <v>0</v>
      </c>
      <c r="V221" s="6"/>
      <c r="W221" s="6"/>
      <c r="X221" s="137">
        <f t="shared" si="588"/>
        <v>1</v>
      </c>
      <c r="Y221" s="166">
        <f t="shared" si="589"/>
        <v>0</v>
      </c>
      <c r="Z221" s="168">
        <f t="shared" si="590"/>
        <v>0</v>
      </c>
      <c r="AA221" s="6"/>
      <c r="AB221" s="6"/>
      <c r="AC221" s="137">
        <f t="shared" si="591"/>
        <v>1</v>
      </c>
      <c r="AD221" s="159">
        <f t="shared" si="592"/>
        <v>0</v>
      </c>
      <c r="AE221" s="168">
        <f t="shared" si="593"/>
        <v>0</v>
      </c>
      <c r="AF221" s="6"/>
      <c r="AG221" s="6"/>
      <c r="AH221" s="137">
        <f t="shared" si="594"/>
        <v>1</v>
      </c>
      <c r="AI221" s="159">
        <f t="shared" si="595"/>
        <v>0</v>
      </c>
      <c r="AJ221" s="168">
        <f t="shared" si="596"/>
        <v>0</v>
      </c>
      <c r="AK221" s="6"/>
      <c r="AL221" s="6"/>
      <c r="AM221" s="137">
        <f t="shared" si="597"/>
        <v>1</v>
      </c>
      <c r="AN221" s="159">
        <f t="shared" si="598"/>
        <v>0</v>
      </c>
      <c r="AO221" s="168">
        <f t="shared" si="599"/>
        <v>0</v>
      </c>
      <c r="AP221" s="6"/>
      <c r="AQ221" s="6"/>
      <c r="AR221" s="137">
        <f t="shared" si="600"/>
        <v>1</v>
      </c>
      <c r="AS221" s="159">
        <f t="shared" si="601"/>
        <v>0</v>
      </c>
      <c r="AT221" s="163">
        <f t="shared" si="602"/>
        <v>0</v>
      </c>
      <c r="AU221" s="164">
        <f t="shared" si="603"/>
        <v>0</v>
      </c>
    </row>
    <row r="222" spans="2:47" outlineLevel="1" x14ac:dyDescent="0.35">
      <c r="B222" s="229" t="s">
        <v>90</v>
      </c>
      <c r="C222" s="63" t="s">
        <v>106</v>
      </c>
      <c r="D222" s="69"/>
      <c r="E222" s="70">
        <v>0</v>
      </c>
      <c r="F222" s="69"/>
      <c r="G222" s="137">
        <f t="shared" si="581"/>
        <v>0</v>
      </c>
      <c r="H222" s="166">
        <f t="shared" si="582"/>
        <v>0</v>
      </c>
      <c r="I222" s="69"/>
      <c r="J222" s="137">
        <f t="shared" si="583"/>
        <v>0</v>
      </c>
      <c r="K222" s="166">
        <f t="shared" si="584"/>
        <v>0</v>
      </c>
      <c r="L222" s="69"/>
      <c r="M222" s="137">
        <f t="shared" si="585"/>
        <v>0</v>
      </c>
      <c r="N222" s="166">
        <f t="shared" si="586"/>
        <v>0</v>
      </c>
      <c r="O222" s="69"/>
      <c r="P222" s="137">
        <f t="shared" si="565"/>
        <v>0</v>
      </c>
      <c r="Q222" s="166">
        <f t="shared" si="566"/>
        <v>0</v>
      </c>
      <c r="R222" s="163">
        <f t="shared" si="567"/>
        <v>0</v>
      </c>
      <c r="S222" s="164">
        <f t="shared" si="568"/>
        <v>0</v>
      </c>
      <c r="U222" s="168">
        <f t="shared" si="587"/>
        <v>0</v>
      </c>
      <c r="V222" s="6"/>
      <c r="W222" s="6"/>
      <c r="X222" s="137">
        <f t="shared" si="588"/>
        <v>0</v>
      </c>
      <c r="Y222" s="166">
        <f t="shared" si="589"/>
        <v>0</v>
      </c>
      <c r="Z222" s="168">
        <f t="shared" si="590"/>
        <v>0</v>
      </c>
      <c r="AA222" s="6"/>
      <c r="AB222" s="6"/>
      <c r="AC222" s="137">
        <f t="shared" si="591"/>
        <v>0</v>
      </c>
      <c r="AD222" s="159">
        <f t="shared" si="592"/>
        <v>0</v>
      </c>
      <c r="AE222" s="168">
        <f t="shared" si="593"/>
        <v>0</v>
      </c>
      <c r="AF222" s="6"/>
      <c r="AG222" s="6"/>
      <c r="AH222" s="137">
        <f t="shared" si="594"/>
        <v>0</v>
      </c>
      <c r="AI222" s="159">
        <f t="shared" si="595"/>
        <v>0</v>
      </c>
      <c r="AJ222" s="168">
        <f t="shared" si="596"/>
        <v>0</v>
      </c>
      <c r="AK222" s="6"/>
      <c r="AL222" s="6"/>
      <c r="AM222" s="137">
        <f t="shared" si="597"/>
        <v>0</v>
      </c>
      <c r="AN222" s="159">
        <f t="shared" si="598"/>
        <v>0</v>
      </c>
      <c r="AO222" s="168">
        <f t="shared" si="599"/>
        <v>0</v>
      </c>
      <c r="AP222" s="6"/>
      <c r="AQ222" s="6"/>
      <c r="AR222" s="137">
        <f t="shared" si="600"/>
        <v>0</v>
      </c>
      <c r="AS222" s="159">
        <f t="shared" si="601"/>
        <v>0</v>
      </c>
      <c r="AT222" s="163">
        <f t="shared" si="602"/>
        <v>0</v>
      </c>
      <c r="AU222" s="164">
        <f t="shared" si="603"/>
        <v>0</v>
      </c>
    </row>
    <row r="223" spans="2:47" outlineLevel="1" x14ac:dyDescent="0.35">
      <c r="B223" s="230" t="s">
        <v>91</v>
      </c>
      <c r="C223" s="63" t="s">
        <v>106</v>
      </c>
      <c r="D223" s="69"/>
      <c r="E223" s="70">
        <v>0</v>
      </c>
      <c r="F223" s="69"/>
      <c r="G223" s="137">
        <f t="shared" si="581"/>
        <v>0</v>
      </c>
      <c r="H223" s="166">
        <f t="shared" si="582"/>
        <v>0</v>
      </c>
      <c r="I223" s="69"/>
      <c r="J223" s="137">
        <f t="shared" si="583"/>
        <v>0</v>
      </c>
      <c r="K223" s="166">
        <f t="shared" si="584"/>
        <v>0</v>
      </c>
      <c r="L223" s="69"/>
      <c r="M223" s="137">
        <f t="shared" si="585"/>
        <v>0</v>
      </c>
      <c r="N223" s="166">
        <f t="shared" si="586"/>
        <v>0</v>
      </c>
      <c r="O223" s="69"/>
      <c r="P223" s="137">
        <f t="shared" si="565"/>
        <v>0</v>
      </c>
      <c r="Q223" s="166">
        <f t="shared" si="566"/>
        <v>0</v>
      </c>
      <c r="R223" s="163">
        <f t="shared" si="567"/>
        <v>0</v>
      </c>
      <c r="S223" s="164">
        <f t="shared" si="568"/>
        <v>0</v>
      </c>
      <c r="U223" s="168">
        <f t="shared" si="587"/>
        <v>0</v>
      </c>
      <c r="V223" s="6"/>
      <c r="W223" s="6"/>
      <c r="X223" s="137">
        <f t="shared" si="588"/>
        <v>0</v>
      </c>
      <c r="Y223" s="166">
        <f t="shared" si="589"/>
        <v>0</v>
      </c>
      <c r="Z223" s="168">
        <f t="shared" si="590"/>
        <v>0</v>
      </c>
      <c r="AA223" s="6"/>
      <c r="AB223" s="6"/>
      <c r="AC223" s="137">
        <f t="shared" si="591"/>
        <v>0</v>
      </c>
      <c r="AD223" s="159">
        <f t="shared" si="592"/>
        <v>0</v>
      </c>
      <c r="AE223" s="168">
        <f t="shared" si="593"/>
        <v>0</v>
      </c>
      <c r="AF223" s="6"/>
      <c r="AG223" s="6"/>
      <c r="AH223" s="137">
        <f t="shared" si="594"/>
        <v>0</v>
      </c>
      <c r="AI223" s="159">
        <f t="shared" si="595"/>
        <v>0</v>
      </c>
      <c r="AJ223" s="168">
        <f t="shared" si="596"/>
        <v>0</v>
      </c>
      <c r="AK223" s="6"/>
      <c r="AL223" s="6"/>
      <c r="AM223" s="137">
        <f t="shared" si="597"/>
        <v>0</v>
      </c>
      <c r="AN223" s="159">
        <f t="shared" si="598"/>
        <v>0</v>
      </c>
      <c r="AO223" s="168">
        <f t="shared" si="599"/>
        <v>0</v>
      </c>
      <c r="AP223" s="6"/>
      <c r="AQ223" s="6"/>
      <c r="AR223" s="137">
        <f t="shared" si="600"/>
        <v>0</v>
      </c>
      <c r="AS223" s="159">
        <f t="shared" si="601"/>
        <v>0</v>
      </c>
      <c r="AT223" s="163">
        <f t="shared" si="602"/>
        <v>0</v>
      </c>
      <c r="AU223" s="164">
        <f t="shared" si="603"/>
        <v>0</v>
      </c>
    </row>
    <row r="224" spans="2:47" outlineLevel="1" x14ac:dyDescent="0.35">
      <c r="B224" s="229" t="s">
        <v>92</v>
      </c>
      <c r="C224" s="63" t="s">
        <v>106</v>
      </c>
      <c r="D224" s="69"/>
      <c r="E224" s="70">
        <v>0</v>
      </c>
      <c r="F224" s="69"/>
      <c r="G224" s="137">
        <f t="shared" si="581"/>
        <v>0</v>
      </c>
      <c r="H224" s="166">
        <f t="shared" si="582"/>
        <v>0</v>
      </c>
      <c r="I224" s="69"/>
      <c r="J224" s="137">
        <f t="shared" si="583"/>
        <v>0</v>
      </c>
      <c r="K224" s="166">
        <f t="shared" si="584"/>
        <v>0</v>
      </c>
      <c r="L224" s="69"/>
      <c r="M224" s="137">
        <f t="shared" si="585"/>
        <v>0</v>
      </c>
      <c r="N224" s="166">
        <f t="shared" si="586"/>
        <v>0</v>
      </c>
      <c r="O224" s="69"/>
      <c r="P224" s="137">
        <f t="shared" si="565"/>
        <v>0</v>
      </c>
      <c r="Q224" s="166">
        <f t="shared" si="566"/>
        <v>0</v>
      </c>
      <c r="R224" s="163">
        <f t="shared" si="567"/>
        <v>0</v>
      </c>
      <c r="S224" s="164">
        <f t="shared" si="568"/>
        <v>0</v>
      </c>
      <c r="U224" s="168">
        <f t="shared" si="587"/>
        <v>0</v>
      </c>
      <c r="V224" s="6"/>
      <c r="W224" s="6"/>
      <c r="X224" s="137">
        <f t="shared" si="588"/>
        <v>0</v>
      </c>
      <c r="Y224" s="166">
        <f t="shared" si="589"/>
        <v>0</v>
      </c>
      <c r="Z224" s="168">
        <f t="shared" si="590"/>
        <v>0</v>
      </c>
      <c r="AA224" s="6"/>
      <c r="AB224" s="6"/>
      <c r="AC224" s="137">
        <f t="shared" si="591"/>
        <v>0</v>
      </c>
      <c r="AD224" s="159">
        <f t="shared" si="592"/>
        <v>0</v>
      </c>
      <c r="AE224" s="168">
        <f t="shared" si="593"/>
        <v>0</v>
      </c>
      <c r="AF224" s="6"/>
      <c r="AG224" s="6"/>
      <c r="AH224" s="137">
        <f t="shared" si="594"/>
        <v>0</v>
      </c>
      <c r="AI224" s="159">
        <f t="shared" si="595"/>
        <v>0</v>
      </c>
      <c r="AJ224" s="168">
        <f t="shared" si="596"/>
        <v>0</v>
      </c>
      <c r="AK224" s="6"/>
      <c r="AL224" s="6"/>
      <c r="AM224" s="137">
        <f t="shared" si="597"/>
        <v>0</v>
      </c>
      <c r="AN224" s="159">
        <f t="shared" si="598"/>
        <v>0</v>
      </c>
      <c r="AO224" s="168">
        <f t="shared" si="599"/>
        <v>0</v>
      </c>
      <c r="AP224" s="6"/>
      <c r="AQ224" s="6"/>
      <c r="AR224" s="137">
        <f t="shared" si="600"/>
        <v>0</v>
      </c>
      <c r="AS224" s="159">
        <f t="shared" si="601"/>
        <v>0</v>
      </c>
      <c r="AT224" s="163">
        <f t="shared" si="602"/>
        <v>0</v>
      </c>
      <c r="AU224" s="164">
        <f t="shared" si="603"/>
        <v>0</v>
      </c>
    </row>
    <row r="225" spans="2:47" outlineLevel="1" x14ac:dyDescent="0.35">
      <c r="B225" s="230" t="s">
        <v>93</v>
      </c>
      <c r="C225" s="63" t="s">
        <v>106</v>
      </c>
      <c r="D225" s="69"/>
      <c r="E225" s="70">
        <v>0</v>
      </c>
      <c r="F225" s="69"/>
      <c r="G225" s="137">
        <f t="shared" si="581"/>
        <v>0</v>
      </c>
      <c r="H225" s="166">
        <f t="shared" si="582"/>
        <v>0</v>
      </c>
      <c r="I225" s="69"/>
      <c r="J225" s="137">
        <f t="shared" si="583"/>
        <v>0</v>
      </c>
      <c r="K225" s="166">
        <f t="shared" si="584"/>
        <v>0</v>
      </c>
      <c r="L225" s="69"/>
      <c r="M225" s="137">
        <f t="shared" si="585"/>
        <v>0</v>
      </c>
      <c r="N225" s="166">
        <f t="shared" si="586"/>
        <v>0</v>
      </c>
      <c r="O225" s="69"/>
      <c r="P225" s="137">
        <f t="shared" si="565"/>
        <v>0</v>
      </c>
      <c r="Q225" s="166">
        <f t="shared" si="566"/>
        <v>0</v>
      </c>
      <c r="R225" s="163">
        <f t="shared" si="567"/>
        <v>0</v>
      </c>
      <c r="S225" s="164">
        <f t="shared" si="568"/>
        <v>0</v>
      </c>
      <c r="U225" s="168">
        <f t="shared" si="587"/>
        <v>0</v>
      </c>
      <c r="V225" s="6"/>
      <c r="W225" s="6"/>
      <c r="X225" s="137">
        <f t="shared" si="588"/>
        <v>0</v>
      </c>
      <c r="Y225" s="166">
        <f t="shared" si="589"/>
        <v>0</v>
      </c>
      <c r="Z225" s="168">
        <f t="shared" si="590"/>
        <v>0</v>
      </c>
      <c r="AA225" s="6"/>
      <c r="AB225" s="6"/>
      <c r="AC225" s="137">
        <f t="shared" si="591"/>
        <v>0</v>
      </c>
      <c r="AD225" s="159">
        <f t="shared" si="592"/>
        <v>0</v>
      </c>
      <c r="AE225" s="168">
        <f t="shared" si="593"/>
        <v>0</v>
      </c>
      <c r="AF225" s="6"/>
      <c r="AG225" s="6"/>
      <c r="AH225" s="137">
        <f t="shared" si="594"/>
        <v>0</v>
      </c>
      <c r="AI225" s="159">
        <f t="shared" si="595"/>
        <v>0</v>
      </c>
      <c r="AJ225" s="168">
        <f t="shared" si="596"/>
        <v>0</v>
      </c>
      <c r="AK225" s="6"/>
      <c r="AL225" s="6"/>
      <c r="AM225" s="137">
        <f t="shared" si="597"/>
        <v>0</v>
      </c>
      <c r="AN225" s="159">
        <f t="shared" si="598"/>
        <v>0</v>
      </c>
      <c r="AO225" s="168">
        <f t="shared" si="599"/>
        <v>0</v>
      </c>
      <c r="AP225" s="6"/>
      <c r="AQ225" s="6"/>
      <c r="AR225" s="137">
        <f t="shared" si="600"/>
        <v>0</v>
      </c>
      <c r="AS225" s="159">
        <f t="shared" si="601"/>
        <v>0</v>
      </c>
      <c r="AT225" s="163">
        <f t="shared" si="602"/>
        <v>0</v>
      </c>
      <c r="AU225" s="164">
        <f t="shared" si="603"/>
        <v>0</v>
      </c>
    </row>
    <row r="226" spans="2:47" outlineLevel="1" x14ac:dyDescent="0.35">
      <c r="B226" s="229" t="s">
        <v>94</v>
      </c>
      <c r="C226" s="63" t="s">
        <v>106</v>
      </c>
      <c r="D226" s="69"/>
      <c r="E226" s="70">
        <v>0</v>
      </c>
      <c r="F226" s="69"/>
      <c r="G226" s="137">
        <f t="shared" si="581"/>
        <v>0</v>
      </c>
      <c r="H226" s="166">
        <f t="shared" si="582"/>
        <v>0</v>
      </c>
      <c r="I226" s="69"/>
      <c r="J226" s="137">
        <f t="shared" si="583"/>
        <v>0</v>
      </c>
      <c r="K226" s="166">
        <f t="shared" si="584"/>
        <v>0</v>
      </c>
      <c r="L226" s="69"/>
      <c r="M226" s="137">
        <f t="shared" si="585"/>
        <v>0</v>
      </c>
      <c r="N226" s="166">
        <f t="shared" si="586"/>
        <v>0</v>
      </c>
      <c r="O226" s="69"/>
      <c r="P226" s="137">
        <f t="shared" si="565"/>
        <v>0</v>
      </c>
      <c r="Q226" s="166">
        <f t="shared" si="566"/>
        <v>0</v>
      </c>
      <c r="R226" s="163">
        <f t="shared" si="567"/>
        <v>0</v>
      </c>
      <c r="S226" s="164">
        <f t="shared" si="568"/>
        <v>0</v>
      </c>
      <c r="U226" s="168">
        <f t="shared" si="587"/>
        <v>0</v>
      </c>
      <c r="V226" s="6"/>
      <c r="W226" s="6"/>
      <c r="X226" s="137">
        <f t="shared" si="588"/>
        <v>0</v>
      </c>
      <c r="Y226" s="166">
        <f t="shared" si="589"/>
        <v>0</v>
      </c>
      <c r="Z226" s="168">
        <f t="shared" si="590"/>
        <v>0</v>
      </c>
      <c r="AA226" s="6"/>
      <c r="AB226" s="6"/>
      <c r="AC226" s="137">
        <f t="shared" si="591"/>
        <v>0</v>
      </c>
      <c r="AD226" s="159">
        <f t="shared" si="592"/>
        <v>0</v>
      </c>
      <c r="AE226" s="168">
        <f t="shared" si="593"/>
        <v>0</v>
      </c>
      <c r="AF226" s="6"/>
      <c r="AG226" s="6"/>
      <c r="AH226" s="137">
        <f t="shared" si="594"/>
        <v>0</v>
      </c>
      <c r="AI226" s="159">
        <f t="shared" si="595"/>
        <v>0</v>
      </c>
      <c r="AJ226" s="168">
        <f t="shared" si="596"/>
        <v>0</v>
      </c>
      <c r="AK226" s="6"/>
      <c r="AL226" s="6"/>
      <c r="AM226" s="137">
        <f t="shared" si="597"/>
        <v>0</v>
      </c>
      <c r="AN226" s="159">
        <f t="shared" si="598"/>
        <v>0</v>
      </c>
      <c r="AO226" s="168">
        <f t="shared" si="599"/>
        <v>0</v>
      </c>
      <c r="AP226" s="6"/>
      <c r="AQ226" s="6"/>
      <c r="AR226" s="137">
        <f t="shared" si="600"/>
        <v>0</v>
      </c>
      <c r="AS226" s="159">
        <f t="shared" si="601"/>
        <v>0</v>
      </c>
      <c r="AT226" s="163">
        <f t="shared" si="602"/>
        <v>0</v>
      </c>
      <c r="AU226" s="164">
        <f t="shared" si="603"/>
        <v>0</v>
      </c>
    </row>
    <row r="227" spans="2:47" outlineLevel="1" x14ac:dyDescent="0.35">
      <c r="B227" s="230" t="s">
        <v>95</v>
      </c>
      <c r="C227" s="63" t="s">
        <v>106</v>
      </c>
      <c r="D227" s="69"/>
      <c r="E227" s="70">
        <v>0</v>
      </c>
      <c r="F227" s="69"/>
      <c r="G227" s="137">
        <f t="shared" si="581"/>
        <v>0</v>
      </c>
      <c r="H227" s="166">
        <f t="shared" si="582"/>
        <v>0</v>
      </c>
      <c r="I227" s="69"/>
      <c r="J227" s="137">
        <f t="shared" si="583"/>
        <v>0</v>
      </c>
      <c r="K227" s="166">
        <f t="shared" si="584"/>
        <v>0</v>
      </c>
      <c r="L227" s="69"/>
      <c r="M227" s="137">
        <f t="shared" si="585"/>
        <v>0</v>
      </c>
      <c r="N227" s="166">
        <f t="shared" si="586"/>
        <v>0</v>
      </c>
      <c r="O227" s="69"/>
      <c r="P227" s="137">
        <f t="shared" si="565"/>
        <v>0</v>
      </c>
      <c r="Q227" s="166">
        <f t="shared" si="566"/>
        <v>0</v>
      </c>
      <c r="R227" s="163">
        <f t="shared" si="567"/>
        <v>0</v>
      </c>
      <c r="S227" s="164">
        <f t="shared" si="568"/>
        <v>0</v>
      </c>
      <c r="U227" s="168">
        <f t="shared" si="587"/>
        <v>0</v>
      </c>
      <c r="V227" s="6"/>
      <c r="W227" s="6"/>
      <c r="X227" s="137">
        <f t="shared" si="588"/>
        <v>0</v>
      </c>
      <c r="Y227" s="166">
        <f t="shared" si="589"/>
        <v>0</v>
      </c>
      <c r="Z227" s="168">
        <f t="shared" si="590"/>
        <v>0</v>
      </c>
      <c r="AA227" s="6"/>
      <c r="AB227" s="6"/>
      <c r="AC227" s="137">
        <f t="shared" si="591"/>
        <v>0</v>
      </c>
      <c r="AD227" s="159">
        <f t="shared" si="592"/>
        <v>0</v>
      </c>
      <c r="AE227" s="168">
        <f t="shared" si="593"/>
        <v>0</v>
      </c>
      <c r="AF227" s="6"/>
      <c r="AG227" s="6"/>
      <c r="AH227" s="137">
        <f t="shared" si="594"/>
        <v>0</v>
      </c>
      <c r="AI227" s="159">
        <f t="shared" si="595"/>
        <v>0</v>
      </c>
      <c r="AJ227" s="168">
        <f t="shared" si="596"/>
        <v>0</v>
      </c>
      <c r="AK227" s="6"/>
      <c r="AL227" s="6"/>
      <c r="AM227" s="137">
        <f t="shared" si="597"/>
        <v>0</v>
      </c>
      <c r="AN227" s="159">
        <f t="shared" si="598"/>
        <v>0</v>
      </c>
      <c r="AO227" s="168">
        <f t="shared" si="599"/>
        <v>0</v>
      </c>
      <c r="AP227" s="6"/>
      <c r="AQ227" s="6"/>
      <c r="AR227" s="137">
        <f t="shared" si="600"/>
        <v>0</v>
      </c>
      <c r="AS227" s="159">
        <f t="shared" si="601"/>
        <v>0</v>
      </c>
      <c r="AT227" s="163">
        <f t="shared" si="602"/>
        <v>0</v>
      </c>
      <c r="AU227" s="164">
        <f t="shared" si="603"/>
        <v>0</v>
      </c>
    </row>
    <row r="228" spans="2:47" outlineLevel="1" x14ac:dyDescent="0.35">
      <c r="B228" s="229" t="s">
        <v>96</v>
      </c>
      <c r="C228" s="63" t="s">
        <v>106</v>
      </c>
      <c r="D228" s="69"/>
      <c r="E228" s="70">
        <v>0</v>
      </c>
      <c r="F228" s="69"/>
      <c r="G228" s="137">
        <f t="shared" ref="G228:G231" si="604">E228+F228</f>
        <v>0</v>
      </c>
      <c r="H228" s="166">
        <f t="shared" ref="H228:H231" si="605">IFERROR((G228-E228)/E228,0)</f>
        <v>0</v>
      </c>
      <c r="I228" s="69"/>
      <c r="J228" s="137">
        <f t="shared" ref="J228:J231" si="606">G228+I228</f>
        <v>0</v>
      </c>
      <c r="K228" s="166">
        <f t="shared" ref="K228:K232" si="607">IFERROR((J228-G228)/G228,0)</f>
        <v>0</v>
      </c>
      <c r="L228" s="69"/>
      <c r="M228" s="137">
        <f t="shared" ref="M228:M231" si="608">J228+L228</f>
        <v>0</v>
      </c>
      <c r="N228" s="166">
        <f t="shared" ref="N228:N232" si="609">IFERROR((M228-J228)/J228,0)</f>
        <v>0</v>
      </c>
      <c r="O228" s="69"/>
      <c r="P228" s="137">
        <f t="shared" si="565"/>
        <v>0</v>
      </c>
      <c r="Q228" s="166">
        <f t="shared" si="566"/>
        <v>0</v>
      </c>
      <c r="R228" s="163">
        <f t="shared" si="567"/>
        <v>0</v>
      </c>
      <c r="S228" s="164">
        <f t="shared" si="568"/>
        <v>0</v>
      </c>
      <c r="U228" s="168">
        <f t="shared" ref="U228:U231" si="610">V228+W228</f>
        <v>0</v>
      </c>
      <c r="V228" s="6"/>
      <c r="W228" s="6"/>
      <c r="X228" s="137">
        <f t="shared" ref="X228:X231" si="611">P228+U228</f>
        <v>0</v>
      </c>
      <c r="Y228" s="166">
        <f t="shared" ref="Y228:Y231" si="612">IFERROR((X228-P228)/P228,0)</f>
        <v>0</v>
      </c>
      <c r="Z228" s="168">
        <f t="shared" ref="Z228:Z231" si="613">AA228+AB228</f>
        <v>0</v>
      </c>
      <c r="AA228" s="6"/>
      <c r="AB228" s="6"/>
      <c r="AC228" s="137">
        <f t="shared" ref="AC228:AC231" si="614">X228+Z228</f>
        <v>0</v>
      </c>
      <c r="AD228" s="159">
        <f t="shared" ref="AD228:AD232" si="615">IFERROR((AC228-X228)/X228,0)</f>
        <v>0</v>
      </c>
      <c r="AE228" s="168">
        <f t="shared" ref="AE228:AE231" si="616">AF228+AG228</f>
        <v>0</v>
      </c>
      <c r="AF228" s="6"/>
      <c r="AG228" s="6"/>
      <c r="AH228" s="137">
        <f t="shared" ref="AH228:AH231" si="617">AC228+AE228</f>
        <v>0</v>
      </c>
      <c r="AI228" s="159">
        <f t="shared" ref="AI228:AI232" si="618">IFERROR((AH228-AC228)/AC228,0)</f>
        <v>0</v>
      </c>
      <c r="AJ228" s="168">
        <f t="shared" ref="AJ228:AJ231" si="619">AK228+AL228</f>
        <v>0</v>
      </c>
      <c r="AK228" s="6"/>
      <c r="AL228" s="6"/>
      <c r="AM228" s="137">
        <f t="shared" ref="AM228:AM231" si="620">AH228+AJ228</f>
        <v>0</v>
      </c>
      <c r="AN228" s="159">
        <f t="shared" ref="AN228:AN232" si="621">IFERROR((AM228-AH228)/AH228,0)</f>
        <v>0</v>
      </c>
      <c r="AO228" s="168">
        <f t="shared" ref="AO228:AO231" si="622">AP228+AQ228</f>
        <v>0</v>
      </c>
      <c r="AP228" s="6"/>
      <c r="AQ228" s="6"/>
      <c r="AR228" s="137">
        <f t="shared" ref="AR228:AR231" si="623">AM228+AO228</f>
        <v>0</v>
      </c>
      <c r="AS228" s="159">
        <f t="shared" ref="AS228:AS232" si="624">IFERROR((AR228-AM228)/AM228,0)</f>
        <v>0</v>
      </c>
      <c r="AT228" s="163">
        <f t="shared" ref="AT228:AT231" si="625">U228+Z228+AE228+AJ228+AO228</f>
        <v>0</v>
      </c>
      <c r="AU228" s="164">
        <f t="shared" ref="AU228:AU232" si="626">IFERROR((AR228/X228)^(1/4)-1,0)</f>
        <v>0</v>
      </c>
    </row>
    <row r="229" spans="2:47" outlineLevel="1" x14ac:dyDescent="0.35">
      <c r="B229" s="230" t="s">
        <v>97</v>
      </c>
      <c r="C229" s="63" t="s">
        <v>106</v>
      </c>
      <c r="D229" s="69"/>
      <c r="E229" s="70">
        <v>0</v>
      </c>
      <c r="F229" s="69"/>
      <c r="G229" s="137">
        <f t="shared" si="604"/>
        <v>0</v>
      </c>
      <c r="H229" s="166">
        <f t="shared" si="605"/>
        <v>0</v>
      </c>
      <c r="I229" s="69"/>
      <c r="J229" s="137">
        <f t="shared" si="606"/>
        <v>0</v>
      </c>
      <c r="K229" s="166">
        <f t="shared" si="607"/>
        <v>0</v>
      </c>
      <c r="L229" s="69"/>
      <c r="M229" s="137">
        <f t="shared" si="608"/>
        <v>0</v>
      </c>
      <c r="N229" s="166">
        <f t="shared" si="609"/>
        <v>0</v>
      </c>
      <c r="O229" s="69"/>
      <c r="P229" s="137">
        <f t="shared" si="565"/>
        <v>0</v>
      </c>
      <c r="Q229" s="166">
        <f t="shared" si="566"/>
        <v>0</v>
      </c>
      <c r="R229" s="163">
        <f t="shared" si="567"/>
        <v>0</v>
      </c>
      <c r="S229" s="164">
        <f t="shared" si="568"/>
        <v>0</v>
      </c>
      <c r="U229" s="168">
        <f t="shared" si="610"/>
        <v>0</v>
      </c>
      <c r="V229" s="6"/>
      <c r="W229" s="6"/>
      <c r="X229" s="137">
        <f t="shared" si="611"/>
        <v>0</v>
      </c>
      <c r="Y229" s="166">
        <f t="shared" si="612"/>
        <v>0</v>
      </c>
      <c r="Z229" s="168">
        <f t="shared" si="613"/>
        <v>0</v>
      </c>
      <c r="AA229" s="6"/>
      <c r="AB229" s="6"/>
      <c r="AC229" s="137">
        <f t="shared" si="614"/>
        <v>0</v>
      </c>
      <c r="AD229" s="159">
        <f t="shared" si="615"/>
        <v>0</v>
      </c>
      <c r="AE229" s="168">
        <f t="shared" si="616"/>
        <v>0</v>
      </c>
      <c r="AF229" s="6"/>
      <c r="AG229" s="6"/>
      <c r="AH229" s="137">
        <f t="shared" si="617"/>
        <v>0</v>
      </c>
      <c r="AI229" s="159">
        <f t="shared" si="618"/>
        <v>0</v>
      </c>
      <c r="AJ229" s="168">
        <f t="shared" si="619"/>
        <v>0</v>
      </c>
      <c r="AK229" s="6"/>
      <c r="AL229" s="6"/>
      <c r="AM229" s="137">
        <f t="shared" si="620"/>
        <v>0</v>
      </c>
      <c r="AN229" s="159">
        <f t="shared" si="621"/>
        <v>0</v>
      </c>
      <c r="AO229" s="168">
        <f t="shared" si="622"/>
        <v>0</v>
      </c>
      <c r="AP229" s="6"/>
      <c r="AQ229" s="6"/>
      <c r="AR229" s="137">
        <f t="shared" si="623"/>
        <v>0</v>
      </c>
      <c r="AS229" s="159">
        <f t="shared" si="624"/>
        <v>0</v>
      </c>
      <c r="AT229" s="163">
        <f t="shared" si="625"/>
        <v>0</v>
      </c>
      <c r="AU229" s="164">
        <f t="shared" si="626"/>
        <v>0</v>
      </c>
    </row>
    <row r="230" spans="2:47" outlineLevel="1" x14ac:dyDescent="0.35">
      <c r="B230" s="230" t="s">
        <v>98</v>
      </c>
      <c r="C230" s="63" t="s">
        <v>106</v>
      </c>
      <c r="D230" s="69"/>
      <c r="E230" s="70">
        <v>0</v>
      </c>
      <c r="F230" s="69"/>
      <c r="G230" s="137">
        <f t="shared" si="604"/>
        <v>0</v>
      </c>
      <c r="H230" s="166">
        <f t="shared" si="605"/>
        <v>0</v>
      </c>
      <c r="I230" s="69"/>
      <c r="J230" s="137">
        <f t="shared" si="606"/>
        <v>0</v>
      </c>
      <c r="K230" s="166">
        <f t="shared" si="607"/>
        <v>0</v>
      </c>
      <c r="L230" s="69"/>
      <c r="M230" s="137">
        <f t="shared" si="608"/>
        <v>0</v>
      </c>
      <c r="N230" s="166">
        <f t="shared" si="609"/>
        <v>0</v>
      </c>
      <c r="O230" s="69"/>
      <c r="P230" s="137">
        <f t="shared" si="565"/>
        <v>0</v>
      </c>
      <c r="Q230" s="166">
        <f t="shared" si="566"/>
        <v>0</v>
      </c>
      <c r="R230" s="163">
        <f t="shared" si="567"/>
        <v>0</v>
      </c>
      <c r="S230" s="164">
        <f t="shared" si="568"/>
        <v>0</v>
      </c>
      <c r="U230" s="168">
        <f t="shared" si="610"/>
        <v>0</v>
      </c>
      <c r="V230" s="6"/>
      <c r="W230" s="6"/>
      <c r="X230" s="137">
        <f t="shared" si="611"/>
        <v>0</v>
      </c>
      <c r="Y230" s="166">
        <f t="shared" si="612"/>
        <v>0</v>
      </c>
      <c r="Z230" s="168">
        <f t="shared" si="613"/>
        <v>0</v>
      </c>
      <c r="AA230" s="6"/>
      <c r="AB230" s="6"/>
      <c r="AC230" s="137">
        <f t="shared" si="614"/>
        <v>0</v>
      </c>
      <c r="AD230" s="159">
        <f t="shared" si="615"/>
        <v>0</v>
      </c>
      <c r="AE230" s="168">
        <f t="shared" si="616"/>
        <v>0</v>
      </c>
      <c r="AF230" s="6"/>
      <c r="AG230" s="6"/>
      <c r="AH230" s="137">
        <f t="shared" si="617"/>
        <v>0</v>
      </c>
      <c r="AI230" s="159">
        <f t="shared" si="618"/>
        <v>0</v>
      </c>
      <c r="AJ230" s="168">
        <f t="shared" si="619"/>
        <v>0</v>
      </c>
      <c r="AK230" s="6"/>
      <c r="AL230" s="6"/>
      <c r="AM230" s="137">
        <f t="shared" si="620"/>
        <v>0</v>
      </c>
      <c r="AN230" s="159">
        <f t="shared" si="621"/>
        <v>0</v>
      </c>
      <c r="AO230" s="168">
        <f t="shared" si="622"/>
        <v>0</v>
      </c>
      <c r="AP230" s="6"/>
      <c r="AQ230" s="6"/>
      <c r="AR230" s="137">
        <f t="shared" si="623"/>
        <v>0</v>
      </c>
      <c r="AS230" s="159">
        <f t="shared" si="624"/>
        <v>0</v>
      </c>
      <c r="AT230" s="163">
        <f t="shared" si="625"/>
        <v>0</v>
      </c>
      <c r="AU230" s="164">
        <f t="shared" si="626"/>
        <v>0</v>
      </c>
    </row>
    <row r="231" spans="2:47" outlineLevel="1" x14ac:dyDescent="0.35">
      <c r="B231" s="230" t="s">
        <v>99</v>
      </c>
      <c r="C231" s="63" t="s">
        <v>106</v>
      </c>
      <c r="D231" s="69"/>
      <c r="E231" s="70">
        <v>0</v>
      </c>
      <c r="F231" s="69"/>
      <c r="G231" s="137">
        <f t="shared" si="604"/>
        <v>0</v>
      </c>
      <c r="H231" s="166">
        <f t="shared" si="605"/>
        <v>0</v>
      </c>
      <c r="I231" s="69"/>
      <c r="J231" s="137">
        <f t="shared" si="606"/>
        <v>0</v>
      </c>
      <c r="K231" s="166">
        <f t="shared" si="607"/>
        <v>0</v>
      </c>
      <c r="L231" s="69"/>
      <c r="M231" s="137">
        <f t="shared" si="608"/>
        <v>0</v>
      </c>
      <c r="N231" s="166">
        <f t="shared" si="609"/>
        <v>0</v>
      </c>
      <c r="O231" s="69"/>
      <c r="P231" s="137">
        <f t="shared" si="565"/>
        <v>0</v>
      </c>
      <c r="Q231" s="166">
        <f t="shared" si="566"/>
        <v>0</v>
      </c>
      <c r="R231" s="163">
        <f t="shared" si="567"/>
        <v>0</v>
      </c>
      <c r="S231" s="164">
        <f t="shared" si="568"/>
        <v>0</v>
      </c>
      <c r="U231" s="168">
        <f t="shared" si="610"/>
        <v>0</v>
      </c>
      <c r="V231" s="6"/>
      <c r="W231" s="6"/>
      <c r="X231" s="137">
        <f t="shared" si="611"/>
        <v>0</v>
      </c>
      <c r="Y231" s="166">
        <f t="shared" si="612"/>
        <v>0</v>
      </c>
      <c r="Z231" s="168">
        <f t="shared" si="613"/>
        <v>0</v>
      </c>
      <c r="AA231" s="6"/>
      <c r="AB231" s="6"/>
      <c r="AC231" s="137">
        <f t="shared" si="614"/>
        <v>0</v>
      </c>
      <c r="AD231" s="159">
        <f t="shared" si="615"/>
        <v>0</v>
      </c>
      <c r="AE231" s="168">
        <f t="shared" si="616"/>
        <v>0</v>
      </c>
      <c r="AF231" s="6"/>
      <c r="AG231" s="6"/>
      <c r="AH231" s="137">
        <f t="shared" si="617"/>
        <v>0</v>
      </c>
      <c r="AI231" s="159">
        <f t="shared" si="618"/>
        <v>0</v>
      </c>
      <c r="AJ231" s="168">
        <f t="shared" si="619"/>
        <v>0</v>
      </c>
      <c r="AK231" s="6"/>
      <c r="AL231" s="6"/>
      <c r="AM231" s="137">
        <f t="shared" si="620"/>
        <v>0</v>
      </c>
      <c r="AN231" s="159">
        <f t="shared" si="621"/>
        <v>0</v>
      </c>
      <c r="AO231" s="168">
        <f t="shared" si="622"/>
        <v>0</v>
      </c>
      <c r="AP231" s="6"/>
      <c r="AQ231" s="6"/>
      <c r="AR231" s="137">
        <f t="shared" si="623"/>
        <v>0</v>
      </c>
      <c r="AS231" s="159">
        <f t="shared" si="624"/>
        <v>0</v>
      </c>
      <c r="AT231" s="163">
        <f t="shared" si="625"/>
        <v>0</v>
      </c>
      <c r="AU231" s="164">
        <f t="shared" si="626"/>
        <v>0</v>
      </c>
    </row>
    <row r="232" spans="2:47" ht="15" customHeight="1" outlineLevel="1" x14ac:dyDescent="0.35">
      <c r="B232" s="50" t="s">
        <v>138</v>
      </c>
      <c r="C232" s="47" t="s">
        <v>106</v>
      </c>
      <c r="D232" s="157">
        <f>SUM(D207:D231)</f>
        <v>0</v>
      </c>
      <c r="E232" s="157">
        <f t="shared" ref="E232" si="627">SUM(E207:E231)</f>
        <v>1</v>
      </c>
      <c r="F232" s="157">
        <f>SUM(F207:F231)</f>
        <v>0</v>
      </c>
      <c r="G232" s="157">
        <f>SUM(G207:G231)</f>
        <v>1</v>
      </c>
      <c r="H232" s="160">
        <f>IFERROR((G232-E232)/E232,0)</f>
        <v>0</v>
      </c>
      <c r="I232" s="157">
        <f>SUM(I207:I231)</f>
        <v>2</v>
      </c>
      <c r="J232" s="157">
        <f t="shared" ref="J232" si="628">SUM(J207:J231)</f>
        <v>3</v>
      </c>
      <c r="K232" s="160">
        <f t="shared" si="607"/>
        <v>2</v>
      </c>
      <c r="L232" s="157">
        <f t="shared" ref="L232" si="629">SUM(L207:L231)</f>
        <v>2</v>
      </c>
      <c r="M232" s="157">
        <f>SUM(M207:M231)</f>
        <v>5</v>
      </c>
      <c r="N232" s="160">
        <f t="shared" si="609"/>
        <v>0.66666666666666663</v>
      </c>
      <c r="O232" s="157">
        <f t="shared" ref="O232" si="630">SUM(O207:O231)</f>
        <v>0</v>
      </c>
      <c r="P232" s="157">
        <f t="shared" ref="P232" si="631">SUM(P207:P231)</f>
        <v>5</v>
      </c>
      <c r="Q232" s="160">
        <f t="shared" si="566"/>
        <v>0</v>
      </c>
      <c r="R232" s="157">
        <f>SUM(R207:R231)</f>
        <v>4</v>
      </c>
      <c r="S232" s="164">
        <f t="shared" si="568"/>
        <v>0.4953487812212205</v>
      </c>
      <c r="U232" s="157">
        <f t="shared" ref="U232" si="632">SUM(U207:U231)</f>
        <v>1</v>
      </c>
      <c r="V232" s="157">
        <f t="shared" ref="V232" si="633">SUM(V207:V231)</f>
        <v>1</v>
      </c>
      <c r="W232" s="157">
        <f t="shared" ref="W232" si="634">SUM(W207:W231)</f>
        <v>0</v>
      </c>
      <c r="X232" s="157">
        <f t="shared" ref="X232" si="635">SUM(X207:X231)</f>
        <v>6</v>
      </c>
      <c r="Y232" s="165">
        <f>IFERROR((X232-P232)/P232,0)</f>
        <v>0.2</v>
      </c>
      <c r="Z232" s="157">
        <f t="shared" ref="Z232" si="636">SUM(Z207:Z231)</f>
        <v>0</v>
      </c>
      <c r="AA232" s="157">
        <f t="shared" ref="AA232" si="637">SUM(AA207:AA231)</f>
        <v>0</v>
      </c>
      <c r="AB232" s="157">
        <f t="shared" ref="AB232" si="638">SUM(AB207:AB231)</f>
        <v>0</v>
      </c>
      <c r="AC232" s="157">
        <f t="shared" ref="AC232" si="639">SUM(AC207:AC231)</f>
        <v>6</v>
      </c>
      <c r="AD232" s="165">
        <f t="shared" si="615"/>
        <v>0</v>
      </c>
      <c r="AE232" s="157">
        <f t="shared" ref="AE232" si="640">SUM(AE207:AE231)</f>
        <v>0</v>
      </c>
      <c r="AF232" s="157">
        <f t="shared" ref="AF232" si="641">SUM(AF207:AF231)</f>
        <v>0</v>
      </c>
      <c r="AG232" s="157">
        <f t="shared" ref="AG232" si="642">SUM(AG207:AG231)</f>
        <v>0</v>
      </c>
      <c r="AH232" s="157">
        <f t="shared" ref="AH232" si="643">SUM(AH207:AH231)</f>
        <v>6</v>
      </c>
      <c r="AI232" s="165">
        <f t="shared" si="618"/>
        <v>0</v>
      </c>
      <c r="AJ232" s="157">
        <f>SUM(AJ207:AJ231)</f>
        <v>0</v>
      </c>
      <c r="AK232" s="157">
        <f>SUM(AK207:AK231)</f>
        <v>0</v>
      </c>
      <c r="AL232" s="157">
        <f>SUM(AL207:AL231)</f>
        <v>0</v>
      </c>
      <c r="AM232" s="157">
        <f>SUM(AM207:AM231)</f>
        <v>6</v>
      </c>
      <c r="AN232" s="165">
        <f t="shared" si="621"/>
        <v>0</v>
      </c>
      <c r="AO232" s="157">
        <f t="shared" ref="AO232" si="644">SUM(AO207:AO231)</f>
        <v>0</v>
      </c>
      <c r="AP232" s="157">
        <f t="shared" ref="AP232" si="645">SUM(AP207:AP231)</f>
        <v>0</v>
      </c>
      <c r="AQ232" s="157">
        <f t="shared" ref="AQ232" si="646">SUM(AQ207:AQ231)</f>
        <v>0</v>
      </c>
      <c r="AR232" s="157">
        <f t="shared" ref="AR232" si="647">SUM(AR207:AR231)</f>
        <v>6</v>
      </c>
      <c r="AS232" s="165">
        <f t="shared" si="624"/>
        <v>0</v>
      </c>
      <c r="AT232" s="157">
        <f>SUM(AT207:AT231)</f>
        <v>1</v>
      </c>
      <c r="AU232" s="164">
        <f t="shared" si="626"/>
        <v>0</v>
      </c>
    </row>
    <row r="234" spans="2:47" x14ac:dyDescent="0.35">
      <c r="U234" s="17"/>
    </row>
    <row r="235" spans="2:47" ht="15.5" x14ac:dyDescent="0.35">
      <c r="T235" s="102"/>
    </row>
  </sheetData>
  <mergeCells count="122">
    <mergeCell ref="O141:Q141"/>
    <mergeCell ref="R140:S141"/>
    <mergeCell ref="F141:H141"/>
    <mergeCell ref="I141:K141"/>
    <mergeCell ref="L141:N141"/>
    <mergeCell ref="AT141:AU141"/>
    <mergeCell ref="D109:E109"/>
    <mergeCell ref="F109:H109"/>
    <mergeCell ref="I109:K109"/>
    <mergeCell ref="L109:N109"/>
    <mergeCell ref="U109:Y109"/>
    <mergeCell ref="Z109:AD109"/>
    <mergeCell ref="AE109:AI109"/>
    <mergeCell ref="AJ109:AN109"/>
    <mergeCell ref="D141:E141"/>
    <mergeCell ref="R108:S109"/>
    <mergeCell ref="Z141:AD141"/>
    <mergeCell ref="AE141:AI141"/>
    <mergeCell ref="AJ141:AN141"/>
    <mergeCell ref="O109:Q109"/>
    <mergeCell ref="AT109:AU109"/>
    <mergeCell ref="U140:AU140"/>
    <mergeCell ref="B42:AU42"/>
    <mergeCell ref="B44:B46"/>
    <mergeCell ref="C44:C46"/>
    <mergeCell ref="O45:Q45"/>
    <mergeCell ref="U44:AU44"/>
    <mergeCell ref="D45:E45"/>
    <mergeCell ref="F45:H45"/>
    <mergeCell ref="I45:K45"/>
    <mergeCell ref="L45:N45"/>
    <mergeCell ref="U45:Y45"/>
    <mergeCell ref="Z45:AD45"/>
    <mergeCell ref="AE45:AI45"/>
    <mergeCell ref="D44:Q44"/>
    <mergeCell ref="AJ45:AN45"/>
    <mergeCell ref="AO45:AS45"/>
    <mergeCell ref="AT45:AU45"/>
    <mergeCell ref="R76:S77"/>
    <mergeCell ref="B202:AU202"/>
    <mergeCell ref="B170:AU170"/>
    <mergeCell ref="U108:AU108"/>
    <mergeCell ref="I77:K77"/>
    <mergeCell ref="L77:N77"/>
    <mergeCell ref="U77:Y77"/>
    <mergeCell ref="Z77:AD77"/>
    <mergeCell ref="AE77:AI77"/>
    <mergeCell ref="AJ77:AN77"/>
    <mergeCell ref="AO77:AS77"/>
    <mergeCell ref="AT77:AU77"/>
    <mergeCell ref="AO109:AS109"/>
    <mergeCell ref="D76:Q76"/>
    <mergeCell ref="D108:Q108"/>
    <mergeCell ref="D140:Q140"/>
    <mergeCell ref="O77:Q77"/>
    <mergeCell ref="AO141:AS141"/>
    <mergeCell ref="B106:AU106"/>
    <mergeCell ref="B108:B110"/>
    <mergeCell ref="C108:C110"/>
    <mergeCell ref="B138:AU138"/>
    <mergeCell ref="B140:B142"/>
    <mergeCell ref="C140:C142"/>
    <mergeCell ref="B204:B206"/>
    <mergeCell ref="C204:C206"/>
    <mergeCell ref="O205:Q205"/>
    <mergeCell ref="R204:S205"/>
    <mergeCell ref="U204:AU204"/>
    <mergeCell ref="D205:E205"/>
    <mergeCell ref="AT205:AU205"/>
    <mergeCell ref="F205:H205"/>
    <mergeCell ref="I205:K205"/>
    <mergeCell ref="L205:N205"/>
    <mergeCell ref="U205:Y205"/>
    <mergeCell ref="Z205:AD205"/>
    <mergeCell ref="AE205:AI205"/>
    <mergeCell ref="AJ205:AN205"/>
    <mergeCell ref="AO205:AS205"/>
    <mergeCell ref="D204:Q204"/>
    <mergeCell ref="B74:AU74"/>
    <mergeCell ref="B76:B78"/>
    <mergeCell ref="C76:C78"/>
    <mergeCell ref="U76:AU76"/>
    <mergeCell ref="D77:E77"/>
    <mergeCell ref="F77:H77"/>
    <mergeCell ref="R44:S45"/>
    <mergeCell ref="B172:B174"/>
    <mergeCell ref="C172:C174"/>
    <mergeCell ref="O173:Q173"/>
    <mergeCell ref="R172:S173"/>
    <mergeCell ref="U172:AU172"/>
    <mergeCell ref="D173:E173"/>
    <mergeCell ref="F173:H173"/>
    <mergeCell ref="I173:K173"/>
    <mergeCell ref="L173:N173"/>
    <mergeCell ref="U173:Y173"/>
    <mergeCell ref="Z173:AD173"/>
    <mergeCell ref="AE173:AI173"/>
    <mergeCell ref="AJ173:AN173"/>
    <mergeCell ref="AO173:AS173"/>
    <mergeCell ref="AT173:AU173"/>
    <mergeCell ref="D172:Q172"/>
    <mergeCell ref="U141:Y141"/>
    <mergeCell ref="C2:H2"/>
    <mergeCell ref="B9:AU9"/>
    <mergeCell ref="B11:B13"/>
    <mergeCell ref="C11:C13"/>
    <mergeCell ref="J2:L2"/>
    <mergeCell ref="B5:I5"/>
    <mergeCell ref="O12:Q12"/>
    <mergeCell ref="U11:AU11"/>
    <mergeCell ref="D12:E12"/>
    <mergeCell ref="R11:S12"/>
    <mergeCell ref="AT12:AU12"/>
    <mergeCell ref="D11:Q11"/>
    <mergeCell ref="F12:H12"/>
    <mergeCell ref="I12:K12"/>
    <mergeCell ref="L12:N12"/>
    <mergeCell ref="U12:Y12"/>
    <mergeCell ref="Z12:AD12"/>
    <mergeCell ref="AE12:AI12"/>
    <mergeCell ref="AJ12:AN12"/>
    <mergeCell ref="AO12:AS12"/>
  </mergeCells>
  <hyperlinks>
    <hyperlink ref="J2" location="'Αρχική σελίδα'!A1" display="Πίσω στην αρχική σελίδα" xr:uid="{F8EDC39C-CE97-4E3B-96A2-126040462AFE}"/>
  </hyperlink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pageSetUpPr fitToPage="1"/>
  </sheetPr>
  <dimension ref="B2:AU234"/>
  <sheetViews>
    <sheetView showGridLines="0" topLeftCell="A38" zoomScale="85" zoomScaleNormal="85" workbookViewId="0">
      <pane xSplit="3" topLeftCell="AH1" activePane="topRight" state="frozen"/>
      <selection activeCell="A4" sqref="A4"/>
      <selection pane="topRight" activeCell="AG35" sqref="AG35:AG38"/>
    </sheetView>
  </sheetViews>
  <sheetFormatPr defaultColWidth="8.81640625" defaultRowHeight="14.5" outlineLevelRow="1" x14ac:dyDescent="0.35"/>
  <cols>
    <col min="1" max="1" width="2.81640625" customWidth="1"/>
    <col min="2" max="2" width="56.54296875" customWidth="1"/>
    <col min="3" max="13" width="13.54296875" customWidth="1"/>
    <col min="14" max="14" width="21.54296875" customWidth="1"/>
    <col min="15" max="18" width="13.54296875" customWidth="1"/>
    <col min="19" max="19" width="18.54296875" customWidth="1"/>
    <col min="20" max="20" width="1.54296875" customWidth="1"/>
    <col min="21" max="31" width="13.54296875" customWidth="1"/>
    <col min="32" max="32" width="12.81640625" customWidth="1"/>
    <col min="33" max="36" width="13.54296875" customWidth="1"/>
    <col min="37" max="37" width="18.54296875" customWidth="1"/>
  </cols>
  <sheetData>
    <row r="2" spans="2:37" ht="18.5" x14ac:dyDescent="0.45">
      <c r="B2" s="1" t="s">
        <v>0</v>
      </c>
      <c r="C2" s="297" t="str">
        <f>'Αρχική σελίδα'!C3</f>
        <v>Στερεάς Ελλάδας</v>
      </c>
      <c r="D2" s="297"/>
      <c r="E2" s="297"/>
      <c r="F2" s="297"/>
      <c r="G2" s="297"/>
      <c r="H2" s="97"/>
      <c r="J2" s="298" t="s">
        <v>59</v>
      </c>
      <c r="K2" s="298"/>
      <c r="L2" s="298"/>
    </row>
    <row r="3" spans="2:37" ht="18.5" x14ac:dyDescent="0.45">
      <c r="B3" s="2" t="s">
        <v>2</v>
      </c>
      <c r="C3" s="98">
        <f>'Αρχική σελίδα'!C4</f>
        <v>2024</v>
      </c>
      <c r="D3" s="46" t="s">
        <v>3</v>
      </c>
      <c r="E3" s="46">
        <f>C3+4</f>
        <v>2028</v>
      </c>
    </row>
    <row r="4" spans="2:37" ht="14.5" customHeight="1" x14ac:dyDescent="0.45">
      <c r="C4" s="2"/>
      <c r="D4" s="46"/>
      <c r="E4" s="46"/>
    </row>
    <row r="5" spans="2:37" ht="56.5" customHeight="1" x14ac:dyDescent="0.35">
      <c r="B5" s="299" t="s">
        <v>141</v>
      </c>
      <c r="C5" s="299"/>
      <c r="D5" s="299"/>
      <c r="E5" s="299"/>
      <c r="F5" s="299"/>
      <c r="G5" s="299"/>
      <c r="H5" s="299"/>
      <c r="I5" s="299"/>
    </row>
    <row r="6" spans="2:37" x14ac:dyDescent="0.35">
      <c r="B6" s="220"/>
      <c r="C6" s="220"/>
      <c r="D6" s="220"/>
      <c r="E6" s="220"/>
      <c r="F6" s="220"/>
      <c r="G6" s="220"/>
      <c r="H6" s="220"/>
    </row>
    <row r="7" spans="2:37" ht="18.5" x14ac:dyDescent="0.45">
      <c r="B7" s="99"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100"/>
      <c r="D7" s="100"/>
      <c r="E7" s="100"/>
      <c r="F7" s="100"/>
      <c r="G7" s="100"/>
      <c r="H7" s="100"/>
      <c r="I7" s="100"/>
      <c r="J7" s="101"/>
      <c r="K7" s="97"/>
      <c r="L7" s="97"/>
    </row>
    <row r="8" spans="2:37" ht="18.5" x14ac:dyDescent="0.45">
      <c r="B8" s="224"/>
      <c r="C8" s="56"/>
      <c r="D8" s="56"/>
      <c r="E8" s="56"/>
      <c r="F8" s="56"/>
      <c r="G8" s="56"/>
      <c r="H8" s="56"/>
      <c r="I8" s="56"/>
      <c r="J8" s="23"/>
    </row>
    <row r="9" spans="2:37" ht="15.5" x14ac:dyDescent="0.35">
      <c r="B9" s="296" t="s">
        <v>142</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x14ac:dyDescent="0.35">
      <c r="B11" s="322"/>
      <c r="C11" s="313" t="s">
        <v>105</v>
      </c>
      <c r="D11" s="307" t="s">
        <v>130</v>
      </c>
      <c r="E11" s="308"/>
      <c r="F11" s="308"/>
      <c r="G11" s="308"/>
      <c r="H11" s="308"/>
      <c r="I11" s="308"/>
      <c r="J11" s="308"/>
      <c r="K11" s="308"/>
      <c r="L11" s="308"/>
      <c r="M11" s="308"/>
      <c r="N11" s="308"/>
      <c r="O11" s="308"/>
      <c r="P11" s="308"/>
      <c r="Q11" s="309"/>
      <c r="R11" s="318" t="str">
        <f xml:space="preserve"> D12&amp;" - "&amp;O12</f>
        <v>2019 - 2023</v>
      </c>
      <c r="S11" s="319"/>
      <c r="U11" s="307" t="s">
        <v>143</v>
      </c>
      <c r="V11" s="308"/>
      <c r="W11" s="308"/>
      <c r="X11" s="308"/>
      <c r="Y11" s="308"/>
      <c r="Z11" s="308"/>
      <c r="AA11" s="308"/>
      <c r="AB11" s="308"/>
      <c r="AC11" s="308"/>
      <c r="AD11" s="308"/>
      <c r="AE11" s="308"/>
      <c r="AF11" s="308"/>
      <c r="AG11" s="308"/>
      <c r="AH11" s="308"/>
      <c r="AI11" s="308"/>
      <c r="AJ11" s="308"/>
      <c r="AK11" s="309"/>
    </row>
    <row r="12" spans="2:37" outlineLevel="1" x14ac:dyDescent="0.35">
      <c r="B12" s="323"/>
      <c r="C12" s="314"/>
      <c r="D12" s="307">
        <f>$C$3-5</f>
        <v>2019</v>
      </c>
      <c r="E12" s="309"/>
      <c r="F12" s="308">
        <f>$C$3-4</f>
        <v>2020</v>
      </c>
      <c r="G12" s="308"/>
      <c r="H12" s="308"/>
      <c r="I12" s="307">
        <f>$C$3-3</f>
        <v>2021</v>
      </c>
      <c r="J12" s="308"/>
      <c r="K12" s="309"/>
      <c r="L12" s="307">
        <f>$C$3-2</f>
        <v>2022</v>
      </c>
      <c r="M12" s="308"/>
      <c r="N12" s="309"/>
      <c r="O12" s="307">
        <f>$C$3-1</f>
        <v>2023</v>
      </c>
      <c r="P12" s="308"/>
      <c r="Q12" s="309"/>
      <c r="R12" s="320"/>
      <c r="S12" s="321"/>
      <c r="U12" s="307">
        <f>$C$3</f>
        <v>2024</v>
      </c>
      <c r="V12" s="308"/>
      <c r="W12" s="309"/>
      <c r="X12" s="308">
        <f>$C$3+1</f>
        <v>2025</v>
      </c>
      <c r="Y12" s="308"/>
      <c r="Z12" s="308"/>
      <c r="AA12" s="307">
        <f>$C$3+2</f>
        <v>2026</v>
      </c>
      <c r="AB12" s="308"/>
      <c r="AC12" s="309"/>
      <c r="AD12" s="308">
        <f>$C$3+3</f>
        <v>2027</v>
      </c>
      <c r="AE12" s="308"/>
      <c r="AF12" s="308"/>
      <c r="AG12" s="307">
        <f>$C$3+4</f>
        <v>2028</v>
      </c>
      <c r="AH12" s="308"/>
      <c r="AI12" s="309"/>
      <c r="AJ12" s="316" t="str">
        <f>U12&amp;" - "&amp;AG12</f>
        <v>2024 - 2028</v>
      </c>
      <c r="AK12" s="317"/>
    </row>
    <row r="13" spans="2:37" ht="29" outlineLevel="1" x14ac:dyDescent="0.35">
      <c r="B13" s="324"/>
      <c r="C13" s="315"/>
      <c r="D13" s="65" t="s">
        <v>132</v>
      </c>
      <c r="E13" s="66" t="s">
        <v>133</v>
      </c>
      <c r="F13" s="74" t="s">
        <v>132</v>
      </c>
      <c r="G13" s="9" t="s">
        <v>133</v>
      </c>
      <c r="H13" s="66" t="s">
        <v>134</v>
      </c>
      <c r="I13" s="74" t="s">
        <v>132</v>
      </c>
      <c r="J13" s="9" t="s">
        <v>133</v>
      </c>
      <c r="K13" s="66" t="s">
        <v>134</v>
      </c>
      <c r="L13" s="74" t="s">
        <v>132</v>
      </c>
      <c r="M13" s="9" t="s">
        <v>133</v>
      </c>
      <c r="N13" s="66" t="s">
        <v>134</v>
      </c>
      <c r="O13" s="74" t="s">
        <v>132</v>
      </c>
      <c r="P13" s="9" t="s">
        <v>133</v>
      </c>
      <c r="Q13" s="66" t="s">
        <v>134</v>
      </c>
      <c r="R13" s="65" t="s">
        <v>126</v>
      </c>
      <c r="S13" s="119" t="s">
        <v>135</v>
      </c>
      <c r="U13" s="65" t="s">
        <v>132</v>
      </c>
      <c r="V13" s="9" t="s">
        <v>133</v>
      </c>
      <c r="W13" s="66" t="s">
        <v>134</v>
      </c>
      <c r="X13" s="74" t="s">
        <v>132</v>
      </c>
      <c r="Y13" s="9" t="s">
        <v>133</v>
      </c>
      <c r="Z13" s="66" t="s">
        <v>134</v>
      </c>
      <c r="AA13" s="74" t="s">
        <v>132</v>
      </c>
      <c r="AB13" s="9" t="s">
        <v>133</v>
      </c>
      <c r="AC13" s="66" t="s">
        <v>134</v>
      </c>
      <c r="AD13" s="74" t="s">
        <v>132</v>
      </c>
      <c r="AE13" s="9" t="s">
        <v>133</v>
      </c>
      <c r="AF13" s="66" t="s">
        <v>134</v>
      </c>
      <c r="AG13" s="74" t="s">
        <v>132</v>
      </c>
      <c r="AH13" s="9" t="s">
        <v>133</v>
      </c>
      <c r="AI13" s="66" t="s">
        <v>134</v>
      </c>
      <c r="AJ13" s="74" t="s">
        <v>126</v>
      </c>
      <c r="AK13" s="119" t="s">
        <v>135</v>
      </c>
    </row>
    <row r="14" spans="2:37" outlineLevel="1" x14ac:dyDescent="0.35">
      <c r="B14" s="229" t="s">
        <v>75</v>
      </c>
      <c r="C14" s="63" t="s">
        <v>106</v>
      </c>
      <c r="D14" s="157">
        <f t="shared" ref="D14:F32" si="0">D47+D80+D113+D145+D177+D209</f>
        <v>0</v>
      </c>
      <c r="E14" s="158">
        <f t="shared" si="0"/>
        <v>0</v>
      </c>
      <c r="F14" s="170">
        <f t="shared" si="0"/>
        <v>0</v>
      </c>
      <c r="G14" s="155">
        <f t="shared" ref="G14" si="1">E14+F14</f>
        <v>0</v>
      </c>
      <c r="H14" s="171">
        <f t="shared" ref="H14" si="2">IFERROR((G14-E14)/E14,0)</f>
        <v>0</v>
      </c>
      <c r="I14" s="157">
        <f t="shared" ref="I14:I32" si="3">I47+I80+I113+I145+I177+I209</f>
        <v>0</v>
      </c>
      <c r="J14" s="155">
        <f>G14+I14</f>
        <v>0</v>
      </c>
      <c r="K14" s="159">
        <f>IFERROR((J14-G14)/G14,0)</f>
        <v>0</v>
      </c>
      <c r="L14" s="170">
        <f t="shared" ref="L14:L32" si="4">L47+L80+L113+L145+L177+L209</f>
        <v>0</v>
      </c>
      <c r="M14" s="155">
        <f>J14+L14</f>
        <v>0</v>
      </c>
      <c r="N14" s="171">
        <f>IFERROR((M14-J14)/J14,0)</f>
        <v>0</v>
      </c>
      <c r="O14" s="157">
        <f t="shared" ref="O14:O32" si="5">O47+O80+O113+O145+O177+O209</f>
        <v>0</v>
      </c>
      <c r="P14" s="155">
        <f t="shared" ref="P14:P38" si="6">M14+O14</f>
        <v>0</v>
      </c>
      <c r="Q14" s="159">
        <f t="shared" ref="Q14:Q39" si="7">IFERROR((P14-M14)/M14,0)</f>
        <v>0</v>
      </c>
      <c r="R14" s="163">
        <f t="shared" ref="R14:R38" si="8">D14+F14+I14+L14+O14</f>
        <v>0</v>
      </c>
      <c r="S14" s="164">
        <f t="shared" ref="S14:S39" si="9">IFERROR((P14/E14)^(1/4)-1,0)</f>
        <v>0</v>
      </c>
      <c r="U14" s="157">
        <f t="shared" ref="U14:V32" si="10">U47+U80+U113+U145+U177+U209</f>
        <v>0</v>
      </c>
      <c r="V14" s="156">
        <f t="shared" si="10"/>
        <v>0</v>
      </c>
      <c r="W14" s="159">
        <f t="shared" ref="W14" si="11">IFERROR((V14-P14)/P14,0)</f>
        <v>0</v>
      </c>
      <c r="X14" s="170">
        <f t="shared" ref="X14:X32" si="12">X47+X80+X113+X145+X177+X209</f>
        <v>0</v>
      </c>
      <c r="Y14" s="155">
        <f>V14+X14</f>
        <v>0</v>
      </c>
      <c r="Z14" s="171">
        <f>IFERROR((Y14-V14)/V14,0)</f>
        <v>0</v>
      </c>
      <c r="AA14" s="157">
        <f t="shared" ref="AA14:AA32" si="13">AA47+AA80+AA113+AA145+AA177+AA209</f>
        <v>0</v>
      </c>
      <c r="AB14" s="155">
        <f>Y14+AA14</f>
        <v>0</v>
      </c>
      <c r="AC14" s="159">
        <f>IFERROR((AB14-Y14)/Y14,0)</f>
        <v>0</v>
      </c>
      <c r="AD14" s="170">
        <f t="shared" ref="AD14:AD32" si="14">AD47+AD80+AD113+AD145+AD177+AD209</f>
        <v>0</v>
      </c>
      <c r="AE14" s="155">
        <f>AB14+AD14</f>
        <v>0</v>
      </c>
      <c r="AF14" s="171">
        <f>IFERROR((AE14-AB14)/AB14,0)</f>
        <v>0</v>
      </c>
      <c r="AG14" s="157">
        <f t="shared" ref="AG14:AG32" si="15">AG47+AG80+AG113+AG145+AG177+AG209</f>
        <v>0</v>
      </c>
      <c r="AH14" s="155">
        <f>AE14+AG14</f>
        <v>0</v>
      </c>
      <c r="AI14" s="159">
        <f>IFERROR((AH14-AE14)/AE14,0)</f>
        <v>0</v>
      </c>
      <c r="AJ14" s="172">
        <f>U14+X14+AA14+AD14+AG14</f>
        <v>0</v>
      </c>
      <c r="AK14" s="164">
        <f>IFERROR((AH14/V14)^(1/4)-1,0)</f>
        <v>0</v>
      </c>
    </row>
    <row r="15" spans="2:37" outlineLevel="1" x14ac:dyDescent="0.35">
      <c r="B15" s="230" t="s">
        <v>76</v>
      </c>
      <c r="C15" s="63" t="s">
        <v>106</v>
      </c>
      <c r="D15" s="157">
        <f t="shared" si="0"/>
        <v>0</v>
      </c>
      <c r="E15" s="158">
        <f t="shared" si="0"/>
        <v>1</v>
      </c>
      <c r="F15" s="170">
        <f t="shared" si="0"/>
        <v>0</v>
      </c>
      <c r="G15" s="155">
        <f t="shared" ref="G15:G32" si="16">E15+F15</f>
        <v>1</v>
      </c>
      <c r="H15" s="171">
        <f t="shared" ref="H15:H32" si="17">IFERROR((G15-E15)/E15,0)</f>
        <v>0</v>
      </c>
      <c r="I15" s="157">
        <f t="shared" si="3"/>
        <v>0</v>
      </c>
      <c r="J15" s="155">
        <f t="shared" ref="J15:J32" si="18">G15+I15</f>
        <v>1</v>
      </c>
      <c r="K15" s="159">
        <f t="shared" ref="K15:K32" si="19">IFERROR((J15-G15)/G15,0)</f>
        <v>0</v>
      </c>
      <c r="L15" s="170">
        <f t="shared" si="4"/>
        <v>1</v>
      </c>
      <c r="M15" s="155">
        <f t="shared" ref="M15:M32" si="20">J15+L15</f>
        <v>2</v>
      </c>
      <c r="N15" s="171">
        <f t="shared" ref="N15:N32" si="21">IFERROR((M15-J15)/J15,0)</f>
        <v>1</v>
      </c>
      <c r="O15" s="157">
        <f t="shared" si="5"/>
        <v>0</v>
      </c>
      <c r="P15" s="155">
        <f t="shared" si="6"/>
        <v>2</v>
      </c>
      <c r="Q15" s="159">
        <f t="shared" si="7"/>
        <v>0</v>
      </c>
      <c r="R15" s="163">
        <f t="shared" si="8"/>
        <v>1</v>
      </c>
      <c r="S15" s="164">
        <f t="shared" si="9"/>
        <v>0.18920711500272103</v>
      </c>
      <c r="U15" s="157">
        <f t="shared" si="10"/>
        <v>0</v>
      </c>
      <c r="V15" s="156">
        <f t="shared" si="10"/>
        <v>2</v>
      </c>
      <c r="W15" s="159">
        <f t="shared" ref="W15:W32" si="22">IFERROR((V15-P15)/P15,0)</f>
        <v>0</v>
      </c>
      <c r="X15" s="170">
        <f t="shared" si="12"/>
        <v>0</v>
      </c>
      <c r="Y15" s="155">
        <f t="shared" ref="Y15:Y32" si="23">V15+X15</f>
        <v>2</v>
      </c>
      <c r="Z15" s="171">
        <f t="shared" ref="Z15:Z32" si="24">IFERROR((Y15-V15)/V15,0)</f>
        <v>0</v>
      </c>
      <c r="AA15" s="157">
        <f t="shared" si="13"/>
        <v>0</v>
      </c>
      <c r="AB15" s="155">
        <f t="shared" ref="AB15:AB32" si="25">Y15+AA15</f>
        <v>2</v>
      </c>
      <c r="AC15" s="159">
        <f t="shared" ref="AC15:AC32" si="26">IFERROR((AB15-Y15)/Y15,0)</f>
        <v>0</v>
      </c>
      <c r="AD15" s="170">
        <f t="shared" si="14"/>
        <v>0</v>
      </c>
      <c r="AE15" s="155">
        <f t="shared" ref="AE15:AE32" si="27">AB15+AD15</f>
        <v>2</v>
      </c>
      <c r="AF15" s="171">
        <f t="shared" ref="AF15:AF32" si="28">IFERROR((AE15-AB15)/AB15,0)</f>
        <v>0</v>
      </c>
      <c r="AG15" s="157">
        <f t="shared" si="15"/>
        <v>0</v>
      </c>
      <c r="AH15" s="155">
        <f t="shared" ref="AH15:AH32" si="29">AE15+AG15</f>
        <v>2</v>
      </c>
      <c r="AI15" s="159">
        <f t="shared" ref="AI15:AI32" si="30">IFERROR((AH15-AE15)/AE15,0)</f>
        <v>0</v>
      </c>
      <c r="AJ15" s="172">
        <f t="shared" ref="AJ15:AJ32" si="31">U15+X15+AA15+AD15+AG15</f>
        <v>0</v>
      </c>
      <c r="AK15" s="164">
        <f t="shared" ref="AK15:AK32" si="32">IFERROR((AH15/V15)^(1/4)-1,0)</f>
        <v>0</v>
      </c>
    </row>
    <row r="16" spans="2:37" outlineLevel="1" x14ac:dyDescent="0.35">
      <c r="B16" s="229" t="s">
        <v>77</v>
      </c>
      <c r="C16" s="63" t="s">
        <v>106</v>
      </c>
      <c r="D16" s="157">
        <f t="shared" si="0"/>
        <v>0</v>
      </c>
      <c r="E16" s="158">
        <f t="shared" si="0"/>
        <v>0</v>
      </c>
      <c r="F16" s="170">
        <f t="shared" si="0"/>
        <v>0</v>
      </c>
      <c r="G16" s="155">
        <f t="shared" si="16"/>
        <v>0</v>
      </c>
      <c r="H16" s="171">
        <f t="shared" si="17"/>
        <v>0</v>
      </c>
      <c r="I16" s="157">
        <f t="shared" si="3"/>
        <v>0</v>
      </c>
      <c r="J16" s="155">
        <f t="shared" si="18"/>
        <v>0</v>
      </c>
      <c r="K16" s="159">
        <f t="shared" si="19"/>
        <v>0</v>
      </c>
      <c r="L16" s="170">
        <f t="shared" si="4"/>
        <v>0</v>
      </c>
      <c r="M16" s="155">
        <f t="shared" si="20"/>
        <v>0</v>
      </c>
      <c r="N16" s="171">
        <f t="shared" si="21"/>
        <v>0</v>
      </c>
      <c r="O16" s="157">
        <f t="shared" si="5"/>
        <v>0</v>
      </c>
      <c r="P16" s="155">
        <f t="shared" si="6"/>
        <v>0</v>
      </c>
      <c r="Q16" s="159">
        <f t="shared" si="7"/>
        <v>0</v>
      </c>
      <c r="R16" s="163">
        <f t="shared" si="8"/>
        <v>0</v>
      </c>
      <c r="S16" s="164">
        <f t="shared" si="9"/>
        <v>0</v>
      </c>
      <c r="U16" s="157">
        <f t="shared" si="10"/>
        <v>0</v>
      </c>
      <c r="V16" s="156">
        <f t="shared" si="10"/>
        <v>0</v>
      </c>
      <c r="W16" s="159">
        <f t="shared" si="22"/>
        <v>0</v>
      </c>
      <c r="X16" s="170">
        <f t="shared" si="12"/>
        <v>0</v>
      </c>
      <c r="Y16" s="155">
        <f t="shared" si="23"/>
        <v>0</v>
      </c>
      <c r="Z16" s="171">
        <f t="shared" si="24"/>
        <v>0</v>
      </c>
      <c r="AA16" s="157">
        <f t="shared" si="13"/>
        <v>0</v>
      </c>
      <c r="AB16" s="155">
        <f t="shared" si="25"/>
        <v>0</v>
      </c>
      <c r="AC16" s="159">
        <f t="shared" si="26"/>
        <v>0</v>
      </c>
      <c r="AD16" s="170">
        <f t="shared" si="14"/>
        <v>0</v>
      </c>
      <c r="AE16" s="155">
        <f t="shared" si="27"/>
        <v>0</v>
      </c>
      <c r="AF16" s="171">
        <f t="shared" si="28"/>
        <v>0</v>
      </c>
      <c r="AG16" s="157">
        <f t="shared" si="15"/>
        <v>0</v>
      </c>
      <c r="AH16" s="155">
        <f t="shared" si="29"/>
        <v>0</v>
      </c>
      <c r="AI16" s="159">
        <f t="shared" si="30"/>
        <v>0</v>
      </c>
      <c r="AJ16" s="172">
        <f t="shared" si="31"/>
        <v>0</v>
      </c>
      <c r="AK16" s="164">
        <f t="shared" si="32"/>
        <v>0</v>
      </c>
    </row>
    <row r="17" spans="2:37" outlineLevel="1" x14ac:dyDescent="0.35">
      <c r="B17" s="230" t="s">
        <v>78</v>
      </c>
      <c r="C17" s="63" t="s">
        <v>106</v>
      </c>
      <c r="D17" s="157">
        <f t="shared" si="0"/>
        <v>-1</v>
      </c>
      <c r="E17" s="158">
        <f t="shared" si="0"/>
        <v>7</v>
      </c>
      <c r="F17" s="170">
        <f t="shared" si="0"/>
        <v>0</v>
      </c>
      <c r="G17" s="155">
        <f t="shared" si="16"/>
        <v>7</v>
      </c>
      <c r="H17" s="171">
        <f t="shared" si="17"/>
        <v>0</v>
      </c>
      <c r="I17" s="157">
        <f t="shared" si="3"/>
        <v>0</v>
      </c>
      <c r="J17" s="155">
        <f t="shared" si="18"/>
        <v>7</v>
      </c>
      <c r="K17" s="159">
        <f t="shared" si="19"/>
        <v>0</v>
      </c>
      <c r="L17" s="170">
        <f t="shared" si="4"/>
        <v>44</v>
      </c>
      <c r="M17" s="155">
        <f t="shared" si="20"/>
        <v>51</v>
      </c>
      <c r="N17" s="171">
        <f t="shared" si="21"/>
        <v>6.2857142857142856</v>
      </c>
      <c r="O17" s="157">
        <f t="shared" si="5"/>
        <v>36</v>
      </c>
      <c r="P17" s="155">
        <f t="shared" si="6"/>
        <v>87</v>
      </c>
      <c r="Q17" s="159">
        <f t="shared" si="7"/>
        <v>0.70588235294117652</v>
      </c>
      <c r="R17" s="163">
        <f t="shared" si="8"/>
        <v>79</v>
      </c>
      <c r="S17" s="164">
        <f t="shared" si="9"/>
        <v>0.87760962618911242</v>
      </c>
      <c r="U17" s="157">
        <f t="shared" si="10"/>
        <v>450</v>
      </c>
      <c r="V17" s="156">
        <f t="shared" si="10"/>
        <v>537</v>
      </c>
      <c r="W17" s="159">
        <f t="shared" si="22"/>
        <v>5.1724137931034484</v>
      </c>
      <c r="X17" s="170">
        <f t="shared" si="12"/>
        <v>1156</v>
      </c>
      <c r="Y17" s="155">
        <f t="shared" si="23"/>
        <v>1693</v>
      </c>
      <c r="Z17" s="171">
        <f t="shared" si="24"/>
        <v>2.1527001862197395</v>
      </c>
      <c r="AA17" s="157">
        <f t="shared" si="13"/>
        <v>471</v>
      </c>
      <c r="AB17" s="155">
        <f t="shared" si="25"/>
        <v>2164</v>
      </c>
      <c r="AC17" s="159">
        <f t="shared" si="26"/>
        <v>0.27820437093916123</v>
      </c>
      <c r="AD17" s="170">
        <f t="shared" si="14"/>
        <v>407</v>
      </c>
      <c r="AE17" s="155">
        <f t="shared" si="27"/>
        <v>2571</v>
      </c>
      <c r="AF17" s="171">
        <f t="shared" si="28"/>
        <v>0.18807763401109057</v>
      </c>
      <c r="AG17" s="157">
        <f t="shared" si="15"/>
        <v>407</v>
      </c>
      <c r="AH17" s="155">
        <f t="shared" si="29"/>
        <v>2978</v>
      </c>
      <c r="AI17" s="159">
        <f t="shared" si="30"/>
        <v>0.15830416180474524</v>
      </c>
      <c r="AJ17" s="172">
        <f t="shared" si="31"/>
        <v>2891</v>
      </c>
      <c r="AK17" s="164">
        <f t="shared" si="32"/>
        <v>0.53457317377270641</v>
      </c>
    </row>
    <row r="18" spans="2:37" outlineLevel="1" x14ac:dyDescent="0.35">
      <c r="B18" s="229" t="s">
        <v>79</v>
      </c>
      <c r="C18" s="63" t="s">
        <v>106</v>
      </c>
      <c r="D18" s="157">
        <f t="shared" si="0"/>
        <v>0</v>
      </c>
      <c r="E18" s="158">
        <f t="shared" si="0"/>
        <v>0</v>
      </c>
      <c r="F18" s="170">
        <f t="shared" si="0"/>
        <v>0</v>
      </c>
      <c r="G18" s="155">
        <f t="shared" si="16"/>
        <v>0</v>
      </c>
      <c r="H18" s="171">
        <f t="shared" si="17"/>
        <v>0</v>
      </c>
      <c r="I18" s="157">
        <f t="shared" si="3"/>
        <v>0</v>
      </c>
      <c r="J18" s="155">
        <f t="shared" si="18"/>
        <v>0</v>
      </c>
      <c r="K18" s="159">
        <f t="shared" si="19"/>
        <v>0</v>
      </c>
      <c r="L18" s="170">
        <f t="shared" si="4"/>
        <v>0</v>
      </c>
      <c r="M18" s="155">
        <f t="shared" si="20"/>
        <v>0</v>
      </c>
      <c r="N18" s="171">
        <f t="shared" si="21"/>
        <v>0</v>
      </c>
      <c r="O18" s="157">
        <f t="shared" si="5"/>
        <v>0</v>
      </c>
      <c r="P18" s="155">
        <f t="shared" si="6"/>
        <v>0</v>
      </c>
      <c r="Q18" s="159">
        <f t="shared" si="7"/>
        <v>0</v>
      </c>
      <c r="R18" s="163">
        <f t="shared" si="8"/>
        <v>0</v>
      </c>
      <c r="S18" s="164">
        <f t="shared" si="9"/>
        <v>0</v>
      </c>
      <c r="U18" s="157">
        <f t="shared" si="10"/>
        <v>0</v>
      </c>
      <c r="V18" s="156">
        <f t="shared" si="10"/>
        <v>0</v>
      </c>
      <c r="W18" s="159">
        <f t="shared" si="22"/>
        <v>0</v>
      </c>
      <c r="X18" s="170">
        <f t="shared" si="12"/>
        <v>0</v>
      </c>
      <c r="Y18" s="155">
        <f t="shared" si="23"/>
        <v>0</v>
      </c>
      <c r="Z18" s="171">
        <f t="shared" si="24"/>
        <v>0</v>
      </c>
      <c r="AA18" s="157">
        <f t="shared" si="13"/>
        <v>0</v>
      </c>
      <c r="AB18" s="155">
        <f t="shared" si="25"/>
        <v>0</v>
      </c>
      <c r="AC18" s="159">
        <f t="shared" si="26"/>
        <v>0</v>
      </c>
      <c r="AD18" s="170">
        <f t="shared" si="14"/>
        <v>0</v>
      </c>
      <c r="AE18" s="155">
        <f t="shared" si="27"/>
        <v>0</v>
      </c>
      <c r="AF18" s="171">
        <f t="shared" si="28"/>
        <v>0</v>
      </c>
      <c r="AG18" s="157">
        <f t="shared" si="15"/>
        <v>0</v>
      </c>
      <c r="AH18" s="155">
        <f t="shared" si="29"/>
        <v>0</v>
      </c>
      <c r="AI18" s="159">
        <f t="shared" si="30"/>
        <v>0</v>
      </c>
      <c r="AJ18" s="172">
        <f t="shared" si="31"/>
        <v>0</v>
      </c>
      <c r="AK18" s="164">
        <f t="shared" si="32"/>
        <v>0</v>
      </c>
    </row>
    <row r="19" spans="2:37" outlineLevel="1" x14ac:dyDescent="0.35">
      <c r="B19" s="230" t="s">
        <v>80</v>
      </c>
      <c r="C19" s="63" t="s">
        <v>106</v>
      </c>
      <c r="D19" s="157">
        <f t="shared" si="0"/>
        <v>86</v>
      </c>
      <c r="E19" s="158">
        <f t="shared" si="0"/>
        <v>95</v>
      </c>
      <c r="F19" s="170">
        <f t="shared" si="0"/>
        <v>55</v>
      </c>
      <c r="G19" s="155">
        <f t="shared" si="16"/>
        <v>150</v>
      </c>
      <c r="H19" s="171">
        <f t="shared" si="17"/>
        <v>0.57894736842105265</v>
      </c>
      <c r="I19" s="157">
        <f t="shared" si="3"/>
        <v>190</v>
      </c>
      <c r="J19" s="155">
        <f t="shared" si="18"/>
        <v>340</v>
      </c>
      <c r="K19" s="159">
        <f t="shared" si="19"/>
        <v>1.2666666666666666</v>
      </c>
      <c r="L19" s="170">
        <f t="shared" si="4"/>
        <v>204</v>
      </c>
      <c r="M19" s="155">
        <f t="shared" si="20"/>
        <v>544</v>
      </c>
      <c r="N19" s="171">
        <f t="shared" si="21"/>
        <v>0.6</v>
      </c>
      <c r="O19" s="157">
        <f t="shared" si="5"/>
        <v>346</v>
      </c>
      <c r="P19" s="155">
        <f t="shared" si="6"/>
        <v>890</v>
      </c>
      <c r="Q19" s="159">
        <f t="shared" si="7"/>
        <v>0.63602941176470584</v>
      </c>
      <c r="R19" s="163">
        <f t="shared" si="8"/>
        <v>881</v>
      </c>
      <c r="S19" s="164">
        <f t="shared" si="9"/>
        <v>0.7495106894003376</v>
      </c>
      <c r="U19" s="157">
        <f t="shared" si="10"/>
        <v>1441</v>
      </c>
      <c r="V19" s="156">
        <f t="shared" si="10"/>
        <v>2331</v>
      </c>
      <c r="W19" s="159">
        <f t="shared" si="22"/>
        <v>1.6191011235955055</v>
      </c>
      <c r="X19" s="170">
        <f t="shared" si="12"/>
        <v>1559</v>
      </c>
      <c r="Y19" s="155">
        <f t="shared" si="23"/>
        <v>3890</v>
      </c>
      <c r="Z19" s="171">
        <f t="shared" si="24"/>
        <v>0.66881166881166876</v>
      </c>
      <c r="AA19" s="157">
        <f t="shared" si="13"/>
        <v>1332</v>
      </c>
      <c r="AB19" s="155">
        <f t="shared" si="25"/>
        <v>5222</v>
      </c>
      <c r="AC19" s="159">
        <f t="shared" si="26"/>
        <v>0.3424164524421594</v>
      </c>
      <c r="AD19" s="170">
        <f t="shared" si="14"/>
        <v>1051</v>
      </c>
      <c r="AE19" s="155">
        <f t="shared" si="27"/>
        <v>6273</v>
      </c>
      <c r="AF19" s="171">
        <f t="shared" si="28"/>
        <v>0.20126388356951361</v>
      </c>
      <c r="AG19" s="157">
        <f t="shared" si="15"/>
        <v>944</v>
      </c>
      <c r="AH19" s="155">
        <f t="shared" si="29"/>
        <v>7217</v>
      </c>
      <c r="AI19" s="159">
        <f t="shared" si="30"/>
        <v>0.15048621074446039</v>
      </c>
      <c r="AJ19" s="172">
        <f t="shared" si="31"/>
        <v>6327</v>
      </c>
      <c r="AK19" s="164">
        <f t="shared" si="32"/>
        <v>0.32648886263797539</v>
      </c>
    </row>
    <row r="20" spans="2:37" outlineLevel="1" x14ac:dyDescent="0.35">
      <c r="B20" s="229" t="s">
        <v>81</v>
      </c>
      <c r="C20" s="63" t="s">
        <v>106</v>
      </c>
      <c r="D20" s="157">
        <f t="shared" si="0"/>
        <v>0</v>
      </c>
      <c r="E20" s="158">
        <f t="shared" si="0"/>
        <v>0</v>
      </c>
      <c r="F20" s="170">
        <f t="shared" si="0"/>
        <v>0</v>
      </c>
      <c r="G20" s="155">
        <f t="shared" si="16"/>
        <v>0</v>
      </c>
      <c r="H20" s="171">
        <f t="shared" si="17"/>
        <v>0</v>
      </c>
      <c r="I20" s="157">
        <f t="shared" si="3"/>
        <v>0</v>
      </c>
      <c r="J20" s="155">
        <f t="shared" si="18"/>
        <v>0</v>
      </c>
      <c r="K20" s="159">
        <f t="shared" si="19"/>
        <v>0</v>
      </c>
      <c r="L20" s="170">
        <f t="shared" si="4"/>
        <v>0</v>
      </c>
      <c r="M20" s="155">
        <f t="shared" si="20"/>
        <v>0</v>
      </c>
      <c r="N20" s="171">
        <f t="shared" si="21"/>
        <v>0</v>
      </c>
      <c r="O20" s="157">
        <f t="shared" si="5"/>
        <v>0</v>
      </c>
      <c r="P20" s="155">
        <f t="shared" si="6"/>
        <v>0</v>
      </c>
      <c r="Q20" s="159">
        <f t="shared" si="7"/>
        <v>0</v>
      </c>
      <c r="R20" s="163">
        <f t="shared" si="8"/>
        <v>0</v>
      </c>
      <c r="S20" s="164">
        <f t="shared" si="9"/>
        <v>0</v>
      </c>
      <c r="U20" s="157">
        <f t="shared" si="10"/>
        <v>0</v>
      </c>
      <c r="V20" s="156">
        <f t="shared" si="10"/>
        <v>0</v>
      </c>
      <c r="W20" s="159">
        <f t="shared" si="22"/>
        <v>0</v>
      </c>
      <c r="X20" s="170">
        <f t="shared" si="12"/>
        <v>0</v>
      </c>
      <c r="Y20" s="155">
        <f t="shared" si="23"/>
        <v>0</v>
      </c>
      <c r="Z20" s="171">
        <f t="shared" si="24"/>
        <v>0</v>
      </c>
      <c r="AA20" s="157">
        <f t="shared" si="13"/>
        <v>0</v>
      </c>
      <c r="AB20" s="155">
        <f t="shared" si="25"/>
        <v>0</v>
      </c>
      <c r="AC20" s="159">
        <f t="shared" si="26"/>
        <v>0</v>
      </c>
      <c r="AD20" s="170">
        <f t="shared" si="14"/>
        <v>0</v>
      </c>
      <c r="AE20" s="155">
        <f t="shared" si="27"/>
        <v>0</v>
      </c>
      <c r="AF20" s="171">
        <f t="shared" si="28"/>
        <v>0</v>
      </c>
      <c r="AG20" s="157">
        <f t="shared" si="15"/>
        <v>0</v>
      </c>
      <c r="AH20" s="155">
        <f t="shared" si="29"/>
        <v>0</v>
      </c>
      <c r="AI20" s="159">
        <f t="shared" si="30"/>
        <v>0</v>
      </c>
      <c r="AJ20" s="172">
        <f t="shared" si="31"/>
        <v>0</v>
      </c>
      <c r="AK20" s="164">
        <f t="shared" si="32"/>
        <v>0</v>
      </c>
    </row>
    <row r="21" spans="2:37" outlineLevel="1" x14ac:dyDescent="0.35">
      <c r="B21" s="230" t="s">
        <v>82</v>
      </c>
      <c r="C21" s="63" t="s">
        <v>106</v>
      </c>
      <c r="D21" s="157">
        <f t="shared" si="0"/>
        <v>-3</v>
      </c>
      <c r="E21" s="158">
        <f t="shared" si="0"/>
        <v>53</v>
      </c>
      <c r="F21" s="170">
        <f t="shared" si="0"/>
        <v>-6</v>
      </c>
      <c r="G21" s="155">
        <f t="shared" si="16"/>
        <v>47</v>
      </c>
      <c r="H21" s="171">
        <f t="shared" si="17"/>
        <v>-0.11320754716981132</v>
      </c>
      <c r="I21" s="157">
        <f t="shared" si="3"/>
        <v>3</v>
      </c>
      <c r="J21" s="155">
        <f t="shared" si="18"/>
        <v>50</v>
      </c>
      <c r="K21" s="159">
        <f t="shared" si="19"/>
        <v>6.3829787234042548E-2</v>
      </c>
      <c r="L21" s="170">
        <f t="shared" si="4"/>
        <v>1</v>
      </c>
      <c r="M21" s="155">
        <f t="shared" si="20"/>
        <v>51</v>
      </c>
      <c r="N21" s="171">
        <f t="shared" si="21"/>
        <v>0.02</v>
      </c>
      <c r="O21" s="157">
        <f t="shared" si="5"/>
        <v>6</v>
      </c>
      <c r="P21" s="155">
        <f t="shared" si="6"/>
        <v>57</v>
      </c>
      <c r="Q21" s="159">
        <f t="shared" si="7"/>
        <v>0.11764705882352941</v>
      </c>
      <c r="R21" s="163">
        <f t="shared" si="8"/>
        <v>1</v>
      </c>
      <c r="S21" s="164">
        <f t="shared" si="9"/>
        <v>1.8356281341664005E-2</v>
      </c>
      <c r="U21" s="157">
        <f t="shared" si="10"/>
        <v>11</v>
      </c>
      <c r="V21" s="156">
        <f t="shared" si="10"/>
        <v>68</v>
      </c>
      <c r="W21" s="159">
        <f t="shared" si="22"/>
        <v>0.19298245614035087</v>
      </c>
      <c r="X21" s="170">
        <f t="shared" si="12"/>
        <v>4</v>
      </c>
      <c r="Y21" s="155">
        <f t="shared" si="23"/>
        <v>72</v>
      </c>
      <c r="Z21" s="171">
        <f t="shared" si="24"/>
        <v>5.8823529411764705E-2</v>
      </c>
      <c r="AA21" s="157">
        <f t="shared" si="13"/>
        <v>3</v>
      </c>
      <c r="AB21" s="155">
        <f t="shared" si="25"/>
        <v>75</v>
      </c>
      <c r="AC21" s="159">
        <f t="shared" si="26"/>
        <v>4.1666666666666664E-2</v>
      </c>
      <c r="AD21" s="170">
        <f t="shared" si="14"/>
        <v>3</v>
      </c>
      <c r="AE21" s="155">
        <f t="shared" si="27"/>
        <v>78</v>
      </c>
      <c r="AF21" s="171">
        <f t="shared" si="28"/>
        <v>0.04</v>
      </c>
      <c r="AG21" s="157">
        <f t="shared" si="15"/>
        <v>3</v>
      </c>
      <c r="AH21" s="155">
        <f t="shared" si="29"/>
        <v>81</v>
      </c>
      <c r="AI21" s="159">
        <f t="shared" si="30"/>
        <v>3.8461538461538464E-2</v>
      </c>
      <c r="AJ21" s="172">
        <f t="shared" si="31"/>
        <v>24</v>
      </c>
      <c r="AK21" s="164">
        <f t="shared" si="32"/>
        <v>4.4705849827356037E-2</v>
      </c>
    </row>
    <row r="22" spans="2:37" outlineLevel="1" x14ac:dyDescent="0.35">
      <c r="B22" s="230" t="s">
        <v>83</v>
      </c>
      <c r="C22" s="63" t="s">
        <v>106</v>
      </c>
      <c r="D22" s="157">
        <f t="shared" si="0"/>
        <v>0</v>
      </c>
      <c r="E22" s="158">
        <f t="shared" si="0"/>
        <v>10</v>
      </c>
      <c r="F22" s="170">
        <f t="shared" si="0"/>
        <v>-5</v>
      </c>
      <c r="G22" s="155">
        <f t="shared" si="16"/>
        <v>5</v>
      </c>
      <c r="H22" s="171">
        <f t="shared" si="17"/>
        <v>-0.5</v>
      </c>
      <c r="I22" s="157">
        <f t="shared" si="3"/>
        <v>1</v>
      </c>
      <c r="J22" s="155">
        <f t="shared" si="18"/>
        <v>6</v>
      </c>
      <c r="K22" s="159">
        <f t="shared" si="19"/>
        <v>0.2</v>
      </c>
      <c r="L22" s="170">
        <f t="shared" si="4"/>
        <v>2</v>
      </c>
      <c r="M22" s="155">
        <f t="shared" si="20"/>
        <v>8</v>
      </c>
      <c r="N22" s="171">
        <f t="shared" si="21"/>
        <v>0.33333333333333331</v>
      </c>
      <c r="O22" s="157">
        <f t="shared" si="5"/>
        <v>0</v>
      </c>
      <c r="P22" s="155">
        <f t="shared" si="6"/>
        <v>8</v>
      </c>
      <c r="Q22" s="159">
        <f t="shared" si="7"/>
        <v>0</v>
      </c>
      <c r="R22" s="163">
        <f t="shared" si="8"/>
        <v>-2</v>
      </c>
      <c r="S22" s="164">
        <f t="shared" si="9"/>
        <v>-5.4258390996824168E-2</v>
      </c>
      <c r="U22" s="157">
        <f t="shared" si="10"/>
        <v>0</v>
      </c>
      <c r="V22" s="156">
        <f t="shared" si="10"/>
        <v>8</v>
      </c>
      <c r="W22" s="159">
        <f t="shared" si="22"/>
        <v>0</v>
      </c>
      <c r="X22" s="170">
        <f t="shared" si="12"/>
        <v>0</v>
      </c>
      <c r="Y22" s="155">
        <f t="shared" si="23"/>
        <v>8</v>
      </c>
      <c r="Z22" s="171">
        <f t="shared" si="24"/>
        <v>0</v>
      </c>
      <c r="AA22" s="157">
        <f t="shared" si="13"/>
        <v>0</v>
      </c>
      <c r="AB22" s="155">
        <f t="shared" si="25"/>
        <v>8</v>
      </c>
      <c r="AC22" s="159">
        <f t="shared" si="26"/>
        <v>0</v>
      </c>
      <c r="AD22" s="170">
        <f t="shared" si="14"/>
        <v>0</v>
      </c>
      <c r="AE22" s="155">
        <f t="shared" si="27"/>
        <v>8</v>
      </c>
      <c r="AF22" s="171">
        <f t="shared" si="28"/>
        <v>0</v>
      </c>
      <c r="AG22" s="157">
        <f t="shared" si="15"/>
        <v>0</v>
      </c>
      <c r="AH22" s="155">
        <f t="shared" si="29"/>
        <v>8</v>
      </c>
      <c r="AI22" s="159">
        <f t="shared" si="30"/>
        <v>0</v>
      </c>
      <c r="AJ22" s="172">
        <f t="shared" si="31"/>
        <v>0</v>
      </c>
      <c r="AK22" s="164">
        <f t="shared" si="32"/>
        <v>0</v>
      </c>
    </row>
    <row r="23" spans="2:37" outlineLevel="1" x14ac:dyDescent="0.35">
      <c r="B23" s="230" t="s">
        <v>84</v>
      </c>
      <c r="C23" s="63" t="s">
        <v>106</v>
      </c>
      <c r="D23" s="157">
        <f t="shared" si="0"/>
        <v>0</v>
      </c>
      <c r="E23" s="158">
        <f t="shared" si="0"/>
        <v>3</v>
      </c>
      <c r="F23" s="170">
        <f t="shared" si="0"/>
        <v>0</v>
      </c>
      <c r="G23" s="155">
        <f t="shared" si="16"/>
        <v>3</v>
      </c>
      <c r="H23" s="171">
        <f t="shared" si="17"/>
        <v>0</v>
      </c>
      <c r="I23" s="157">
        <f t="shared" si="3"/>
        <v>1</v>
      </c>
      <c r="J23" s="155">
        <f t="shared" si="18"/>
        <v>4</v>
      </c>
      <c r="K23" s="159">
        <f t="shared" si="19"/>
        <v>0.33333333333333331</v>
      </c>
      <c r="L23" s="170">
        <f t="shared" si="4"/>
        <v>0</v>
      </c>
      <c r="M23" s="155">
        <f t="shared" si="20"/>
        <v>4</v>
      </c>
      <c r="N23" s="171">
        <f t="shared" si="21"/>
        <v>0</v>
      </c>
      <c r="O23" s="157">
        <f t="shared" si="5"/>
        <v>0</v>
      </c>
      <c r="P23" s="155">
        <f t="shared" si="6"/>
        <v>4</v>
      </c>
      <c r="Q23" s="159">
        <f t="shared" si="7"/>
        <v>0</v>
      </c>
      <c r="R23" s="163">
        <f t="shared" si="8"/>
        <v>1</v>
      </c>
      <c r="S23" s="164">
        <f t="shared" si="9"/>
        <v>7.4569931823541991E-2</v>
      </c>
      <c r="U23" s="157">
        <f t="shared" si="10"/>
        <v>1</v>
      </c>
      <c r="V23" s="156">
        <f t="shared" si="10"/>
        <v>5</v>
      </c>
      <c r="W23" s="159">
        <f t="shared" si="22"/>
        <v>0.25</v>
      </c>
      <c r="X23" s="170">
        <f t="shared" si="12"/>
        <v>0</v>
      </c>
      <c r="Y23" s="155">
        <f t="shared" si="23"/>
        <v>5</v>
      </c>
      <c r="Z23" s="171">
        <f t="shared" si="24"/>
        <v>0</v>
      </c>
      <c r="AA23" s="157">
        <f t="shared" si="13"/>
        <v>0</v>
      </c>
      <c r="AB23" s="155">
        <f t="shared" si="25"/>
        <v>5</v>
      </c>
      <c r="AC23" s="159">
        <f t="shared" si="26"/>
        <v>0</v>
      </c>
      <c r="AD23" s="170">
        <f t="shared" si="14"/>
        <v>0</v>
      </c>
      <c r="AE23" s="155">
        <f t="shared" si="27"/>
        <v>5</v>
      </c>
      <c r="AF23" s="171">
        <f t="shared" si="28"/>
        <v>0</v>
      </c>
      <c r="AG23" s="157">
        <f t="shared" si="15"/>
        <v>0</v>
      </c>
      <c r="AH23" s="155">
        <f t="shared" si="29"/>
        <v>5</v>
      </c>
      <c r="AI23" s="159">
        <f t="shared" si="30"/>
        <v>0</v>
      </c>
      <c r="AJ23" s="172">
        <f t="shared" si="31"/>
        <v>1</v>
      </c>
      <c r="AK23" s="164">
        <f t="shared" si="32"/>
        <v>0</v>
      </c>
    </row>
    <row r="24" spans="2:37" outlineLevel="1" x14ac:dyDescent="0.35">
      <c r="B24" s="229" t="s">
        <v>85</v>
      </c>
      <c r="C24" s="63" t="s">
        <v>106</v>
      </c>
      <c r="D24" s="157">
        <f t="shared" si="0"/>
        <v>0</v>
      </c>
      <c r="E24" s="158">
        <f t="shared" si="0"/>
        <v>0</v>
      </c>
      <c r="F24" s="170">
        <f t="shared" si="0"/>
        <v>0</v>
      </c>
      <c r="G24" s="155">
        <f t="shared" si="16"/>
        <v>0</v>
      </c>
      <c r="H24" s="171">
        <f t="shared" si="17"/>
        <v>0</v>
      </c>
      <c r="I24" s="157">
        <f t="shared" si="3"/>
        <v>0</v>
      </c>
      <c r="J24" s="155">
        <f t="shared" si="18"/>
        <v>0</v>
      </c>
      <c r="K24" s="159">
        <f t="shared" si="19"/>
        <v>0</v>
      </c>
      <c r="L24" s="170">
        <f t="shared" si="4"/>
        <v>0</v>
      </c>
      <c r="M24" s="155">
        <f t="shared" si="20"/>
        <v>0</v>
      </c>
      <c r="N24" s="171">
        <f t="shared" si="21"/>
        <v>0</v>
      </c>
      <c r="O24" s="157">
        <f t="shared" si="5"/>
        <v>0</v>
      </c>
      <c r="P24" s="155">
        <f t="shared" si="6"/>
        <v>0</v>
      </c>
      <c r="Q24" s="159">
        <f t="shared" si="7"/>
        <v>0</v>
      </c>
      <c r="R24" s="163">
        <f t="shared" si="8"/>
        <v>0</v>
      </c>
      <c r="S24" s="164">
        <f t="shared" si="9"/>
        <v>0</v>
      </c>
      <c r="U24" s="157">
        <f t="shared" si="10"/>
        <v>0</v>
      </c>
      <c r="V24" s="156">
        <f t="shared" si="10"/>
        <v>0</v>
      </c>
      <c r="W24" s="159">
        <f t="shared" si="22"/>
        <v>0</v>
      </c>
      <c r="X24" s="170">
        <f t="shared" si="12"/>
        <v>0</v>
      </c>
      <c r="Y24" s="155">
        <f t="shared" si="23"/>
        <v>0</v>
      </c>
      <c r="Z24" s="171">
        <f t="shared" si="24"/>
        <v>0</v>
      </c>
      <c r="AA24" s="157">
        <f t="shared" si="13"/>
        <v>0</v>
      </c>
      <c r="AB24" s="155">
        <f t="shared" si="25"/>
        <v>0</v>
      </c>
      <c r="AC24" s="159">
        <f t="shared" si="26"/>
        <v>0</v>
      </c>
      <c r="AD24" s="170">
        <f t="shared" si="14"/>
        <v>0</v>
      </c>
      <c r="AE24" s="155">
        <f t="shared" si="27"/>
        <v>0</v>
      </c>
      <c r="AF24" s="171">
        <f t="shared" si="28"/>
        <v>0</v>
      </c>
      <c r="AG24" s="157">
        <f t="shared" si="15"/>
        <v>0</v>
      </c>
      <c r="AH24" s="155">
        <f t="shared" si="29"/>
        <v>0</v>
      </c>
      <c r="AI24" s="159">
        <f t="shared" si="30"/>
        <v>0</v>
      </c>
      <c r="AJ24" s="172">
        <f t="shared" si="31"/>
        <v>0</v>
      </c>
      <c r="AK24" s="164">
        <f t="shared" si="32"/>
        <v>0</v>
      </c>
    </row>
    <row r="25" spans="2:37" outlineLevel="1" x14ac:dyDescent="0.35">
      <c r="B25" s="230" t="s">
        <v>86</v>
      </c>
      <c r="C25" s="63" t="s">
        <v>106</v>
      </c>
      <c r="D25" s="157">
        <f t="shared" si="0"/>
        <v>1</v>
      </c>
      <c r="E25" s="158">
        <f t="shared" si="0"/>
        <v>6</v>
      </c>
      <c r="F25" s="170">
        <f t="shared" si="0"/>
        <v>-1</v>
      </c>
      <c r="G25" s="155">
        <f t="shared" si="16"/>
        <v>5</v>
      </c>
      <c r="H25" s="171">
        <f t="shared" si="17"/>
        <v>-0.16666666666666666</v>
      </c>
      <c r="I25" s="157">
        <f t="shared" si="3"/>
        <v>0</v>
      </c>
      <c r="J25" s="155">
        <f t="shared" si="18"/>
        <v>5</v>
      </c>
      <c r="K25" s="159">
        <f t="shared" si="19"/>
        <v>0</v>
      </c>
      <c r="L25" s="170">
        <f t="shared" si="4"/>
        <v>1</v>
      </c>
      <c r="M25" s="155">
        <f t="shared" si="20"/>
        <v>6</v>
      </c>
      <c r="N25" s="171">
        <f t="shared" si="21"/>
        <v>0.2</v>
      </c>
      <c r="O25" s="157">
        <f t="shared" si="5"/>
        <v>0</v>
      </c>
      <c r="P25" s="155">
        <f t="shared" si="6"/>
        <v>6</v>
      </c>
      <c r="Q25" s="159">
        <f t="shared" si="7"/>
        <v>0</v>
      </c>
      <c r="R25" s="163">
        <f t="shared" si="8"/>
        <v>1</v>
      </c>
      <c r="S25" s="164">
        <f t="shared" si="9"/>
        <v>0</v>
      </c>
      <c r="U25" s="157">
        <f t="shared" si="10"/>
        <v>0</v>
      </c>
      <c r="V25" s="156">
        <f t="shared" si="10"/>
        <v>6</v>
      </c>
      <c r="W25" s="159">
        <f t="shared" si="22"/>
        <v>0</v>
      </c>
      <c r="X25" s="170">
        <f t="shared" si="12"/>
        <v>0</v>
      </c>
      <c r="Y25" s="155">
        <f t="shared" si="23"/>
        <v>6</v>
      </c>
      <c r="Z25" s="171">
        <f t="shared" si="24"/>
        <v>0</v>
      </c>
      <c r="AA25" s="157">
        <f t="shared" si="13"/>
        <v>0</v>
      </c>
      <c r="AB25" s="155">
        <f t="shared" si="25"/>
        <v>6</v>
      </c>
      <c r="AC25" s="159">
        <f t="shared" si="26"/>
        <v>0</v>
      </c>
      <c r="AD25" s="170">
        <f t="shared" si="14"/>
        <v>0</v>
      </c>
      <c r="AE25" s="155">
        <f t="shared" si="27"/>
        <v>6</v>
      </c>
      <c r="AF25" s="171">
        <f t="shared" si="28"/>
        <v>0</v>
      </c>
      <c r="AG25" s="157">
        <f t="shared" si="15"/>
        <v>0</v>
      </c>
      <c r="AH25" s="155">
        <f t="shared" si="29"/>
        <v>6</v>
      </c>
      <c r="AI25" s="159">
        <f t="shared" si="30"/>
        <v>0</v>
      </c>
      <c r="AJ25" s="172">
        <f t="shared" si="31"/>
        <v>0</v>
      </c>
      <c r="AK25" s="164">
        <f t="shared" si="32"/>
        <v>0</v>
      </c>
    </row>
    <row r="26" spans="2:37" outlineLevel="1" x14ac:dyDescent="0.35">
      <c r="B26" s="230" t="s">
        <v>87</v>
      </c>
      <c r="C26" s="63" t="s">
        <v>106</v>
      </c>
      <c r="D26" s="157">
        <f t="shared" si="0"/>
        <v>0</v>
      </c>
      <c r="E26" s="158">
        <f t="shared" si="0"/>
        <v>1</v>
      </c>
      <c r="F26" s="170">
        <f t="shared" si="0"/>
        <v>0</v>
      </c>
      <c r="G26" s="155">
        <f t="shared" si="16"/>
        <v>1</v>
      </c>
      <c r="H26" s="171">
        <f t="shared" si="17"/>
        <v>0</v>
      </c>
      <c r="I26" s="157">
        <f t="shared" si="3"/>
        <v>0</v>
      </c>
      <c r="J26" s="155">
        <f t="shared" si="18"/>
        <v>1</v>
      </c>
      <c r="K26" s="159">
        <f t="shared" si="19"/>
        <v>0</v>
      </c>
      <c r="L26" s="170">
        <f t="shared" si="4"/>
        <v>0</v>
      </c>
      <c r="M26" s="155">
        <f t="shared" si="20"/>
        <v>1</v>
      </c>
      <c r="N26" s="171">
        <f t="shared" si="21"/>
        <v>0</v>
      </c>
      <c r="O26" s="157">
        <f t="shared" si="5"/>
        <v>0</v>
      </c>
      <c r="P26" s="155">
        <f t="shared" si="6"/>
        <v>1</v>
      </c>
      <c r="Q26" s="159">
        <f t="shared" si="7"/>
        <v>0</v>
      </c>
      <c r="R26" s="163">
        <f t="shared" si="8"/>
        <v>0</v>
      </c>
      <c r="S26" s="164">
        <f t="shared" si="9"/>
        <v>0</v>
      </c>
      <c r="U26" s="157">
        <f t="shared" si="10"/>
        <v>0</v>
      </c>
      <c r="V26" s="156">
        <f t="shared" si="10"/>
        <v>1</v>
      </c>
      <c r="W26" s="159">
        <f t="shared" si="22"/>
        <v>0</v>
      </c>
      <c r="X26" s="170">
        <f t="shared" si="12"/>
        <v>0</v>
      </c>
      <c r="Y26" s="155">
        <f t="shared" si="23"/>
        <v>1</v>
      </c>
      <c r="Z26" s="171">
        <f t="shared" si="24"/>
        <v>0</v>
      </c>
      <c r="AA26" s="157">
        <f t="shared" si="13"/>
        <v>0</v>
      </c>
      <c r="AB26" s="155">
        <f t="shared" si="25"/>
        <v>1</v>
      </c>
      <c r="AC26" s="159">
        <f t="shared" si="26"/>
        <v>0</v>
      </c>
      <c r="AD26" s="170">
        <f t="shared" si="14"/>
        <v>0</v>
      </c>
      <c r="AE26" s="155">
        <f t="shared" si="27"/>
        <v>1</v>
      </c>
      <c r="AF26" s="171">
        <f t="shared" si="28"/>
        <v>0</v>
      </c>
      <c r="AG26" s="157">
        <f t="shared" si="15"/>
        <v>0</v>
      </c>
      <c r="AH26" s="155">
        <f t="shared" si="29"/>
        <v>1</v>
      </c>
      <c r="AI26" s="159">
        <f t="shared" si="30"/>
        <v>0</v>
      </c>
      <c r="AJ26" s="172">
        <f t="shared" si="31"/>
        <v>0</v>
      </c>
      <c r="AK26" s="164">
        <f t="shared" si="32"/>
        <v>0</v>
      </c>
    </row>
    <row r="27" spans="2:37" outlineLevel="1" x14ac:dyDescent="0.35">
      <c r="B27" s="230" t="s">
        <v>88</v>
      </c>
      <c r="C27" s="63" t="s">
        <v>106</v>
      </c>
      <c r="D27" s="157">
        <f t="shared" si="0"/>
        <v>0</v>
      </c>
      <c r="E27" s="158">
        <f t="shared" si="0"/>
        <v>0</v>
      </c>
      <c r="F27" s="170">
        <f t="shared" si="0"/>
        <v>0</v>
      </c>
      <c r="G27" s="155">
        <f t="shared" si="16"/>
        <v>0</v>
      </c>
      <c r="H27" s="171">
        <f t="shared" si="17"/>
        <v>0</v>
      </c>
      <c r="I27" s="157">
        <f t="shared" si="3"/>
        <v>0</v>
      </c>
      <c r="J27" s="155">
        <f t="shared" si="18"/>
        <v>0</v>
      </c>
      <c r="K27" s="159">
        <f t="shared" si="19"/>
        <v>0</v>
      </c>
      <c r="L27" s="170">
        <f t="shared" si="4"/>
        <v>0</v>
      </c>
      <c r="M27" s="155">
        <f t="shared" si="20"/>
        <v>0</v>
      </c>
      <c r="N27" s="171">
        <f t="shared" si="21"/>
        <v>0</v>
      </c>
      <c r="O27" s="157">
        <f t="shared" si="5"/>
        <v>0</v>
      </c>
      <c r="P27" s="155">
        <f t="shared" si="6"/>
        <v>0</v>
      </c>
      <c r="Q27" s="159">
        <f t="shared" si="7"/>
        <v>0</v>
      </c>
      <c r="R27" s="163">
        <f t="shared" si="8"/>
        <v>0</v>
      </c>
      <c r="S27" s="164">
        <f t="shared" si="9"/>
        <v>0</v>
      </c>
      <c r="U27" s="157">
        <f t="shared" si="10"/>
        <v>0</v>
      </c>
      <c r="V27" s="156">
        <f t="shared" si="10"/>
        <v>0</v>
      </c>
      <c r="W27" s="159">
        <f t="shared" si="22"/>
        <v>0</v>
      </c>
      <c r="X27" s="170">
        <f t="shared" si="12"/>
        <v>0</v>
      </c>
      <c r="Y27" s="155">
        <f t="shared" si="23"/>
        <v>0</v>
      </c>
      <c r="Z27" s="171">
        <f t="shared" si="24"/>
        <v>0</v>
      </c>
      <c r="AA27" s="157">
        <f t="shared" si="13"/>
        <v>0</v>
      </c>
      <c r="AB27" s="155">
        <f t="shared" si="25"/>
        <v>0</v>
      </c>
      <c r="AC27" s="159">
        <f t="shared" si="26"/>
        <v>0</v>
      </c>
      <c r="AD27" s="170">
        <f t="shared" si="14"/>
        <v>0</v>
      </c>
      <c r="AE27" s="155">
        <f t="shared" si="27"/>
        <v>0</v>
      </c>
      <c r="AF27" s="171">
        <f t="shared" si="28"/>
        <v>0</v>
      </c>
      <c r="AG27" s="157">
        <f t="shared" si="15"/>
        <v>0</v>
      </c>
      <c r="AH27" s="155">
        <f t="shared" si="29"/>
        <v>0</v>
      </c>
      <c r="AI27" s="159">
        <f t="shared" si="30"/>
        <v>0</v>
      </c>
      <c r="AJ27" s="172">
        <f t="shared" si="31"/>
        <v>0</v>
      </c>
      <c r="AK27" s="164">
        <f t="shared" si="32"/>
        <v>0</v>
      </c>
    </row>
    <row r="28" spans="2:37" outlineLevel="1" x14ac:dyDescent="0.35">
      <c r="B28" s="230" t="s">
        <v>89</v>
      </c>
      <c r="C28" s="63" t="s">
        <v>106</v>
      </c>
      <c r="D28" s="157">
        <f t="shared" si="0"/>
        <v>5</v>
      </c>
      <c r="E28" s="158">
        <f t="shared" si="0"/>
        <v>12</v>
      </c>
      <c r="F28" s="170">
        <f t="shared" si="0"/>
        <v>4</v>
      </c>
      <c r="G28" s="155">
        <f t="shared" si="16"/>
        <v>16</v>
      </c>
      <c r="H28" s="171">
        <f t="shared" si="17"/>
        <v>0.33333333333333331</v>
      </c>
      <c r="I28" s="157">
        <f t="shared" si="3"/>
        <v>42</v>
      </c>
      <c r="J28" s="155">
        <f t="shared" si="18"/>
        <v>58</v>
      </c>
      <c r="K28" s="159">
        <f t="shared" si="19"/>
        <v>2.625</v>
      </c>
      <c r="L28" s="170">
        <f t="shared" si="4"/>
        <v>40</v>
      </c>
      <c r="M28" s="155">
        <f t="shared" si="20"/>
        <v>98</v>
      </c>
      <c r="N28" s="171">
        <f t="shared" si="21"/>
        <v>0.68965517241379315</v>
      </c>
      <c r="O28" s="157">
        <f t="shared" si="5"/>
        <v>66</v>
      </c>
      <c r="P28" s="155">
        <f t="shared" si="6"/>
        <v>164</v>
      </c>
      <c r="Q28" s="159">
        <f t="shared" si="7"/>
        <v>0.67346938775510201</v>
      </c>
      <c r="R28" s="163">
        <f t="shared" si="8"/>
        <v>157</v>
      </c>
      <c r="S28" s="164">
        <f t="shared" si="9"/>
        <v>0.92271825864749935</v>
      </c>
      <c r="U28" s="157">
        <f t="shared" si="10"/>
        <v>700</v>
      </c>
      <c r="V28" s="156">
        <f t="shared" si="10"/>
        <v>864</v>
      </c>
      <c r="W28" s="159">
        <f t="shared" si="22"/>
        <v>4.2682926829268295</v>
      </c>
      <c r="X28" s="170">
        <f t="shared" si="12"/>
        <v>3068</v>
      </c>
      <c r="Y28" s="155">
        <f t="shared" si="23"/>
        <v>3932</v>
      </c>
      <c r="Z28" s="171">
        <f t="shared" si="24"/>
        <v>3.550925925925926</v>
      </c>
      <c r="AA28" s="157">
        <f t="shared" si="13"/>
        <v>2533</v>
      </c>
      <c r="AB28" s="155">
        <f t="shared" si="25"/>
        <v>6465</v>
      </c>
      <c r="AC28" s="159">
        <f t="shared" si="26"/>
        <v>0.64420142421159721</v>
      </c>
      <c r="AD28" s="170">
        <f t="shared" si="14"/>
        <v>2004</v>
      </c>
      <c r="AE28" s="155">
        <f t="shared" si="27"/>
        <v>8469</v>
      </c>
      <c r="AF28" s="171">
        <f t="shared" si="28"/>
        <v>0.30997679814385148</v>
      </c>
      <c r="AG28" s="157">
        <f t="shared" si="15"/>
        <v>1725</v>
      </c>
      <c r="AH28" s="155">
        <f t="shared" si="29"/>
        <v>10194</v>
      </c>
      <c r="AI28" s="159">
        <f t="shared" si="30"/>
        <v>0.2036840240878498</v>
      </c>
      <c r="AJ28" s="172">
        <f t="shared" si="31"/>
        <v>10030</v>
      </c>
      <c r="AK28" s="164">
        <f t="shared" si="32"/>
        <v>0.85335119200890386</v>
      </c>
    </row>
    <row r="29" spans="2:37" outlineLevel="1" x14ac:dyDescent="0.35">
      <c r="B29" s="229" t="s">
        <v>90</v>
      </c>
      <c r="C29" s="63" t="s">
        <v>106</v>
      </c>
      <c r="D29" s="157">
        <f t="shared" si="0"/>
        <v>0</v>
      </c>
      <c r="E29" s="158">
        <f t="shared" si="0"/>
        <v>0</v>
      </c>
      <c r="F29" s="170">
        <f t="shared" si="0"/>
        <v>0</v>
      </c>
      <c r="G29" s="155">
        <f t="shared" si="16"/>
        <v>0</v>
      </c>
      <c r="H29" s="171">
        <f t="shared" si="17"/>
        <v>0</v>
      </c>
      <c r="I29" s="157">
        <f t="shared" si="3"/>
        <v>0</v>
      </c>
      <c r="J29" s="155">
        <f t="shared" si="18"/>
        <v>0</v>
      </c>
      <c r="K29" s="159">
        <f t="shared" si="19"/>
        <v>0</v>
      </c>
      <c r="L29" s="170">
        <f t="shared" si="4"/>
        <v>0</v>
      </c>
      <c r="M29" s="155">
        <f t="shared" si="20"/>
        <v>0</v>
      </c>
      <c r="N29" s="171">
        <f t="shared" si="21"/>
        <v>0</v>
      </c>
      <c r="O29" s="157">
        <f t="shared" si="5"/>
        <v>0</v>
      </c>
      <c r="P29" s="155">
        <f t="shared" si="6"/>
        <v>0</v>
      </c>
      <c r="Q29" s="159">
        <f t="shared" si="7"/>
        <v>0</v>
      </c>
      <c r="R29" s="163">
        <f t="shared" si="8"/>
        <v>0</v>
      </c>
      <c r="S29" s="164">
        <f t="shared" si="9"/>
        <v>0</v>
      </c>
      <c r="U29" s="157">
        <f t="shared" si="10"/>
        <v>0</v>
      </c>
      <c r="V29" s="156">
        <f t="shared" si="10"/>
        <v>0</v>
      </c>
      <c r="W29" s="159">
        <f t="shared" si="22"/>
        <v>0</v>
      </c>
      <c r="X29" s="170">
        <f t="shared" si="12"/>
        <v>0</v>
      </c>
      <c r="Y29" s="155">
        <f t="shared" si="23"/>
        <v>0</v>
      </c>
      <c r="Z29" s="171">
        <f t="shared" si="24"/>
        <v>0</v>
      </c>
      <c r="AA29" s="157">
        <f t="shared" si="13"/>
        <v>0</v>
      </c>
      <c r="AB29" s="155">
        <f t="shared" si="25"/>
        <v>0</v>
      </c>
      <c r="AC29" s="159">
        <f t="shared" si="26"/>
        <v>0</v>
      </c>
      <c r="AD29" s="170">
        <f t="shared" si="14"/>
        <v>0</v>
      </c>
      <c r="AE29" s="155">
        <f t="shared" si="27"/>
        <v>0</v>
      </c>
      <c r="AF29" s="171">
        <f t="shared" si="28"/>
        <v>0</v>
      </c>
      <c r="AG29" s="157">
        <f t="shared" si="15"/>
        <v>0</v>
      </c>
      <c r="AH29" s="155">
        <f t="shared" si="29"/>
        <v>0</v>
      </c>
      <c r="AI29" s="159">
        <f t="shared" si="30"/>
        <v>0</v>
      </c>
      <c r="AJ29" s="172">
        <f t="shared" si="31"/>
        <v>0</v>
      </c>
      <c r="AK29" s="164">
        <f t="shared" si="32"/>
        <v>0</v>
      </c>
    </row>
    <row r="30" spans="2:37" outlineLevel="1" x14ac:dyDescent="0.35">
      <c r="B30" s="230" t="s">
        <v>91</v>
      </c>
      <c r="C30" s="63" t="s">
        <v>106</v>
      </c>
      <c r="D30" s="157">
        <f t="shared" si="0"/>
        <v>0</v>
      </c>
      <c r="E30" s="158">
        <f t="shared" si="0"/>
        <v>0</v>
      </c>
      <c r="F30" s="170">
        <f t="shared" si="0"/>
        <v>0</v>
      </c>
      <c r="G30" s="155">
        <f t="shared" si="16"/>
        <v>0</v>
      </c>
      <c r="H30" s="171">
        <f t="shared" si="17"/>
        <v>0</v>
      </c>
      <c r="I30" s="157">
        <f t="shared" si="3"/>
        <v>0</v>
      </c>
      <c r="J30" s="155">
        <f t="shared" si="18"/>
        <v>0</v>
      </c>
      <c r="K30" s="159">
        <f t="shared" si="19"/>
        <v>0</v>
      </c>
      <c r="L30" s="170">
        <f t="shared" si="4"/>
        <v>0</v>
      </c>
      <c r="M30" s="155">
        <f t="shared" si="20"/>
        <v>0</v>
      </c>
      <c r="N30" s="171">
        <f t="shared" si="21"/>
        <v>0</v>
      </c>
      <c r="O30" s="157">
        <f t="shared" si="5"/>
        <v>0</v>
      </c>
      <c r="P30" s="155">
        <f t="shared" si="6"/>
        <v>0</v>
      </c>
      <c r="Q30" s="159">
        <f t="shared" si="7"/>
        <v>0</v>
      </c>
      <c r="R30" s="163">
        <f t="shared" si="8"/>
        <v>0</v>
      </c>
      <c r="S30" s="164">
        <f t="shared" si="9"/>
        <v>0</v>
      </c>
      <c r="U30" s="157">
        <f t="shared" si="10"/>
        <v>501</v>
      </c>
      <c r="V30" s="156">
        <f t="shared" si="10"/>
        <v>501</v>
      </c>
      <c r="W30" s="159">
        <f t="shared" si="22"/>
        <v>0</v>
      </c>
      <c r="X30" s="170">
        <f t="shared" si="12"/>
        <v>645</v>
      </c>
      <c r="Y30" s="155">
        <f t="shared" si="23"/>
        <v>1146</v>
      </c>
      <c r="Z30" s="171">
        <f t="shared" si="24"/>
        <v>1.2874251497005988</v>
      </c>
      <c r="AA30" s="157">
        <f t="shared" si="13"/>
        <v>321</v>
      </c>
      <c r="AB30" s="155">
        <f t="shared" si="25"/>
        <v>1467</v>
      </c>
      <c r="AC30" s="159">
        <f t="shared" si="26"/>
        <v>0.28010471204188481</v>
      </c>
      <c r="AD30" s="170">
        <f t="shared" si="14"/>
        <v>136</v>
      </c>
      <c r="AE30" s="155">
        <f t="shared" si="27"/>
        <v>1603</v>
      </c>
      <c r="AF30" s="171">
        <f t="shared" si="28"/>
        <v>9.2706203135650991E-2</v>
      </c>
      <c r="AG30" s="157">
        <f t="shared" si="15"/>
        <v>82</v>
      </c>
      <c r="AH30" s="155">
        <f t="shared" si="29"/>
        <v>1685</v>
      </c>
      <c r="AI30" s="159">
        <f t="shared" si="30"/>
        <v>5.1154086088583905E-2</v>
      </c>
      <c r="AJ30" s="172">
        <f t="shared" si="31"/>
        <v>1685</v>
      </c>
      <c r="AK30" s="164">
        <f t="shared" si="32"/>
        <v>0.35422412035309092</v>
      </c>
    </row>
    <row r="31" spans="2:37" outlineLevel="1" x14ac:dyDescent="0.35">
      <c r="B31" s="229" t="s">
        <v>92</v>
      </c>
      <c r="C31" s="63" t="s">
        <v>106</v>
      </c>
      <c r="D31" s="157">
        <f t="shared" si="0"/>
        <v>0</v>
      </c>
      <c r="E31" s="158">
        <f t="shared" si="0"/>
        <v>0</v>
      </c>
      <c r="F31" s="170">
        <f t="shared" si="0"/>
        <v>0</v>
      </c>
      <c r="G31" s="155">
        <f t="shared" si="16"/>
        <v>0</v>
      </c>
      <c r="H31" s="171">
        <f t="shared" si="17"/>
        <v>0</v>
      </c>
      <c r="I31" s="157">
        <f t="shared" si="3"/>
        <v>0</v>
      </c>
      <c r="J31" s="155">
        <f t="shared" si="18"/>
        <v>0</v>
      </c>
      <c r="K31" s="159">
        <f t="shared" si="19"/>
        <v>0</v>
      </c>
      <c r="L31" s="170">
        <f t="shared" si="4"/>
        <v>0</v>
      </c>
      <c r="M31" s="155">
        <f t="shared" si="20"/>
        <v>0</v>
      </c>
      <c r="N31" s="171">
        <f t="shared" si="21"/>
        <v>0</v>
      </c>
      <c r="O31" s="157">
        <f t="shared" si="5"/>
        <v>0</v>
      </c>
      <c r="P31" s="155">
        <f t="shared" si="6"/>
        <v>0</v>
      </c>
      <c r="Q31" s="159">
        <f t="shared" si="7"/>
        <v>0</v>
      </c>
      <c r="R31" s="163">
        <f t="shared" si="8"/>
        <v>0</v>
      </c>
      <c r="S31" s="164">
        <f t="shared" si="9"/>
        <v>0</v>
      </c>
      <c r="U31" s="157">
        <f t="shared" si="10"/>
        <v>0</v>
      </c>
      <c r="V31" s="156">
        <f t="shared" si="10"/>
        <v>0</v>
      </c>
      <c r="W31" s="159">
        <f t="shared" si="22"/>
        <v>0</v>
      </c>
      <c r="X31" s="170">
        <f t="shared" si="12"/>
        <v>0</v>
      </c>
      <c r="Y31" s="155">
        <f t="shared" si="23"/>
        <v>0</v>
      </c>
      <c r="Z31" s="171">
        <f t="shared" si="24"/>
        <v>0</v>
      </c>
      <c r="AA31" s="157">
        <f t="shared" si="13"/>
        <v>0</v>
      </c>
      <c r="AB31" s="155">
        <f t="shared" si="25"/>
        <v>0</v>
      </c>
      <c r="AC31" s="159">
        <f t="shared" si="26"/>
        <v>0</v>
      </c>
      <c r="AD31" s="170">
        <f t="shared" si="14"/>
        <v>0</v>
      </c>
      <c r="AE31" s="155">
        <f t="shared" si="27"/>
        <v>0</v>
      </c>
      <c r="AF31" s="171">
        <f t="shared" si="28"/>
        <v>0</v>
      </c>
      <c r="AG31" s="157">
        <f t="shared" si="15"/>
        <v>0</v>
      </c>
      <c r="AH31" s="155">
        <f t="shared" si="29"/>
        <v>0</v>
      </c>
      <c r="AI31" s="159">
        <f t="shared" si="30"/>
        <v>0</v>
      </c>
      <c r="AJ31" s="172">
        <f t="shared" si="31"/>
        <v>0</v>
      </c>
      <c r="AK31" s="164">
        <f t="shared" si="32"/>
        <v>0</v>
      </c>
    </row>
    <row r="32" spans="2:37" outlineLevel="1" x14ac:dyDescent="0.35">
      <c r="B32" s="230" t="s">
        <v>93</v>
      </c>
      <c r="C32" s="63" t="s">
        <v>106</v>
      </c>
      <c r="D32" s="157">
        <f t="shared" si="0"/>
        <v>0</v>
      </c>
      <c r="E32" s="158">
        <f t="shared" si="0"/>
        <v>0</v>
      </c>
      <c r="F32" s="170">
        <f t="shared" si="0"/>
        <v>0</v>
      </c>
      <c r="G32" s="155">
        <f t="shared" si="16"/>
        <v>0</v>
      </c>
      <c r="H32" s="171">
        <f t="shared" si="17"/>
        <v>0</v>
      </c>
      <c r="I32" s="157">
        <f t="shared" si="3"/>
        <v>0</v>
      </c>
      <c r="J32" s="155">
        <f t="shared" si="18"/>
        <v>0</v>
      </c>
      <c r="K32" s="159">
        <f t="shared" si="19"/>
        <v>0</v>
      </c>
      <c r="L32" s="170">
        <f t="shared" si="4"/>
        <v>0</v>
      </c>
      <c r="M32" s="155">
        <f t="shared" si="20"/>
        <v>0</v>
      </c>
      <c r="N32" s="171">
        <f t="shared" si="21"/>
        <v>0</v>
      </c>
      <c r="O32" s="157">
        <f t="shared" si="5"/>
        <v>0</v>
      </c>
      <c r="P32" s="155">
        <f t="shared" si="6"/>
        <v>0</v>
      </c>
      <c r="Q32" s="159">
        <f t="shared" si="7"/>
        <v>0</v>
      </c>
      <c r="R32" s="163">
        <f t="shared" si="8"/>
        <v>0</v>
      </c>
      <c r="S32" s="164">
        <f t="shared" si="9"/>
        <v>0</v>
      </c>
      <c r="U32" s="157">
        <f t="shared" si="10"/>
        <v>334</v>
      </c>
      <c r="V32" s="156">
        <f t="shared" si="10"/>
        <v>334</v>
      </c>
      <c r="W32" s="159">
        <f t="shared" si="22"/>
        <v>0</v>
      </c>
      <c r="X32" s="170">
        <f t="shared" si="12"/>
        <v>104</v>
      </c>
      <c r="Y32" s="155">
        <f t="shared" si="23"/>
        <v>438</v>
      </c>
      <c r="Z32" s="171">
        <f t="shared" si="24"/>
        <v>0.31137724550898205</v>
      </c>
      <c r="AA32" s="157">
        <f t="shared" si="13"/>
        <v>39</v>
      </c>
      <c r="AB32" s="155">
        <f t="shared" si="25"/>
        <v>477</v>
      </c>
      <c r="AC32" s="159">
        <f t="shared" si="26"/>
        <v>8.9041095890410954E-2</v>
      </c>
      <c r="AD32" s="170">
        <f t="shared" si="14"/>
        <v>21</v>
      </c>
      <c r="AE32" s="155">
        <f t="shared" si="27"/>
        <v>498</v>
      </c>
      <c r="AF32" s="171">
        <f t="shared" si="28"/>
        <v>4.40251572327044E-2</v>
      </c>
      <c r="AG32" s="157">
        <f t="shared" si="15"/>
        <v>18</v>
      </c>
      <c r="AH32" s="155">
        <f t="shared" si="29"/>
        <v>516</v>
      </c>
      <c r="AI32" s="159">
        <f t="shared" si="30"/>
        <v>3.614457831325301E-2</v>
      </c>
      <c r="AJ32" s="172">
        <f t="shared" si="31"/>
        <v>516</v>
      </c>
      <c r="AK32" s="164">
        <f t="shared" si="32"/>
        <v>0.11487405472239454</v>
      </c>
    </row>
    <row r="33" spans="2:47" outlineLevel="1" x14ac:dyDescent="0.35">
      <c r="B33" s="229" t="s">
        <v>94</v>
      </c>
      <c r="C33" s="63" t="s">
        <v>106</v>
      </c>
      <c r="D33" s="157">
        <f t="shared" ref="D33:F33" si="33">D66+D99+D132+D164+D196+D228</f>
        <v>0</v>
      </c>
      <c r="E33" s="158">
        <f t="shared" si="33"/>
        <v>0</v>
      </c>
      <c r="F33" s="170">
        <f t="shared" si="33"/>
        <v>0</v>
      </c>
      <c r="G33" s="155">
        <f t="shared" ref="G33:G38" si="34">E33+F33</f>
        <v>0</v>
      </c>
      <c r="H33" s="171">
        <f t="shared" ref="H33:H38" si="35">IFERROR((G33-E33)/E33,0)</f>
        <v>0</v>
      </c>
      <c r="I33" s="157">
        <f t="shared" ref="I33:I38" si="36">I66+I99+I132+I164+I196+I228</f>
        <v>0</v>
      </c>
      <c r="J33" s="155">
        <f t="shared" ref="J33:J38" si="37">G33+I33</f>
        <v>0</v>
      </c>
      <c r="K33" s="159">
        <f t="shared" ref="K33:K38" si="38">IFERROR((J33-G33)/G33,0)</f>
        <v>0</v>
      </c>
      <c r="L33" s="170">
        <f t="shared" ref="L33:L38" si="39">L66+L99+L132+L164+L196+L228</f>
        <v>0</v>
      </c>
      <c r="M33" s="155">
        <f t="shared" ref="M33:M38" si="40">J33+L33</f>
        <v>0</v>
      </c>
      <c r="N33" s="171">
        <f t="shared" ref="N33:N38" si="41">IFERROR((M33-J33)/J33,0)</f>
        <v>0</v>
      </c>
      <c r="O33" s="157">
        <f t="shared" ref="O33:O38" si="42">O66+O99+O132+O164+O196+O228</f>
        <v>0</v>
      </c>
      <c r="P33" s="155">
        <f t="shared" si="6"/>
        <v>0</v>
      </c>
      <c r="Q33" s="159">
        <f t="shared" si="7"/>
        <v>0</v>
      </c>
      <c r="R33" s="163">
        <f t="shared" si="8"/>
        <v>0</v>
      </c>
      <c r="S33" s="164">
        <f t="shared" si="9"/>
        <v>0</v>
      </c>
      <c r="U33" s="157">
        <f t="shared" ref="U33:V33" si="43">U66+U99+U132+U164+U196+U228</f>
        <v>0</v>
      </c>
      <c r="V33" s="156">
        <f t="shared" si="43"/>
        <v>0</v>
      </c>
      <c r="W33" s="159">
        <f t="shared" ref="W33:W38" si="44">IFERROR((V33-P33)/P33,0)</f>
        <v>0</v>
      </c>
      <c r="X33" s="170">
        <f t="shared" ref="X33:X38" si="45">X66+X99+X132+X164+X196+X228</f>
        <v>0</v>
      </c>
      <c r="Y33" s="155">
        <f t="shared" ref="Y33:Y38" si="46">V33+X33</f>
        <v>0</v>
      </c>
      <c r="Z33" s="171">
        <f t="shared" ref="Z33:Z38" si="47">IFERROR((Y33-V33)/V33,0)</f>
        <v>0</v>
      </c>
      <c r="AA33" s="157">
        <f t="shared" ref="AA33:AA38" si="48">AA66+AA99+AA132+AA164+AA196+AA228</f>
        <v>0</v>
      </c>
      <c r="AB33" s="155">
        <f t="shared" ref="AB33:AB38" si="49">Y33+AA33</f>
        <v>0</v>
      </c>
      <c r="AC33" s="159">
        <f t="shared" ref="AC33:AC38" si="50">IFERROR((AB33-Y33)/Y33,0)</f>
        <v>0</v>
      </c>
      <c r="AD33" s="170">
        <f t="shared" ref="AD33:AD38" si="51">AD66+AD99+AD132+AD164+AD196+AD228</f>
        <v>0</v>
      </c>
      <c r="AE33" s="155">
        <f t="shared" ref="AE33:AE38" si="52">AB33+AD33</f>
        <v>0</v>
      </c>
      <c r="AF33" s="171">
        <f t="shared" ref="AF33:AF38" si="53">IFERROR((AE33-AB33)/AB33,0)</f>
        <v>0</v>
      </c>
      <c r="AG33" s="157">
        <f t="shared" ref="AG33:AG38" si="54">AG66+AG99+AG132+AG164+AG196+AG228</f>
        <v>0</v>
      </c>
      <c r="AH33" s="155">
        <f t="shared" ref="AH33:AH38" si="55">AE33+AG33</f>
        <v>0</v>
      </c>
      <c r="AI33" s="159">
        <f t="shared" ref="AI33:AI38" si="56">IFERROR((AH33-AE33)/AE33,0)</f>
        <v>0</v>
      </c>
      <c r="AJ33" s="172">
        <f t="shared" ref="AJ33:AJ38" si="57">U33+X33+AA33+AD33+AG33</f>
        <v>0</v>
      </c>
      <c r="AK33" s="164">
        <f t="shared" ref="AK33:AK38" si="58">IFERROR((AH33/V33)^(1/4)-1,0)</f>
        <v>0</v>
      </c>
    </row>
    <row r="34" spans="2:47" outlineLevel="1" x14ac:dyDescent="0.35">
      <c r="B34" s="230" t="s">
        <v>95</v>
      </c>
      <c r="C34" s="63" t="s">
        <v>106</v>
      </c>
      <c r="D34" s="157">
        <f t="shared" ref="D34:F34" si="59">D67+D100+D133+D165+D197+D229</f>
        <v>0</v>
      </c>
      <c r="E34" s="158">
        <f t="shared" si="59"/>
        <v>0</v>
      </c>
      <c r="F34" s="170">
        <f t="shared" si="59"/>
        <v>0</v>
      </c>
      <c r="G34" s="155">
        <f t="shared" si="34"/>
        <v>0</v>
      </c>
      <c r="H34" s="171">
        <f t="shared" si="35"/>
        <v>0</v>
      </c>
      <c r="I34" s="157">
        <f t="shared" si="36"/>
        <v>0</v>
      </c>
      <c r="J34" s="155">
        <f t="shared" si="37"/>
        <v>0</v>
      </c>
      <c r="K34" s="159">
        <f t="shared" si="38"/>
        <v>0</v>
      </c>
      <c r="L34" s="170">
        <f t="shared" si="39"/>
        <v>0</v>
      </c>
      <c r="M34" s="155">
        <f t="shared" si="40"/>
        <v>0</v>
      </c>
      <c r="N34" s="171">
        <f t="shared" si="41"/>
        <v>0</v>
      </c>
      <c r="O34" s="157">
        <f t="shared" si="42"/>
        <v>0</v>
      </c>
      <c r="P34" s="155">
        <f t="shared" si="6"/>
        <v>0</v>
      </c>
      <c r="Q34" s="159">
        <f t="shared" si="7"/>
        <v>0</v>
      </c>
      <c r="R34" s="163">
        <f t="shared" si="8"/>
        <v>0</v>
      </c>
      <c r="S34" s="164">
        <f t="shared" si="9"/>
        <v>0</v>
      </c>
      <c r="U34" s="157">
        <f t="shared" ref="U34:V34" si="60">U67+U100+U133+U165+U197+U229</f>
        <v>318</v>
      </c>
      <c r="V34" s="156">
        <f t="shared" si="60"/>
        <v>318</v>
      </c>
      <c r="W34" s="159">
        <f t="shared" si="44"/>
        <v>0</v>
      </c>
      <c r="X34" s="170">
        <f t="shared" si="45"/>
        <v>229</v>
      </c>
      <c r="Y34" s="155">
        <f t="shared" si="46"/>
        <v>547</v>
      </c>
      <c r="Z34" s="171">
        <f t="shared" si="47"/>
        <v>0.72012578616352196</v>
      </c>
      <c r="AA34" s="157">
        <f t="shared" si="48"/>
        <v>113</v>
      </c>
      <c r="AB34" s="155">
        <f t="shared" si="49"/>
        <v>660</v>
      </c>
      <c r="AC34" s="159">
        <f t="shared" si="50"/>
        <v>0.20658135283363802</v>
      </c>
      <c r="AD34" s="170">
        <f t="shared" si="51"/>
        <v>110</v>
      </c>
      <c r="AE34" s="155">
        <f t="shared" si="52"/>
        <v>770</v>
      </c>
      <c r="AF34" s="171">
        <f t="shared" si="53"/>
        <v>0.16666666666666666</v>
      </c>
      <c r="AG34" s="157">
        <f t="shared" si="54"/>
        <v>54</v>
      </c>
      <c r="AH34" s="155">
        <f t="shared" si="55"/>
        <v>824</v>
      </c>
      <c r="AI34" s="159">
        <f t="shared" si="56"/>
        <v>7.0129870129870125E-2</v>
      </c>
      <c r="AJ34" s="172">
        <f t="shared" si="57"/>
        <v>824</v>
      </c>
      <c r="AK34" s="164">
        <f t="shared" si="58"/>
        <v>0.2687469841523078</v>
      </c>
    </row>
    <row r="35" spans="2:47" outlineLevel="1" x14ac:dyDescent="0.35">
      <c r="B35" s="229" t="s">
        <v>96</v>
      </c>
      <c r="C35" s="63" t="s">
        <v>106</v>
      </c>
      <c r="D35" s="157">
        <f t="shared" ref="D35:F35" si="61">D68+D101+D134+D166+D198+D230</f>
        <v>0</v>
      </c>
      <c r="E35" s="158">
        <f t="shared" si="61"/>
        <v>0</v>
      </c>
      <c r="F35" s="170">
        <f t="shared" si="61"/>
        <v>0</v>
      </c>
      <c r="G35" s="155">
        <f t="shared" si="34"/>
        <v>0</v>
      </c>
      <c r="H35" s="171">
        <f t="shared" si="35"/>
        <v>0</v>
      </c>
      <c r="I35" s="157">
        <f t="shared" si="36"/>
        <v>0</v>
      </c>
      <c r="J35" s="155">
        <f t="shared" si="37"/>
        <v>0</v>
      </c>
      <c r="K35" s="159">
        <f t="shared" si="38"/>
        <v>0</v>
      </c>
      <c r="L35" s="170">
        <f t="shared" si="39"/>
        <v>0</v>
      </c>
      <c r="M35" s="155">
        <f t="shared" si="40"/>
        <v>0</v>
      </c>
      <c r="N35" s="171">
        <f t="shared" si="41"/>
        <v>0</v>
      </c>
      <c r="O35" s="157">
        <f t="shared" si="42"/>
        <v>0</v>
      </c>
      <c r="P35" s="155">
        <f t="shared" si="6"/>
        <v>0</v>
      </c>
      <c r="Q35" s="159">
        <f t="shared" si="7"/>
        <v>0</v>
      </c>
      <c r="R35" s="163">
        <f t="shared" si="8"/>
        <v>0</v>
      </c>
      <c r="S35" s="164">
        <f t="shared" si="9"/>
        <v>0</v>
      </c>
      <c r="U35" s="157">
        <f t="shared" ref="U35:V35" si="62">U68+U101+U134+U166+U198+U230</f>
        <v>0</v>
      </c>
      <c r="V35" s="156">
        <f t="shared" si="62"/>
        <v>0</v>
      </c>
      <c r="W35" s="159">
        <f t="shared" si="44"/>
        <v>0</v>
      </c>
      <c r="X35" s="170">
        <f t="shared" si="45"/>
        <v>0</v>
      </c>
      <c r="Y35" s="155">
        <f t="shared" si="46"/>
        <v>0</v>
      </c>
      <c r="Z35" s="171">
        <f t="shared" si="47"/>
        <v>0</v>
      </c>
      <c r="AA35" s="157">
        <f t="shared" si="48"/>
        <v>0</v>
      </c>
      <c r="AB35" s="155">
        <f t="shared" si="49"/>
        <v>0</v>
      </c>
      <c r="AC35" s="159">
        <f t="shared" si="50"/>
        <v>0</v>
      </c>
      <c r="AD35" s="170">
        <f t="shared" si="51"/>
        <v>0</v>
      </c>
      <c r="AE35" s="155">
        <f t="shared" si="52"/>
        <v>0</v>
      </c>
      <c r="AF35" s="171">
        <f t="shared" si="53"/>
        <v>0</v>
      </c>
      <c r="AG35" s="157">
        <f t="shared" si="54"/>
        <v>0</v>
      </c>
      <c r="AH35" s="155">
        <f t="shared" si="55"/>
        <v>0</v>
      </c>
      <c r="AI35" s="159">
        <f t="shared" si="56"/>
        <v>0</v>
      </c>
      <c r="AJ35" s="172">
        <f t="shared" si="57"/>
        <v>0</v>
      </c>
      <c r="AK35" s="164">
        <f t="shared" si="58"/>
        <v>0</v>
      </c>
    </row>
    <row r="36" spans="2:47" outlineLevel="1" x14ac:dyDescent="0.35">
      <c r="B36" s="230" t="s">
        <v>97</v>
      </c>
      <c r="C36" s="63" t="s">
        <v>106</v>
      </c>
      <c r="D36" s="157">
        <f t="shared" ref="D36:F36" si="63">D69+D102+D135+D167+D199+D231</f>
        <v>0</v>
      </c>
      <c r="E36" s="158">
        <f t="shared" si="63"/>
        <v>0</v>
      </c>
      <c r="F36" s="170">
        <f t="shared" si="63"/>
        <v>0</v>
      </c>
      <c r="G36" s="155">
        <f t="shared" si="34"/>
        <v>0</v>
      </c>
      <c r="H36" s="171">
        <f t="shared" si="35"/>
        <v>0</v>
      </c>
      <c r="I36" s="157">
        <f t="shared" si="36"/>
        <v>0</v>
      </c>
      <c r="J36" s="155">
        <f t="shared" si="37"/>
        <v>0</v>
      </c>
      <c r="K36" s="159">
        <f t="shared" si="38"/>
        <v>0</v>
      </c>
      <c r="L36" s="170">
        <f t="shared" si="39"/>
        <v>0</v>
      </c>
      <c r="M36" s="155">
        <f t="shared" si="40"/>
        <v>0</v>
      </c>
      <c r="N36" s="171">
        <f t="shared" si="41"/>
        <v>0</v>
      </c>
      <c r="O36" s="157">
        <f t="shared" si="42"/>
        <v>0</v>
      </c>
      <c r="P36" s="155">
        <f t="shared" si="6"/>
        <v>0</v>
      </c>
      <c r="Q36" s="159">
        <f t="shared" si="7"/>
        <v>0</v>
      </c>
      <c r="R36" s="163">
        <f t="shared" si="8"/>
        <v>0</v>
      </c>
      <c r="S36" s="164">
        <f t="shared" si="9"/>
        <v>0</v>
      </c>
      <c r="U36" s="157">
        <f t="shared" ref="U36:V36" si="64">U69+U102+U135+U167+U199+U231</f>
        <v>0</v>
      </c>
      <c r="V36" s="156">
        <f t="shared" si="64"/>
        <v>0</v>
      </c>
      <c r="W36" s="159">
        <f t="shared" si="44"/>
        <v>0</v>
      </c>
      <c r="X36" s="170">
        <f t="shared" si="45"/>
        <v>65</v>
      </c>
      <c r="Y36" s="155">
        <f t="shared" si="46"/>
        <v>65</v>
      </c>
      <c r="Z36" s="171">
        <f t="shared" si="47"/>
        <v>0</v>
      </c>
      <c r="AA36" s="157">
        <f t="shared" si="48"/>
        <v>100</v>
      </c>
      <c r="AB36" s="155">
        <f t="shared" si="49"/>
        <v>165</v>
      </c>
      <c r="AC36" s="159">
        <f t="shared" si="50"/>
        <v>1.5384615384615385</v>
      </c>
      <c r="AD36" s="170">
        <f t="shared" si="51"/>
        <v>0</v>
      </c>
      <c r="AE36" s="155">
        <f t="shared" si="52"/>
        <v>165</v>
      </c>
      <c r="AF36" s="171">
        <f t="shared" si="53"/>
        <v>0</v>
      </c>
      <c r="AG36" s="157">
        <f t="shared" si="54"/>
        <v>0</v>
      </c>
      <c r="AH36" s="155">
        <f t="shared" si="55"/>
        <v>165</v>
      </c>
      <c r="AI36" s="159">
        <f t="shared" si="56"/>
        <v>0</v>
      </c>
      <c r="AJ36" s="172">
        <f t="shared" si="57"/>
        <v>165</v>
      </c>
      <c r="AK36" s="164">
        <f t="shared" si="58"/>
        <v>0</v>
      </c>
    </row>
    <row r="37" spans="2:47" outlineLevel="1" x14ac:dyDescent="0.35">
      <c r="B37" s="230" t="s">
        <v>98</v>
      </c>
      <c r="C37" s="63" t="s">
        <v>106</v>
      </c>
      <c r="D37" s="157">
        <f t="shared" ref="D37:F37" si="65">D70+D103+D136+D168+D200+D232</f>
        <v>0</v>
      </c>
      <c r="E37" s="158">
        <f t="shared" si="65"/>
        <v>0</v>
      </c>
      <c r="F37" s="170">
        <f t="shared" si="65"/>
        <v>0</v>
      </c>
      <c r="G37" s="155">
        <f t="shared" si="34"/>
        <v>0</v>
      </c>
      <c r="H37" s="171">
        <f t="shared" si="35"/>
        <v>0</v>
      </c>
      <c r="I37" s="157">
        <f t="shared" si="36"/>
        <v>0</v>
      </c>
      <c r="J37" s="155">
        <f t="shared" si="37"/>
        <v>0</v>
      </c>
      <c r="K37" s="159">
        <f t="shared" si="38"/>
        <v>0</v>
      </c>
      <c r="L37" s="170">
        <f t="shared" si="39"/>
        <v>0</v>
      </c>
      <c r="M37" s="155">
        <f t="shared" si="40"/>
        <v>0</v>
      </c>
      <c r="N37" s="171">
        <f t="shared" si="41"/>
        <v>0</v>
      </c>
      <c r="O37" s="157">
        <f t="shared" si="42"/>
        <v>0</v>
      </c>
      <c r="P37" s="155">
        <f t="shared" si="6"/>
        <v>0</v>
      </c>
      <c r="Q37" s="159">
        <f t="shared" si="7"/>
        <v>0</v>
      </c>
      <c r="R37" s="163">
        <f t="shared" si="8"/>
        <v>0</v>
      </c>
      <c r="S37" s="164">
        <f t="shared" si="9"/>
        <v>0</v>
      </c>
      <c r="U37" s="157">
        <f t="shared" ref="U37:V37" si="66">U70+U103+U136+U168+U200+U232</f>
        <v>0</v>
      </c>
      <c r="V37" s="156">
        <f t="shared" si="66"/>
        <v>0</v>
      </c>
      <c r="W37" s="159">
        <f t="shared" si="44"/>
        <v>0</v>
      </c>
      <c r="X37" s="170">
        <f t="shared" si="45"/>
        <v>0</v>
      </c>
      <c r="Y37" s="155">
        <f t="shared" si="46"/>
        <v>0</v>
      </c>
      <c r="Z37" s="171">
        <f t="shared" si="47"/>
        <v>0</v>
      </c>
      <c r="AA37" s="157">
        <f t="shared" si="48"/>
        <v>0</v>
      </c>
      <c r="AB37" s="155">
        <f t="shared" si="49"/>
        <v>0</v>
      </c>
      <c r="AC37" s="159">
        <f t="shared" si="50"/>
        <v>0</v>
      </c>
      <c r="AD37" s="170">
        <f t="shared" si="51"/>
        <v>0</v>
      </c>
      <c r="AE37" s="155">
        <f t="shared" si="52"/>
        <v>0</v>
      </c>
      <c r="AF37" s="171">
        <f t="shared" si="53"/>
        <v>0</v>
      </c>
      <c r="AG37" s="157">
        <f t="shared" si="54"/>
        <v>0</v>
      </c>
      <c r="AH37" s="155">
        <f t="shared" si="55"/>
        <v>0</v>
      </c>
      <c r="AI37" s="159">
        <f t="shared" si="56"/>
        <v>0</v>
      </c>
      <c r="AJ37" s="172">
        <f t="shared" si="57"/>
        <v>0</v>
      </c>
      <c r="AK37" s="164">
        <f t="shared" si="58"/>
        <v>0</v>
      </c>
    </row>
    <row r="38" spans="2:47" outlineLevel="1" x14ac:dyDescent="0.35">
      <c r="B38" s="230" t="s">
        <v>99</v>
      </c>
      <c r="C38" s="63" t="s">
        <v>106</v>
      </c>
      <c r="D38" s="157">
        <f t="shared" ref="D38:F38" si="67">D71+D104+D137+D169+D201+D233</f>
        <v>0</v>
      </c>
      <c r="E38" s="158">
        <f t="shared" si="67"/>
        <v>0</v>
      </c>
      <c r="F38" s="170">
        <f t="shared" si="67"/>
        <v>0</v>
      </c>
      <c r="G38" s="155">
        <f t="shared" si="34"/>
        <v>0</v>
      </c>
      <c r="H38" s="171">
        <f t="shared" si="35"/>
        <v>0</v>
      </c>
      <c r="I38" s="157">
        <f t="shared" si="36"/>
        <v>0</v>
      </c>
      <c r="J38" s="155">
        <f t="shared" si="37"/>
        <v>0</v>
      </c>
      <c r="K38" s="159">
        <f t="shared" si="38"/>
        <v>0</v>
      </c>
      <c r="L38" s="170">
        <f t="shared" si="39"/>
        <v>1</v>
      </c>
      <c r="M38" s="155">
        <f t="shared" si="40"/>
        <v>1</v>
      </c>
      <c r="N38" s="171">
        <f t="shared" si="41"/>
        <v>0</v>
      </c>
      <c r="O38" s="157">
        <f t="shared" si="42"/>
        <v>0</v>
      </c>
      <c r="P38" s="155">
        <f t="shared" si="6"/>
        <v>1</v>
      </c>
      <c r="Q38" s="159">
        <f t="shared" si="7"/>
        <v>0</v>
      </c>
      <c r="R38" s="163">
        <f t="shared" si="8"/>
        <v>1</v>
      </c>
      <c r="S38" s="164">
        <f t="shared" si="9"/>
        <v>0</v>
      </c>
      <c r="U38" s="157">
        <f t="shared" ref="U38:V38" si="68">U71+U104+U137+U169+U201+U233</f>
        <v>0</v>
      </c>
      <c r="V38" s="156">
        <f t="shared" si="68"/>
        <v>1</v>
      </c>
      <c r="W38" s="159">
        <f t="shared" si="44"/>
        <v>0</v>
      </c>
      <c r="X38" s="170">
        <f t="shared" si="45"/>
        <v>0</v>
      </c>
      <c r="Y38" s="155">
        <f t="shared" si="46"/>
        <v>1</v>
      </c>
      <c r="Z38" s="171">
        <f t="shared" si="47"/>
        <v>0</v>
      </c>
      <c r="AA38" s="157">
        <f t="shared" si="48"/>
        <v>0</v>
      </c>
      <c r="AB38" s="155">
        <f t="shared" si="49"/>
        <v>1</v>
      </c>
      <c r="AC38" s="159">
        <f t="shared" si="50"/>
        <v>0</v>
      </c>
      <c r="AD38" s="170">
        <f t="shared" si="51"/>
        <v>0</v>
      </c>
      <c r="AE38" s="155">
        <f t="shared" si="52"/>
        <v>1</v>
      </c>
      <c r="AF38" s="171">
        <f t="shared" si="53"/>
        <v>0</v>
      </c>
      <c r="AG38" s="157">
        <f t="shared" si="54"/>
        <v>0</v>
      </c>
      <c r="AH38" s="155">
        <f t="shared" si="55"/>
        <v>1</v>
      </c>
      <c r="AI38" s="159">
        <f t="shared" si="56"/>
        <v>0</v>
      </c>
      <c r="AJ38" s="172">
        <f t="shared" si="57"/>
        <v>0</v>
      </c>
      <c r="AK38" s="164">
        <f t="shared" si="58"/>
        <v>0</v>
      </c>
    </row>
    <row r="39" spans="2:47" ht="15" customHeight="1" outlineLevel="1" x14ac:dyDescent="0.35">
      <c r="B39" s="48" t="s">
        <v>138</v>
      </c>
      <c r="C39" s="64" t="s">
        <v>106</v>
      </c>
      <c r="D39" s="175">
        <f>SUM(D14:D38)</f>
        <v>88</v>
      </c>
      <c r="E39" s="175">
        <f t="shared" ref="E39:G39" si="69">SUM(E14:E38)</f>
        <v>188</v>
      </c>
      <c r="F39" s="175">
        <f t="shared" si="69"/>
        <v>47</v>
      </c>
      <c r="G39" s="175">
        <f t="shared" si="69"/>
        <v>235</v>
      </c>
      <c r="H39" s="174">
        <f>IFERROR((G39-E39)/E39,0)</f>
        <v>0.25</v>
      </c>
      <c r="I39" s="175">
        <f t="shared" ref="I39:J39" si="70">SUM(I14:I38)</f>
        <v>237</v>
      </c>
      <c r="J39" s="175">
        <f t="shared" si="70"/>
        <v>472</v>
      </c>
      <c r="K39" s="173">
        <f t="shared" ref="K39" si="71">IFERROR((J39-G39)/G39,0)</f>
        <v>1.0085106382978724</v>
      </c>
      <c r="L39" s="175">
        <f t="shared" ref="L39:M39" si="72">SUM(L14:L38)</f>
        <v>294</v>
      </c>
      <c r="M39" s="175">
        <f t="shared" si="72"/>
        <v>766</v>
      </c>
      <c r="N39" s="174">
        <f t="shared" ref="N39" si="73">IFERROR((M39-J39)/J39,0)</f>
        <v>0.6228813559322034</v>
      </c>
      <c r="O39" s="175">
        <f t="shared" ref="O39:P39" si="74">SUM(O14:O38)</f>
        <v>454</v>
      </c>
      <c r="P39" s="175">
        <f t="shared" si="74"/>
        <v>1220</v>
      </c>
      <c r="Q39" s="173">
        <f t="shared" si="7"/>
        <v>0.59268929503916445</v>
      </c>
      <c r="R39" s="175">
        <f>SUM(R14:R38)</f>
        <v>1120</v>
      </c>
      <c r="S39" s="164">
        <f t="shared" si="9"/>
        <v>0.59606471064779498</v>
      </c>
      <c r="U39" s="175">
        <f t="shared" ref="U39:V39" si="75">SUM(U14:U38)</f>
        <v>3756</v>
      </c>
      <c r="V39" s="175">
        <f t="shared" si="75"/>
        <v>4976</v>
      </c>
      <c r="W39" s="173">
        <f>IFERROR((V39-P39)/P39,0)</f>
        <v>3.0786885245901638</v>
      </c>
      <c r="X39" s="175">
        <f t="shared" ref="X39:Y39" si="76">SUM(X14:X38)</f>
        <v>6830</v>
      </c>
      <c r="Y39" s="175">
        <f t="shared" si="76"/>
        <v>11806</v>
      </c>
      <c r="Z39" s="174">
        <f>IFERROR((Y39-V39)/V39,0)</f>
        <v>1.372588424437299</v>
      </c>
      <c r="AA39" s="175">
        <f t="shared" ref="AA39:AB39" si="77">SUM(AA14:AA38)</f>
        <v>4912</v>
      </c>
      <c r="AB39" s="175">
        <f t="shared" si="77"/>
        <v>16718</v>
      </c>
      <c r="AC39" s="173">
        <f>IFERROR((AB39-Y39)/Y39,0)</f>
        <v>0.41605963069625612</v>
      </c>
      <c r="AD39" s="175">
        <f t="shared" ref="AD39:AE39" si="78">SUM(AD14:AD38)</f>
        <v>3732</v>
      </c>
      <c r="AE39" s="175">
        <f t="shared" si="78"/>
        <v>20450</v>
      </c>
      <c r="AF39" s="174">
        <f>IFERROR((AE39-AB39)/AB39,0)</f>
        <v>0.22323244407225745</v>
      </c>
      <c r="AG39" s="175">
        <f t="shared" ref="AG39:AH39" si="79">SUM(AG14:AG38)</f>
        <v>3233</v>
      </c>
      <c r="AH39" s="175">
        <f t="shared" si="79"/>
        <v>23683</v>
      </c>
      <c r="AI39" s="174">
        <f>IFERROR((AH39-AE39)/AE39,0)</f>
        <v>0.15809290953545233</v>
      </c>
      <c r="AJ39" s="175">
        <f>SUM(AJ14:AJ38)</f>
        <v>22463</v>
      </c>
      <c r="AK39" s="176">
        <f t="shared" ref="AK39" si="80">IFERROR((AH39/V39)^(1/4)-1,0)</f>
        <v>0.47702921592008662</v>
      </c>
    </row>
    <row r="40" spans="2:47" ht="15" customHeight="1" x14ac:dyDescent="0.35">
      <c r="O40" s="54"/>
    </row>
    <row r="41" spans="2:47" ht="15" customHeight="1" x14ac:dyDescent="0.35">
      <c r="O41" s="54"/>
    </row>
    <row r="42" spans="2:47" ht="15.5" x14ac:dyDescent="0.35">
      <c r="B42" s="296" t="s">
        <v>104</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row>
    <row r="43" spans="2:4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47" outlineLevel="1" x14ac:dyDescent="0.35">
      <c r="B44" s="310"/>
      <c r="C44" s="328" t="s">
        <v>105</v>
      </c>
      <c r="D44" s="307" t="s">
        <v>130</v>
      </c>
      <c r="E44" s="308"/>
      <c r="F44" s="308"/>
      <c r="G44" s="308"/>
      <c r="H44" s="308"/>
      <c r="I44" s="308"/>
      <c r="J44" s="308"/>
      <c r="K44" s="308"/>
      <c r="L44" s="308"/>
      <c r="M44" s="308"/>
      <c r="N44" s="308"/>
      <c r="O44" s="308"/>
      <c r="P44" s="308"/>
      <c r="Q44" s="309"/>
      <c r="R44" s="318" t="str">
        <f xml:space="preserve"> D45&amp;" - "&amp;O45</f>
        <v>2019 - 2023</v>
      </c>
      <c r="S44" s="319"/>
      <c r="U44" s="307" t="s">
        <v>143</v>
      </c>
      <c r="V44" s="308"/>
      <c r="W44" s="308"/>
      <c r="X44" s="308"/>
      <c r="Y44" s="308"/>
      <c r="Z44" s="308"/>
      <c r="AA44" s="308"/>
      <c r="AB44" s="308"/>
      <c r="AC44" s="308"/>
      <c r="AD44" s="308"/>
      <c r="AE44" s="308"/>
      <c r="AF44" s="308"/>
      <c r="AG44" s="308"/>
      <c r="AH44" s="308"/>
      <c r="AI44" s="308"/>
      <c r="AJ44" s="308"/>
      <c r="AK44" s="309"/>
    </row>
    <row r="45" spans="2:47" outlineLevel="1" x14ac:dyDescent="0.35">
      <c r="B45" s="311"/>
      <c r="C45" s="328"/>
      <c r="D45" s="307">
        <f>$C$3-5</f>
        <v>2019</v>
      </c>
      <c r="E45" s="309"/>
      <c r="F45" s="308">
        <f>$C$3-4</f>
        <v>2020</v>
      </c>
      <c r="G45" s="308"/>
      <c r="H45" s="308"/>
      <c r="I45" s="307">
        <f>$C$3-3</f>
        <v>2021</v>
      </c>
      <c r="J45" s="308"/>
      <c r="K45" s="309"/>
      <c r="L45" s="307">
        <f>$C$3-2</f>
        <v>2022</v>
      </c>
      <c r="M45" s="308"/>
      <c r="N45" s="309"/>
      <c r="O45" s="307">
        <f>$C$3-1</f>
        <v>2023</v>
      </c>
      <c r="P45" s="308"/>
      <c r="Q45" s="309"/>
      <c r="R45" s="320"/>
      <c r="S45" s="321"/>
      <c r="U45" s="307">
        <f>$C$3</f>
        <v>2024</v>
      </c>
      <c r="V45" s="308"/>
      <c r="W45" s="309"/>
      <c r="X45" s="308">
        <f>$C$3+1</f>
        <v>2025</v>
      </c>
      <c r="Y45" s="308"/>
      <c r="Z45" s="308"/>
      <c r="AA45" s="307">
        <f>$C$3+2</f>
        <v>2026</v>
      </c>
      <c r="AB45" s="308"/>
      <c r="AC45" s="309"/>
      <c r="AD45" s="308">
        <f>$C$3+3</f>
        <v>2027</v>
      </c>
      <c r="AE45" s="308"/>
      <c r="AF45" s="308"/>
      <c r="AG45" s="307">
        <f>$C$3+4</f>
        <v>2028</v>
      </c>
      <c r="AH45" s="308"/>
      <c r="AI45" s="309"/>
      <c r="AJ45" s="316" t="str">
        <f>U45&amp;" - "&amp;AG45</f>
        <v>2024 - 2028</v>
      </c>
      <c r="AK45" s="317"/>
    </row>
    <row r="46" spans="2:47" ht="29" outlineLevel="1" x14ac:dyDescent="0.35">
      <c r="B46" s="312"/>
      <c r="C46" s="328"/>
      <c r="D46" s="65" t="s">
        <v>132</v>
      </c>
      <c r="E46" s="66" t="s">
        <v>133</v>
      </c>
      <c r="F46" s="74" t="s">
        <v>132</v>
      </c>
      <c r="G46" s="9" t="s">
        <v>133</v>
      </c>
      <c r="H46" s="66" t="s">
        <v>134</v>
      </c>
      <c r="I46" s="74" t="s">
        <v>132</v>
      </c>
      <c r="J46" s="9" t="s">
        <v>133</v>
      </c>
      <c r="K46" s="66" t="s">
        <v>134</v>
      </c>
      <c r="L46" s="74" t="s">
        <v>132</v>
      </c>
      <c r="M46" s="9" t="s">
        <v>133</v>
      </c>
      <c r="N46" s="66" t="s">
        <v>134</v>
      </c>
      <c r="O46" s="74" t="s">
        <v>132</v>
      </c>
      <c r="P46" s="9" t="s">
        <v>133</v>
      </c>
      <c r="Q46" s="66" t="s">
        <v>134</v>
      </c>
      <c r="R46" s="65" t="s">
        <v>126</v>
      </c>
      <c r="S46" s="119" t="s">
        <v>135</v>
      </c>
      <c r="U46" s="65" t="s">
        <v>132</v>
      </c>
      <c r="V46" s="9" t="s">
        <v>133</v>
      </c>
      <c r="W46" s="66" t="s">
        <v>134</v>
      </c>
      <c r="X46" s="74" t="s">
        <v>132</v>
      </c>
      <c r="Y46" s="9" t="s">
        <v>133</v>
      </c>
      <c r="Z46" s="66" t="s">
        <v>134</v>
      </c>
      <c r="AA46" s="74" t="s">
        <v>132</v>
      </c>
      <c r="AB46" s="9" t="s">
        <v>133</v>
      </c>
      <c r="AC46" s="66" t="s">
        <v>134</v>
      </c>
      <c r="AD46" s="74" t="s">
        <v>132</v>
      </c>
      <c r="AE46" s="9" t="s">
        <v>133</v>
      </c>
      <c r="AF46" s="66" t="s">
        <v>134</v>
      </c>
      <c r="AG46" s="74" t="s">
        <v>132</v>
      </c>
      <c r="AH46" s="9" t="s">
        <v>133</v>
      </c>
      <c r="AI46" s="66" t="s">
        <v>134</v>
      </c>
      <c r="AJ46" s="74" t="s">
        <v>126</v>
      </c>
      <c r="AK46" s="119" t="s">
        <v>135</v>
      </c>
    </row>
    <row r="47" spans="2:47" outlineLevel="1" x14ac:dyDescent="0.35">
      <c r="B47" s="229" t="s">
        <v>75</v>
      </c>
      <c r="C47" s="63" t="s">
        <v>106</v>
      </c>
      <c r="D47" s="69"/>
      <c r="E47" s="70">
        <f>D47</f>
        <v>0</v>
      </c>
      <c r="F47" s="68"/>
      <c r="G47" s="137">
        <f t="shared" ref="G47" si="81">E47+F47</f>
        <v>0</v>
      </c>
      <c r="H47" s="177">
        <f t="shared" ref="H47" si="82">IFERROR((G47-E47)/E47,0)</f>
        <v>0</v>
      </c>
      <c r="I47" s="69">
        <v>0</v>
      </c>
      <c r="J47" s="137">
        <f>G47+I47</f>
        <v>0</v>
      </c>
      <c r="K47" s="166">
        <f>IFERROR((J47-G47)/G47,0)</f>
        <v>0</v>
      </c>
      <c r="L47" s="69"/>
      <c r="M47" s="137">
        <f>J47+L47</f>
        <v>0</v>
      </c>
      <c r="N47" s="177">
        <f>IFERROR((M47-J47)/J47,0)</f>
        <v>0</v>
      </c>
      <c r="O47" s="69"/>
      <c r="P47" s="137">
        <f t="shared" ref="P47:P71" si="83">M47+O47</f>
        <v>0</v>
      </c>
      <c r="Q47" s="166">
        <f t="shared" ref="Q47:Q72" si="84">IFERROR((P47-M47)/M47,0)</f>
        <v>0</v>
      </c>
      <c r="R47" s="172">
        <f t="shared" ref="R47:R71" si="85">D47+F47+I47+L47+O47</f>
        <v>0</v>
      </c>
      <c r="S47" s="164">
        <f t="shared" ref="S47:S72" si="86">IFERROR((P47/E47)^(1/4)-1,0)</f>
        <v>0</v>
      </c>
      <c r="U47" s="6"/>
      <c r="V47" s="137">
        <f t="shared" ref="V47" si="87">P47+U47</f>
        <v>0</v>
      </c>
      <c r="W47" s="166">
        <f t="shared" ref="W47" si="88">IFERROR((V47-P47)/P47,0)</f>
        <v>0</v>
      </c>
      <c r="X47" s="6"/>
      <c r="Y47" s="137">
        <f>V47+X47</f>
        <v>0</v>
      </c>
      <c r="Z47" s="177">
        <f>IFERROR((Y47-V47)/V47,0)</f>
        <v>0</v>
      </c>
      <c r="AA47" s="6"/>
      <c r="AB47" s="137">
        <f>Y47+AA47</f>
        <v>0</v>
      </c>
      <c r="AC47" s="166">
        <f>IFERROR((AB47-Y47)/Y47,0)</f>
        <v>0</v>
      </c>
      <c r="AD47" s="6"/>
      <c r="AE47" s="137">
        <f>AB47+AD47</f>
        <v>0</v>
      </c>
      <c r="AF47" s="177">
        <f>IFERROR((AE47-AB47)/AB47,0)</f>
        <v>0</v>
      </c>
      <c r="AG47" s="6"/>
      <c r="AH47" s="137">
        <f>AE47+AG47</f>
        <v>0</v>
      </c>
      <c r="AI47" s="166">
        <f>IFERROR((AH47-AE47)/AE47,0)</f>
        <v>0</v>
      </c>
      <c r="AJ47" s="163">
        <f>U47+X47+AA47+AD47+AG47</f>
        <v>0</v>
      </c>
      <c r="AK47" s="164">
        <f>IFERROR((AH47/V47)^(1/4)-1,0)</f>
        <v>0</v>
      </c>
    </row>
    <row r="48" spans="2:47" outlineLevel="1" x14ac:dyDescent="0.35">
      <c r="B48" s="230" t="s">
        <v>76</v>
      </c>
      <c r="C48" s="63" t="s">
        <v>106</v>
      </c>
      <c r="D48" s="69"/>
      <c r="E48" s="70">
        <f t="shared" ref="E48:E71" si="89">D48</f>
        <v>0</v>
      </c>
      <c r="F48" s="68"/>
      <c r="G48" s="137">
        <f t="shared" ref="G48:G67" si="90">E48+F48</f>
        <v>0</v>
      </c>
      <c r="H48" s="177">
        <f t="shared" ref="H48:H67" si="91">IFERROR((G48-E48)/E48,0)</f>
        <v>0</v>
      </c>
      <c r="I48" s="69">
        <v>0</v>
      </c>
      <c r="J48" s="137">
        <f t="shared" ref="J48:J67" si="92">G48+I48</f>
        <v>0</v>
      </c>
      <c r="K48" s="166">
        <f t="shared" ref="K48:K67" si="93">IFERROR((J48-G48)/G48,0)</f>
        <v>0</v>
      </c>
      <c r="L48" s="69"/>
      <c r="M48" s="137">
        <f t="shared" ref="M48:M67" si="94">J48+L48</f>
        <v>0</v>
      </c>
      <c r="N48" s="177">
        <f t="shared" ref="N48:N67" si="95">IFERROR((M48-J48)/J48,0)</f>
        <v>0</v>
      </c>
      <c r="O48" s="69"/>
      <c r="P48" s="137">
        <f t="shared" si="83"/>
        <v>0</v>
      </c>
      <c r="Q48" s="166">
        <f t="shared" si="84"/>
        <v>0</v>
      </c>
      <c r="R48" s="172">
        <f t="shared" si="85"/>
        <v>0</v>
      </c>
      <c r="S48" s="164">
        <f t="shared" si="86"/>
        <v>0</v>
      </c>
      <c r="U48" s="6"/>
      <c r="V48" s="137">
        <f t="shared" ref="V48:V67" si="96">P48+U48</f>
        <v>0</v>
      </c>
      <c r="W48" s="166">
        <f t="shared" ref="W48:W67" si="97">IFERROR((V48-P48)/P48,0)</f>
        <v>0</v>
      </c>
      <c r="X48" s="6"/>
      <c r="Y48" s="137">
        <f t="shared" ref="Y48:Y67" si="98">V48+X48</f>
        <v>0</v>
      </c>
      <c r="Z48" s="177">
        <f t="shared" ref="Z48:Z67" si="99">IFERROR((Y48-V48)/V48,0)</f>
        <v>0</v>
      </c>
      <c r="AA48" s="6"/>
      <c r="AB48" s="137">
        <f t="shared" ref="AB48:AB67" si="100">Y48+AA48</f>
        <v>0</v>
      </c>
      <c r="AC48" s="166">
        <f t="shared" ref="AC48:AC67" si="101">IFERROR((AB48-Y48)/Y48,0)</f>
        <v>0</v>
      </c>
      <c r="AD48" s="6"/>
      <c r="AE48" s="137">
        <f t="shared" ref="AE48:AE67" si="102">AB48+AD48</f>
        <v>0</v>
      </c>
      <c r="AF48" s="177">
        <f t="shared" ref="AF48:AF67" si="103">IFERROR((AE48-AB48)/AB48,0)</f>
        <v>0</v>
      </c>
      <c r="AG48" s="6"/>
      <c r="AH48" s="137">
        <f t="shared" ref="AH48:AH67" si="104">AE48+AG48</f>
        <v>0</v>
      </c>
      <c r="AI48" s="166">
        <f t="shared" ref="AI48:AI67" si="105">IFERROR((AH48-AE48)/AE48,0)</f>
        <v>0</v>
      </c>
      <c r="AJ48" s="163">
        <f t="shared" ref="AJ48:AJ67" si="106">U48+X48+AA48+AD48+AG48</f>
        <v>0</v>
      </c>
      <c r="AK48" s="164">
        <f t="shared" ref="AK48:AK67" si="107">IFERROR((AH48/V48)^(1/4)-1,0)</f>
        <v>0</v>
      </c>
    </row>
    <row r="49" spans="2:37" outlineLevel="1" x14ac:dyDescent="0.35">
      <c r="B49" s="229" t="s">
        <v>77</v>
      </c>
      <c r="C49" s="63" t="s">
        <v>106</v>
      </c>
      <c r="D49" s="69"/>
      <c r="E49" s="70">
        <f t="shared" si="89"/>
        <v>0</v>
      </c>
      <c r="F49" s="68"/>
      <c r="G49" s="137">
        <f t="shared" si="90"/>
        <v>0</v>
      </c>
      <c r="H49" s="177">
        <f t="shared" si="91"/>
        <v>0</v>
      </c>
      <c r="I49" s="69">
        <v>0</v>
      </c>
      <c r="J49" s="137">
        <f t="shared" si="92"/>
        <v>0</v>
      </c>
      <c r="K49" s="166">
        <f t="shared" si="93"/>
        <v>0</v>
      </c>
      <c r="L49" s="69"/>
      <c r="M49" s="137">
        <f t="shared" si="94"/>
        <v>0</v>
      </c>
      <c r="N49" s="177">
        <f t="shared" si="95"/>
        <v>0</v>
      </c>
      <c r="O49" s="69"/>
      <c r="P49" s="137">
        <f t="shared" si="83"/>
        <v>0</v>
      </c>
      <c r="Q49" s="166">
        <f t="shared" si="84"/>
        <v>0</v>
      </c>
      <c r="R49" s="172">
        <f t="shared" si="85"/>
        <v>0</v>
      </c>
      <c r="S49" s="164">
        <f t="shared" si="86"/>
        <v>0</v>
      </c>
      <c r="U49" s="6"/>
      <c r="V49" s="137">
        <f t="shared" si="96"/>
        <v>0</v>
      </c>
      <c r="W49" s="166">
        <f t="shared" si="97"/>
        <v>0</v>
      </c>
      <c r="X49" s="6"/>
      <c r="Y49" s="137">
        <f t="shared" si="98"/>
        <v>0</v>
      </c>
      <c r="Z49" s="177">
        <f t="shared" si="99"/>
        <v>0</v>
      </c>
      <c r="AA49" s="6"/>
      <c r="AB49" s="137">
        <f t="shared" si="100"/>
        <v>0</v>
      </c>
      <c r="AC49" s="166">
        <f t="shared" si="101"/>
        <v>0</v>
      </c>
      <c r="AD49" s="6"/>
      <c r="AE49" s="137">
        <f t="shared" si="102"/>
        <v>0</v>
      </c>
      <c r="AF49" s="177">
        <f t="shared" si="103"/>
        <v>0</v>
      </c>
      <c r="AG49" s="6"/>
      <c r="AH49" s="137">
        <f t="shared" si="104"/>
        <v>0</v>
      </c>
      <c r="AI49" s="166">
        <f t="shared" si="105"/>
        <v>0</v>
      </c>
      <c r="AJ49" s="163">
        <f t="shared" si="106"/>
        <v>0</v>
      </c>
      <c r="AK49" s="164">
        <f t="shared" si="107"/>
        <v>0</v>
      </c>
    </row>
    <row r="50" spans="2:37" outlineLevel="1" x14ac:dyDescent="0.35">
      <c r="B50" s="230" t="s">
        <v>78</v>
      </c>
      <c r="C50" s="63" t="s">
        <v>106</v>
      </c>
      <c r="D50" s="69"/>
      <c r="E50" s="70">
        <f t="shared" si="89"/>
        <v>0</v>
      </c>
      <c r="F50" s="68"/>
      <c r="G50" s="137">
        <f t="shared" si="90"/>
        <v>0</v>
      </c>
      <c r="H50" s="177">
        <f t="shared" si="91"/>
        <v>0</v>
      </c>
      <c r="I50" s="69">
        <v>0</v>
      </c>
      <c r="J50" s="137">
        <f t="shared" si="92"/>
        <v>0</v>
      </c>
      <c r="K50" s="166">
        <f t="shared" si="93"/>
        <v>0</v>
      </c>
      <c r="L50" s="69">
        <v>5</v>
      </c>
      <c r="M50" s="137">
        <f t="shared" si="94"/>
        <v>5</v>
      </c>
      <c r="N50" s="177">
        <f t="shared" si="95"/>
        <v>0</v>
      </c>
      <c r="O50" s="69"/>
      <c r="P50" s="137">
        <f t="shared" si="83"/>
        <v>5</v>
      </c>
      <c r="Q50" s="166">
        <f t="shared" si="84"/>
        <v>0</v>
      </c>
      <c r="R50" s="172">
        <f t="shared" si="85"/>
        <v>5</v>
      </c>
      <c r="S50" s="164">
        <f t="shared" si="86"/>
        <v>0</v>
      </c>
      <c r="U50" s="6">
        <v>8</v>
      </c>
      <c r="V50" s="137">
        <f t="shared" si="96"/>
        <v>13</v>
      </c>
      <c r="W50" s="166">
        <f t="shared" si="97"/>
        <v>1.6</v>
      </c>
      <c r="X50" s="6">
        <v>20</v>
      </c>
      <c r="Y50" s="137">
        <f t="shared" si="98"/>
        <v>33</v>
      </c>
      <c r="Z50" s="177">
        <f t="shared" si="99"/>
        <v>1.5384615384615385</v>
      </c>
      <c r="AA50" s="6">
        <v>8</v>
      </c>
      <c r="AB50" s="137">
        <f t="shared" si="100"/>
        <v>41</v>
      </c>
      <c r="AC50" s="166">
        <f t="shared" si="101"/>
        <v>0.24242424242424243</v>
      </c>
      <c r="AD50" s="6">
        <v>7</v>
      </c>
      <c r="AE50" s="137">
        <f t="shared" si="102"/>
        <v>48</v>
      </c>
      <c r="AF50" s="177">
        <f t="shared" si="103"/>
        <v>0.17073170731707318</v>
      </c>
      <c r="AG50" s="6">
        <v>7</v>
      </c>
      <c r="AH50" s="137">
        <f t="shared" si="104"/>
        <v>55</v>
      </c>
      <c r="AI50" s="166">
        <f t="shared" si="105"/>
        <v>0.14583333333333334</v>
      </c>
      <c r="AJ50" s="163">
        <f t="shared" si="106"/>
        <v>50</v>
      </c>
      <c r="AK50" s="164">
        <f t="shared" si="107"/>
        <v>0.4341838717607327</v>
      </c>
    </row>
    <row r="51" spans="2:37" outlineLevel="1" x14ac:dyDescent="0.35">
      <c r="B51" s="229" t="s">
        <v>79</v>
      </c>
      <c r="C51" s="63" t="s">
        <v>106</v>
      </c>
      <c r="D51" s="69"/>
      <c r="E51" s="70">
        <f t="shared" si="89"/>
        <v>0</v>
      </c>
      <c r="F51" s="68"/>
      <c r="G51" s="137">
        <f t="shared" si="90"/>
        <v>0</v>
      </c>
      <c r="H51" s="177">
        <f t="shared" si="91"/>
        <v>0</v>
      </c>
      <c r="I51" s="69">
        <v>0</v>
      </c>
      <c r="J51" s="137">
        <f t="shared" si="92"/>
        <v>0</v>
      </c>
      <c r="K51" s="166">
        <f t="shared" si="93"/>
        <v>0</v>
      </c>
      <c r="L51" s="69"/>
      <c r="M51" s="137">
        <f t="shared" si="94"/>
        <v>0</v>
      </c>
      <c r="N51" s="177">
        <f t="shared" si="95"/>
        <v>0</v>
      </c>
      <c r="O51" s="69"/>
      <c r="P51" s="137">
        <f t="shared" si="83"/>
        <v>0</v>
      </c>
      <c r="Q51" s="166">
        <f t="shared" si="84"/>
        <v>0</v>
      </c>
      <c r="R51" s="172">
        <f t="shared" si="85"/>
        <v>0</v>
      </c>
      <c r="S51" s="164">
        <f t="shared" si="86"/>
        <v>0</v>
      </c>
      <c r="U51" s="6"/>
      <c r="V51" s="137">
        <f t="shared" si="96"/>
        <v>0</v>
      </c>
      <c r="W51" s="166">
        <f t="shared" si="97"/>
        <v>0</v>
      </c>
      <c r="X51" s="6"/>
      <c r="Y51" s="137">
        <f t="shared" si="98"/>
        <v>0</v>
      </c>
      <c r="Z51" s="177">
        <f t="shared" si="99"/>
        <v>0</v>
      </c>
      <c r="AA51" s="6"/>
      <c r="AB51" s="137">
        <f t="shared" si="100"/>
        <v>0</v>
      </c>
      <c r="AC51" s="166">
        <f t="shared" si="101"/>
        <v>0</v>
      </c>
      <c r="AD51" s="6"/>
      <c r="AE51" s="137">
        <f t="shared" si="102"/>
        <v>0</v>
      </c>
      <c r="AF51" s="177">
        <f t="shared" si="103"/>
        <v>0</v>
      </c>
      <c r="AG51" s="6"/>
      <c r="AH51" s="137">
        <f t="shared" si="104"/>
        <v>0</v>
      </c>
      <c r="AI51" s="166">
        <f t="shared" si="105"/>
        <v>0</v>
      </c>
      <c r="AJ51" s="163">
        <f t="shared" si="106"/>
        <v>0</v>
      </c>
      <c r="AK51" s="164">
        <f t="shared" si="107"/>
        <v>0</v>
      </c>
    </row>
    <row r="52" spans="2:37" outlineLevel="1" x14ac:dyDescent="0.35">
      <c r="B52" s="230" t="s">
        <v>80</v>
      </c>
      <c r="C52" s="63" t="s">
        <v>106</v>
      </c>
      <c r="D52" s="69">
        <v>3</v>
      </c>
      <c r="E52" s="70">
        <f t="shared" si="89"/>
        <v>3</v>
      </c>
      <c r="F52" s="68">
        <v>1</v>
      </c>
      <c r="G52" s="137">
        <f t="shared" si="90"/>
        <v>4</v>
      </c>
      <c r="H52" s="177">
        <f t="shared" si="91"/>
        <v>0.33333333333333331</v>
      </c>
      <c r="I52" s="69">
        <v>2</v>
      </c>
      <c r="J52" s="137">
        <f t="shared" si="92"/>
        <v>6</v>
      </c>
      <c r="K52" s="166">
        <f t="shared" si="93"/>
        <v>0.5</v>
      </c>
      <c r="L52" s="69">
        <v>21</v>
      </c>
      <c r="M52" s="137">
        <f t="shared" si="94"/>
        <v>27</v>
      </c>
      <c r="N52" s="177">
        <f t="shared" si="95"/>
        <v>3.5</v>
      </c>
      <c r="O52" s="69"/>
      <c r="P52" s="137">
        <f t="shared" si="83"/>
        <v>27</v>
      </c>
      <c r="Q52" s="166">
        <f t="shared" si="84"/>
        <v>0</v>
      </c>
      <c r="R52" s="172">
        <f t="shared" si="85"/>
        <v>27</v>
      </c>
      <c r="S52" s="164">
        <f t="shared" si="86"/>
        <v>0.73205080756887742</v>
      </c>
      <c r="U52" s="6">
        <v>25</v>
      </c>
      <c r="V52" s="137">
        <f t="shared" si="96"/>
        <v>52</v>
      </c>
      <c r="W52" s="166">
        <f t="shared" si="97"/>
        <v>0.92592592592592593</v>
      </c>
      <c r="X52" s="6">
        <v>27</v>
      </c>
      <c r="Y52" s="137">
        <f t="shared" si="98"/>
        <v>79</v>
      </c>
      <c r="Z52" s="177">
        <f t="shared" si="99"/>
        <v>0.51923076923076927</v>
      </c>
      <c r="AA52" s="6">
        <v>23</v>
      </c>
      <c r="AB52" s="137">
        <f t="shared" si="100"/>
        <v>102</v>
      </c>
      <c r="AC52" s="166">
        <f t="shared" si="101"/>
        <v>0.29113924050632911</v>
      </c>
      <c r="AD52" s="6">
        <v>18</v>
      </c>
      <c r="AE52" s="137">
        <f t="shared" si="102"/>
        <v>120</v>
      </c>
      <c r="AF52" s="177">
        <f t="shared" si="103"/>
        <v>0.17647058823529413</v>
      </c>
      <c r="AG52" s="6">
        <v>16</v>
      </c>
      <c r="AH52" s="137">
        <f t="shared" si="104"/>
        <v>136</v>
      </c>
      <c r="AI52" s="166">
        <f t="shared" si="105"/>
        <v>0.13333333333333333</v>
      </c>
      <c r="AJ52" s="163">
        <f t="shared" si="106"/>
        <v>109</v>
      </c>
      <c r="AK52" s="164">
        <f t="shared" si="107"/>
        <v>0.2716977157034135</v>
      </c>
    </row>
    <row r="53" spans="2:37" outlineLevel="1" x14ac:dyDescent="0.35">
      <c r="B53" s="229" t="s">
        <v>81</v>
      </c>
      <c r="C53" s="63" t="s">
        <v>106</v>
      </c>
      <c r="D53" s="69"/>
      <c r="E53" s="70">
        <f t="shared" si="89"/>
        <v>0</v>
      </c>
      <c r="F53" s="68"/>
      <c r="G53" s="137">
        <f t="shared" si="90"/>
        <v>0</v>
      </c>
      <c r="H53" s="177">
        <f t="shared" si="91"/>
        <v>0</v>
      </c>
      <c r="I53" s="69">
        <v>0</v>
      </c>
      <c r="J53" s="137">
        <f t="shared" si="92"/>
        <v>0</v>
      </c>
      <c r="K53" s="166">
        <f t="shared" si="93"/>
        <v>0</v>
      </c>
      <c r="L53" s="69"/>
      <c r="M53" s="137">
        <f t="shared" si="94"/>
        <v>0</v>
      </c>
      <c r="N53" s="177">
        <f t="shared" si="95"/>
        <v>0</v>
      </c>
      <c r="O53" s="69"/>
      <c r="P53" s="137">
        <f t="shared" si="83"/>
        <v>0</v>
      </c>
      <c r="Q53" s="166">
        <f t="shared" si="84"/>
        <v>0</v>
      </c>
      <c r="R53" s="172">
        <f t="shared" si="85"/>
        <v>0</v>
      </c>
      <c r="S53" s="164">
        <f t="shared" si="86"/>
        <v>0</v>
      </c>
      <c r="U53" s="6"/>
      <c r="V53" s="137">
        <f t="shared" si="96"/>
        <v>0</v>
      </c>
      <c r="W53" s="166">
        <f t="shared" si="97"/>
        <v>0</v>
      </c>
      <c r="X53" s="6"/>
      <c r="Y53" s="137">
        <f t="shared" si="98"/>
        <v>0</v>
      </c>
      <c r="Z53" s="177">
        <f t="shared" si="99"/>
        <v>0</v>
      </c>
      <c r="AA53" s="6"/>
      <c r="AB53" s="137">
        <f t="shared" si="100"/>
        <v>0</v>
      </c>
      <c r="AC53" s="166">
        <f t="shared" si="101"/>
        <v>0</v>
      </c>
      <c r="AD53" s="6"/>
      <c r="AE53" s="137">
        <f t="shared" si="102"/>
        <v>0</v>
      </c>
      <c r="AF53" s="177">
        <f t="shared" si="103"/>
        <v>0</v>
      </c>
      <c r="AG53" s="6"/>
      <c r="AH53" s="137">
        <f t="shared" si="104"/>
        <v>0</v>
      </c>
      <c r="AI53" s="166">
        <f t="shared" si="105"/>
        <v>0</v>
      </c>
      <c r="AJ53" s="163">
        <f t="shared" si="106"/>
        <v>0</v>
      </c>
      <c r="AK53" s="164">
        <f t="shared" si="107"/>
        <v>0</v>
      </c>
    </row>
    <row r="54" spans="2:37" outlineLevel="1" x14ac:dyDescent="0.35">
      <c r="B54" s="230" t="s">
        <v>82</v>
      </c>
      <c r="C54" s="63" t="s">
        <v>106</v>
      </c>
      <c r="D54" s="69"/>
      <c r="E54" s="70">
        <f t="shared" si="89"/>
        <v>0</v>
      </c>
      <c r="F54" s="68"/>
      <c r="G54" s="137">
        <f t="shared" si="90"/>
        <v>0</v>
      </c>
      <c r="H54" s="177">
        <f t="shared" si="91"/>
        <v>0</v>
      </c>
      <c r="I54" s="69">
        <v>0</v>
      </c>
      <c r="J54" s="137">
        <f t="shared" si="92"/>
        <v>0</v>
      </c>
      <c r="K54" s="166">
        <f t="shared" si="93"/>
        <v>0</v>
      </c>
      <c r="L54" s="69"/>
      <c r="M54" s="137">
        <f t="shared" si="94"/>
        <v>0</v>
      </c>
      <c r="N54" s="177">
        <f t="shared" si="95"/>
        <v>0</v>
      </c>
      <c r="O54" s="69"/>
      <c r="P54" s="137">
        <f t="shared" si="83"/>
        <v>0</v>
      </c>
      <c r="Q54" s="166">
        <f t="shared" si="84"/>
        <v>0</v>
      </c>
      <c r="R54" s="172">
        <f t="shared" si="85"/>
        <v>0</v>
      </c>
      <c r="S54" s="164">
        <f t="shared" si="86"/>
        <v>0</v>
      </c>
      <c r="U54" s="6"/>
      <c r="V54" s="137">
        <f t="shared" si="96"/>
        <v>0</v>
      </c>
      <c r="W54" s="166">
        <f t="shared" si="97"/>
        <v>0</v>
      </c>
      <c r="X54" s="6"/>
      <c r="Y54" s="137">
        <f t="shared" si="98"/>
        <v>0</v>
      </c>
      <c r="Z54" s="177">
        <f t="shared" si="99"/>
        <v>0</v>
      </c>
      <c r="AA54" s="6"/>
      <c r="AB54" s="137">
        <f t="shared" si="100"/>
        <v>0</v>
      </c>
      <c r="AC54" s="166">
        <f t="shared" si="101"/>
        <v>0</v>
      </c>
      <c r="AD54" s="6"/>
      <c r="AE54" s="137">
        <f t="shared" si="102"/>
        <v>0</v>
      </c>
      <c r="AF54" s="177">
        <f t="shared" si="103"/>
        <v>0</v>
      </c>
      <c r="AG54" s="6"/>
      <c r="AH54" s="137">
        <f t="shared" si="104"/>
        <v>0</v>
      </c>
      <c r="AI54" s="166">
        <f t="shared" si="105"/>
        <v>0</v>
      </c>
      <c r="AJ54" s="163">
        <f t="shared" si="106"/>
        <v>0</v>
      </c>
      <c r="AK54" s="164">
        <f t="shared" si="107"/>
        <v>0</v>
      </c>
    </row>
    <row r="55" spans="2:37" outlineLevel="1" x14ac:dyDescent="0.35">
      <c r="B55" s="230" t="s">
        <v>83</v>
      </c>
      <c r="C55" s="63" t="s">
        <v>106</v>
      </c>
      <c r="D55" s="69"/>
      <c r="E55" s="70">
        <f t="shared" si="89"/>
        <v>0</v>
      </c>
      <c r="F55" s="68"/>
      <c r="G55" s="137">
        <f t="shared" si="90"/>
        <v>0</v>
      </c>
      <c r="H55" s="177">
        <f t="shared" si="91"/>
        <v>0</v>
      </c>
      <c r="I55" s="69">
        <v>0</v>
      </c>
      <c r="J55" s="137">
        <f t="shared" si="92"/>
        <v>0</v>
      </c>
      <c r="K55" s="166">
        <f t="shared" si="93"/>
        <v>0</v>
      </c>
      <c r="L55" s="69"/>
      <c r="M55" s="137">
        <f t="shared" si="94"/>
        <v>0</v>
      </c>
      <c r="N55" s="177">
        <f t="shared" si="95"/>
        <v>0</v>
      </c>
      <c r="O55" s="69"/>
      <c r="P55" s="137">
        <f t="shared" si="83"/>
        <v>0</v>
      </c>
      <c r="Q55" s="166">
        <f t="shared" si="84"/>
        <v>0</v>
      </c>
      <c r="R55" s="172">
        <f t="shared" si="85"/>
        <v>0</v>
      </c>
      <c r="S55" s="164">
        <f t="shared" si="86"/>
        <v>0</v>
      </c>
      <c r="U55" s="6"/>
      <c r="V55" s="137">
        <f t="shared" si="96"/>
        <v>0</v>
      </c>
      <c r="W55" s="166">
        <f t="shared" si="97"/>
        <v>0</v>
      </c>
      <c r="X55" s="6"/>
      <c r="Y55" s="137">
        <f t="shared" si="98"/>
        <v>0</v>
      </c>
      <c r="Z55" s="177">
        <f t="shared" si="99"/>
        <v>0</v>
      </c>
      <c r="AA55" s="6"/>
      <c r="AB55" s="137">
        <f t="shared" si="100"/>
        <v>0</v>
      </c>
      <c r="AC55" s="166">
        <f t="shared" si="101"/>
        <v>0</v>
      </c>
      <c r="AD55" s="6"/>
      <c r="AE55" s="137">
        <f t="shared" si="102"/>
        <v>0</v>
      </c>
      <c r="AF55" s="177">
        <f t="shared" si="103"/>
        <v>0</v>
      </c>
      <c r="AG55" s="6"/>
      <c r="AH55" s="137">
        <f t="shared" si="104"/>
        <v>0</v>
      </c>
      <c r="AI55" s="166">
        <f t="shared" si="105"/>
        <v>0</v>
      </c>
      <c r="AJ55" s="163">
        <f t="shared" si="106"/>
        <v>0</v>
      </c>
      <c r="AK55" s="164">
        <f t="shared" si="107"/>
        <v>0</v>
      </c>
    </row>
    <row r="56" spans="2:37" outlineLevel="1" x14ac:dyDescent="0.35">
      <c r="B56" s="230" t="s">
        <v>84</v>
      </c>
      <c r="C56" s="63" t="s">
        <v>106</v>
      </c>
      <c r="D56" s="69"/>
      <c r="E56" s="70">
        <f t="shared" si="89"/>
        <v>0</v>
      </c>
      <c r="F56" s="68"/>
      <c r="G56" s="137">
        <f t="shared" si="90"/>
        <v>0</v>
      </c>
      <c r="H56" s="177">
        <f t="shared" si="91"/>
        <v>0</v>
      </c>
      <c r="I56" s="69">
        <v>0</v>
      </c>
      <c r="J56" s="137">
        <f t="shared" si="92"/>
        <v>0</v>
      </c>
      <c r="K56" s="166">
        <f t="shared" si="93"/>
        <v>0</v>
      </c>
      <c r="L56" s="69"/>
      <c r="M56" s="137">
        <f t="shared" si="94"/>
        <v>0</v>
      </c>
      <c r="N56" s="177">
        <f t="shared" si="95"/>
        <v>0</v>
      </c>
      <c r="O56" s="69"/>
      <c r="P56" s="137">
        <f t="shared" si="83"/>
        <v>0</v>
      </c>
      <c r="Q56" s="166">
        <f t="shared" si="84"/>
        <v>0</v>
      </c>
      <c r="R56" s="172">
        <f t="shared" si="85"/>
        <v>0</v>
      </c>
      <c r="S56" s="164">
        <f t="shared" si="86"/>
        <v>0</v>
      </c>
      <c r="U56" s="6"/>
      <c r="V56" s="137">
        <f t="shared" si="96"/>
        <v>0</v>
      </c>
      <c r="W56" s="166">
        <f t="shared" si="97"/>
        <v>0</v>
      </c>
      <c r="X56" s="6"/>
      <c r="Y56" s="137">
        <f t="shared" si="98"/>
        <v>0</v>
      </c>
      <c r="Z56" s="177">
        <f t="shared" si="99"/>
        <v>0</v>
      </c>
      <c r="AA56" s="6"/>
      <c r="AB56" s="137">
        <f t="shared" si="100"/>
        <v>0</v>
      </c>
      <c r="AC56" s="166">
        <f t="shared" si="101"/>
        <v>0</v>
      </c>
      <c r="AD56" s="6"/>
      <c r="AE56" s="137">
        <f t="shared" si="102"/>
        <v>0</v>
      </c>
      <c r="AF56" s="177">
        <f t="shared" si="103"/>
        <v>0</v>
      </c>
      <c r="AG56" s="6"/>
      <c r="AH56" s="137">
        <f t="shared" si="104"/>
        <v>0</v>
      </c>
      <c r="AI56" s="166">
        <f t="shared" si="105"/>
        <v>0</v>
      </c>
      <c r="AJ56" s="163">
        <f t="shared" si="106"/>
        <v>0</v>
      </c>
      <c r="AK56" s="164">
        <f t="shared" si="107"/>
        <v>0</v>
      </c>
    </row>
    <row r="57" spans="2:37" outlineLevel="1" x14ac:dyDescent="0.35">
      <c r="B57" s="229" t="s">
        <v>85</v>
      </c>
      <c r="C57" s="63" t="s">
        <v>106</v>
      </c>
      <c r="D57" s="69"/>
      <c r="E57" s="70">
        <f t="shared" si="89"/>
        <v>0</v>
      </c>
      <c r="F57" s="68"/>
      <c r="G57" s="137">
        <f t="shared" si="90"/>
        <v>0</v>
      </c>
      <c r="H57" s="177">
        <f t="shared" si="91"/>
        <v>0</v>
      </c>
      <c r="I57" s="69">
        <v>0</v>
      </c>
      <c r="J57" s="137">
        <f t="shared" si="92"/>
        <v>0</v>
      </c>
      <c r="K57" s="166">
        <f t="shared" si="93"/>
        <v>0</v>
      </c>
      <c r="L57" s="69"/>
      <c r="M57" s="137">
        <f t="shared" si="94"/>
        <v>0</v>
      </c>
      <c r="N57" s="177">
        <f t="shared" si="95"/>
        <v>0</v>
      </c>
      <c r="O57" s="69"/>
      <c r="P57" s="137">
        <f t="shared" si="83"/>
        <v>0</v>
      </c>
      <c r="Q57" s="166">
        <f t="shared" si="84"/>
        <v>0</v>
      </c>
      <c r="R57" s="172">
        <f t="shared" si="85"/>
        <v>0</v>
      </c>
      <c r="S57" s="164">
        <f t="shared" si="86"/>
        <v>0</v>
      </c>
      <c r="U57" s="6"/>
      <c r="V57" s="137">
        <f t="shared" si="96"/>
        <v>0</v>
      </c>
      <c r="W57" s="166">
        <f t="shared" si="97"/>
        <v>0</v>
      </c>
      <c r="X57" s="6"/>
      <c r="Y57" s="137">
        <f t="shared" si="98"/>
        <v>0</v>
      </c>
      <c r="Z57" s="177">
        <f t="shared" si="99"/>
        <v>0</v>
      </c>
      <c r="AA57" s="6"/>
      <c r="AB57" s="137">
        <f t="shared" si="100"/>
        <v>0</v>
      </c>
      <c r="AC57" s="166">
        <f t="shared" si="101"/>
        <v>0</v>
      </c>
      <c r="AD57" s="6"/>
      <c r="AE57" s="137">
        <f t="shared" si="102"/>
        <v>0</v>
      </c>
      <c r="AF57" s="177">
        <f t="shared" si="103"/>
        <v>0</v>
      </c>
      <c r="AG57" s="6"/>
      <c r="AH57" s="137">
        <f t="shared" si="104"/>
        <v>0</v>
      </c>
      <c r="AI57" s="166">
        <f t="shared" si="105"/>
        <v>0</v>
      </c>
      <c r="AJ57" s="163">
        <f t="shared" si="106"/>
        <v>0</v>
      </c>
      <c r="AK57" s="164">
        <f t="shared" si="107"/>
        <v>0</v>
      </c>
    </row>
    <row r="58" spans="2:37" outlineLevel="1" x14ac:dyDescent="0.35">
      <c r="B58" s="230" t="s">
        <v>86</v>
      </c>
      <c r="C58" s="63" t="s">
        <v>106</v>
      </c>
      <c r="D58" s="69"/>
      <c r="E58" s="70">
        <f t="shared" si="89"/>
        <v>0</v>
      </c>
      <c r="F58" s="68"/>
      <c r="G58" s="137">
        <f t="shared" si="90"/>
        <v>0</v>
      </c>
      <c r="H58" s="177">
        <f t="shared" si="91"/>
        <v>0</v>
      </c>
      <c r="I58" s="69">
        <v>0</v>
      </c>
      <c r="J58" s="137">
        <f t="shared" si="92"/>
        <v>0</v>
      </c>
      <c r="K58" s="166">
        <f t="shared" si="93"/>
        <v>0</v>
      </c>
      <c r="L58" s="69"/>
      <c r="M58" s="137">
        <f t="shared" si="94"/>
        <v>0</v>
      </c>
      <c r="N58" s="177">
        <f t="shared" si="95"/>
        <v>0</v>
      </c>
      <c r="O58" s="69"/>
      <c r="P58" s="137">
        <f t="shared" si="83"/>
        <v>0</v>
      </c>
      <c r="Q58" s="166">
        <f t="shared" si="84"/>
        <v>0</v>
      </c>
      <c r="R58" s="172">
        <f t="shared" si="85"/>
        <v>0</v>
      </c>
      <c r="S58" s="164">
        <f t="shared" si="86"/>
        <v>0</v>
      </c>
      <c r="U58" s="6"/>
      <c r="V58" s="137">
        <f t="shared" si="96"/>
        <v>0</v>
      </c>
      <c r="W58" s="166">
        <f t="shared" si="97"/>
        <v>0</v>
      </c>
      <c r="X58" s="6"/>
      <c r="Y58" s="137">
        <f t="shared" si="98"/>
        <v>0</v>
      </c>
      <c r="Z58" s="177">
        <f t="shared" si="99"/>
        <v>0</v>
      </c>
      <c r="AA58" s="6"/>
      <c r="AB58" s="137">
        <f t="shared" si="100"/>
        <v>0</v>
      </c>
      <c r="AC58" s="166">
        <f t="shared" si="101"/>
        <v>0</v>
      </c>
      <c r="AD58" s="6"/>
      <c r="AE58" s="137">
        <f t="shared" si="102"/>
        <v>0</v>
      </c>
      <c r="AF58" s="177">
        <f t="shared" si="103"/>
        <v>0</v>
      </c>
      <c r="AG58" s="6"/>
      <c r="AH58" s="137">
        <f t="shared" si="104"/>
        <v>0</v>
      </c>
      <c r="AI58" s="166">
        <f t="shared" si="105"/>
        <v>0</v>
      </c>
      <c r="AJ58" s="163">
        <f t="shared" si="106"/>
        <v>0</v>
      </c>
      <c r="AK58" s="164">
        <f t="shared" si="107"/>
        <v>0</v>
      </c>
    </row>
    <row r="59" spans="2:37" outlineLevel="1" x14ac:dyDescent="0.35">
      <c r="B59" s="230" t="s">
        <v>87</v>
      </c>
      <c r="C59" s="63" t="s">
        <v>106</v>
      </c>
      <c r="D59" s="69"/>
      <c r="E59" s="70">
        <f t="shared" si="89"/>
        <v>0</v>
      </c>
      <c r="F59" s="68"/>
      <c r="G59" s="137">
        <f t="shared" si="90"/>
        <v>0</v>
      </c>
      <c r="H59" s="177">
        <f t="shared" si="91"/>
        <v>0</v>
      </c>
      <c r="I59" s="69">
        <v>0</v>
      </c>
      <c r="J59" s="137">
        <f t="shared" si="92"/>
        <v>0</v>
      </c>
      <c r="K59" s="166">
        <f t="shared" si="93"/>
        <v>0</v>
      </c>
      <c r="L59" s="69"/>
      <c r="M59" s="137">
        <f t="shared" si="94"/>
        <v>0</v>
      </c>
      <c r="N59" s="177">
        <f t="shared" si="95"/>
        <v>0</v>
      </c>
      <c r="O59" s="69"/>
      <c r="P59" s="137">
        <f t="shared" si="83"/>
        <v>0</v>
      </c>
      <c r="Q59" s="166">
        <f t="shared" si="84"/>
        <v>0</v>
      </c>
      <c r="R59" s="172">
        <f t="shared" si="85"/>
        <v>0</v>
      </c>
      <c r="S59" s="164">
        <f t="shared" si="86"/>
        <v>0</v>
      </c>
      <c r="U59" s="6"/>
      <c r="V59" s="137">
        <f t="shared" si="96"/>
        <v>0</v>
      </c>
      <c r="W59" s="166">
        <f t="shared" si="97"/>
        <v>0</v>
      </c>
      <c r="X59" s="6"/>
      <c r="Y59" s="137">
        <f t="shared" si="98"/>
        <v>0</v>
      </c>
      <c r="Z59" s="177">
        <f t="shared" si="99"/>
        <v>0</v>
      </c>
      <c r="AA59" s="6"/>
      <c r="AB59" s="137">
        <f t="shared" si="100"/>
        <v>0</v>
      </c>
      <c r="AC59" s="166">
        <f t="shared" si="101"/>
        <v>0</v>
      </c>
      <c r="AD59" s="6"/>
      <c r="AE59" s="137">
        <f t="shared" si="102"/>
        <v>0</v>
      </c>
      <c r="AF59" s="177">
        <f t="shared" si="103"/>
        <v>0</v>
      </c>
      <c r="AG59" s="6"/>
      <c r="AH59" s="137">
        <f t="shared" si="104"/>
        <v>0</v>
      </c>
      <c r="AI59" s="166">
        <f t="shared" si="105"/>
        <v>0</v>
      </c>
      <c r="AJ59" s="163">
        <f t="shared" si="106"/>
        <v>0</v>
      </c>
      <c r="AK59" s="164">
        <f t="shared" si="107"/>
        <v>0</v>
      </c>
    </row>
    <row r="60" spans="2:37" outlineLevel="1" x14ac:dyDescent="0.35">
      <c r="B60" s="230" t="s">
        <v>88</v>
      </c>
      <c r="C60" s="63" t="s">
        <v>106</v>
      </c>
      <c r="D60" s="69"/>
      <c r="E60" s="70">
        <f t="shared" si="89"/>
        <v>0</v>
      </c>
      <c r="F60" s="68"/>
      <c r="G60" s="137">
        <f t="shared" si="90"/>
        <v>0</v>
      </c>
      <c r="H60" s="177">
        <f t="shared" si="91"/>
        <v>0</v>
      </c>
      <c r="I60" s="69">
        <v>0</v>
      </c>
      <c r="J60" s="137">
        <f t="shared" si="92"/>
        <v>0</v>
      </c>
      <c r="K60" s="166">
        <f t="shared" si="93"/>
        <v>0</v>
      </c>
      <c r="L60" s="69"/>
      <c r="M60" s="137">
        <f t="shared" si="94"/>
        <v>0</v>
      </c>
      <c r="N60" s="177">
        <f t="shared" si="95"/>
        <v>0</v>
      </c>
      <c r="O60" s="69"/>
      <c r="P60" s="137">
        <f t="shared" si="83"/>
        <v>0</v>
      </c>
      <c r="Q60" s="166">
        <f t="shared" si="84"/>
        <v>0</v>
      </c>
      <c r="R60" s="172">
        <f t="shared" si="85"/>
        <v>0</v>
      </c>
      <c r="S60" s="164">
        <f t="shared" si="86"/>
        <v>0</v>
      </c>
      <c r="U60" s="6"/>
      <c r="V60" s="137">
        <f t="shared" si="96"/>
        <v>0</v>
      </c>
      <c r="W60" s="166">
        <f t="shared" si="97"/>
        <v>0</v>
      </c>
      <c r="X60" s="6"/>
      <c r="Y60" s="137">
        <f t="shared" si="98"/>
        <v>0</v>
      </c>
      <c r="Z60" s="177">
        <f t="shared" si="99"/>
        <v>0</v>
      </c>
      <c r="AA60" s="6"/>
      <c r="AB60" s="137">
        <f t="shared" si="100"/>
        <v>0</v>
      </c>
      <c r="AC60" s="166">
        <f t="shared" si="101"/>
        <v>0</v>
      </c>
      <c r="AD60" s="6"/>
      <c r="AE60" s="137">
        <f t="shared" si="102"/>
        <v>0</v>
      </c>
      <c r="AF60" s="177">
        <f t="shared" si="103"/>
        <v>0</v>
      </c>
      <c r="AG60" s="6"/>
      <c r="AH60" s="137">
        <f t="shared" si="104"/>
        <v>0</v>
      </c>
      <c r="AI60" s="166">
        <f t="shared" si="105"/>
        <v>0</v>
      </c>
      <c r="AJ60" s="163">
        <f t="shared" si="106"/>
        <v>0</v>
      </c>
      <c r="AK60" s="164">
        <f t="shared" si="107"/>
        <v>0</v>
      </c>
    </row>
    <row r="61" spans="2:37" outlineLevel="1" x14ac:dyDescent="0.35">
      <c r="B61" s="230" t="s">
        <v>89</v>
      </c>
      <c r="C61" s="63" t="s">
        <v>106</v>
      </c>
      <c r="D61" s="69"/>
      <c r="E61" s="70">
        <f t="shared" si="89"/>
        <v>0</v>
      </c>
      <c r="F61" s="68"/>
      <c r="G61" s="137">
        <f t="shared" si="90"/>
        <v>0</v>
      </c>
      <c r="H61" s="177">
        <f t="shared" si="91"/>
        <v>0</v>
      </c>
      <c r="I61" s="69">
        <v>3</v>
      </c>
      <c r="J61" s="137">
        <f t="shared" si="92"/>
        <v>3</v>
      </c>
      <c r="K61" s="166">
        <f t="shared" si="93"/>
        <v>0</v>
      </c>
      <c r="L61" s="69">
        <v>4</v>
      </c>
      <c r="M61" s="137">
        <f t="shared" si="94"/>
        <v>7</v>
      </c>
      <c r="N61" s="177">
        <f t="shared" si="95"/>
        <v>1.3333333333333333</v>
      </c>
      <c r="O61" s="69"/>
      <c r="P61" s="137">
        <f t="shared" si="83"/>
        <v>7</v>
      </c>
      <c r="Q61" s="166">
        <f t="shared" si="84"/>
        <v>0</v>
      </c>
      <c r="R61" s="172">
        <f t="shared" si="85"/>
        <v>7</v>
      </c>
      <c r="S61" s="164">
        <f t="shared" si="86"/>
        <v>0</v>
      </c>
      <c r="U61" s="6">
        <v>12</v>
      </c>
      <c r="V61" s="137">
        <f t="shared" si="96"/>
        <v>19</v>
      </c>
      <c r="W61" s="166">
        <f t="shared" si="97"/>
        <v>1.7142857142857142</v>
      </c>
      <c r="X61" s="6">
        <v>54</v>
      </c>
      <c r="Y61" s="137">
        <f t="shared" si="98"/>
        <v>73</v>
      </c>
      <c r="Z61" s="177">
        <f t="shared" si="99"/>
        <v>2.8421052631578947</v>
      </c>
      <c r="AA61" s="6">
        <v>45</v>
      </c>
      <c r="AB61" s="137">
        <f t="shared" si="100"/>
        <v>118</v>
      </c>
      <c r="AC61" s="166">
        <f t="shared" si="101"/>
        <v>0.61643835616438358</v>
      </c>
      <c r="AD61" s="6">
        <v>34</v>
      </c>
      <c r="AE61" s="137">
        <f t="shared" si="102"/>
        <v>152</v>
      </c>
      <c r="AF61" s="177">
        <f t="shared" si="103"/>
        <v>0.28813559322033899</v>
      </c>
      <c r="AG61" s="6">
        <v>30</v>
      </c>
      <c r="AH61" s="137">
        <f t="shared" si="104"/>
        <v>182</v>
      </c>
      <c r="AI61" s="166">
        <f t="shared" si="105"/>
        <v>0.19736842105263158</v>
      </c>
      <c r="AJ61" s="163">
        <f t="shared" si="106"/>
        <v>175</v>
      </c>
      <c r="AK61" s="164">
        <f t="shared" si="107"/>
        <v>0.75925764415677133</v>
      </c>
    </row>
    <row r="62" spans="2:37" outlineLevel="1" x14ac:dyDescent="0.35">
      <c r="B62" s="229" t="s">
        <v>90</v>
      </c>
      <c r="C62" s="63" t="s">
        <v>106</v>
      </c>
      <c r="D62" s="69"/>
      <c r="E62" s="70">
        <f t="shared" si="89"/>
        <v>0</v>
      </c>
      <c r="F62" s="68"/>
      <c r="G62" s="137">
        <f t="shared" si="90"/>
        <v>0</v>
      </c>
      <c r="H62" s="177">
        <f t="shared" si="91"/>
        <v>0</v>
      </c>
      <c r="I62" s="69"/>
      <c r="J62" s="137">
        <f t="shared" si="92"/>
        <v>0</v>
      </c>
      <c r="K62" s="166">
        <f t="shared" si="93"/>
        <v>0</v>
      </c>
      <c r="L62" s="69"/>
      <c r="M62" s="137">
        <f t="shared" si="94"/>
        <v>0</v>
      </c>
      <c r="N62" s="177">
        <f t="shared" si="95"/>
        <v>0</v>
      </c>
      <c r="O62" s="69"/>
      <c r="P62" s="137">
        <f t="shared" si="83"/>
        <v>0</v>
      </c>
      <c r="Q62" s="166">
        <f t="shared" si="84"/>
        <v>0</v>
      </c>
      <c r="R62" s="172">
        <f t="shared" si="85"/>
        <v>0</v>
      </c>
      <c r="S62" s="164">
        <f t="shared" si="86"/>
        <v>0</v>
      </c>
      <c r="U62" s="6"/>
      <c r="V62" s="137">
        <f t="shared" si="96"/>
        <v>0</v>
      </c>
      <c r="W62" s="166">
        <f t="shared" si="97"/>
        <v>0</v>
      </c>
      <c r="X62" s="6"/>
      <c r="Y62" s="137">
        <f t="shared" si="98"/>
        <v>0</v>
      </c>
      <c r="Z62" s="177">
        <f t="shared" si="99"/>
        <v>0</v>
      </c>
      <c r="AA62" s="6"/>
      <c r="AB62" s="137">
        <f t="shared" si="100"/>
        <v>0</v>
      </c>
      <c r="AC62" s="166">
        <f t="shared" si="101"/>
        <v>0</v>
      </c>
      <c r="AD62" s="6"/>
      <c r="AE62" s="137">
        <f t="shared" si="102"/>
        <v>0</v>
      </c>
      <c r="AF62" s="177">
        <f t="shared" si="103"/>
        <v>0</v>
      </c>
      <c r="AG62" s="6"/>
      <c r="AH62" s="137">
        <f t="shared" si="104"/>
        <v>0</v>
      </c>
      <c r="AI62" s="166">
        <f t="shared" si="105"/>
        <v>0</v>
      </c>
      <c r="AJ62" s="163">
        <f t="shared" si="106"/>
        <v>0</v>
      </c>
      <c r="AK62" s="164">
        <f t="shared" si="107"/>
        <v>0</v>
      </c>
    </row>
    <row r="63" spans="2:37" outlineLevel="1" x14ac:dyDescent="0.35">
      <c r="B63" s="230" t="s">
        <v>91</v>
      </c>
      <c r="C63" s="63" t="s">
        <v>106</v>
      </c>
      <c r="D63" s="69"/>
      <c r="E63" s="70">
        <f t="shared" si="89"/>
        <v>0</v>
      </c>
      <c r="F63" s="68"/>
      <c r="G63" s="137">
        <f t="shared" si="90"/>
        <v>0</v>
      </c>
      <c r="H63" s="177">
        <f t="shared" si="91"/>
        <v>0</v>
      </c>
      <c r="I63" s="69"/>
      <c r="J63" s="137">
        <f t="shared" si="92"/>
        <v>0</v>
      </c>
      <c r="K63" s="166">
        <f t="shared" si="93"/>
        <v>0</v>
      </c>
      <c r="L63" s="69"/>
      <c r="M63" s="137">
        <f t="shared" si="94"/>
        <v>0</v>
      </c>
      <c r="N63" s="177">
        <f t="shared" si="95"/>
        <v>0</v>
      </c>
      <c r="O63" s="69"/>
      <c r="P63" s="137">
        <f t="shared" si="83"/>
        <v>0</v>
      </c>
      <c r="Q63" s="166">
        <f t="shared" si="84"/>
        <v>0</v>
      </c>
      <c r="R63" s="172">
        <f t="shared" si="85"/>
        <v>0</v>
      </c>
      <c r="S63" s="164">
        <f t="shared" si="86"/>
        <v>0</v>
      </c>
      <c r="U63" s="6">
        <v>9</v>
      </c>
      <c r="V63" s="137">
        <f t="shared" si="96"/>
        <v>9</v>
      </c>
      <c r="W63" s="166">
        <f t="shared" si="97"/>
        <v>0</v>
      </c>
      <c r="X63" s="6">
        <v>10</v>
      </c>
      <c r="Y63" s="137">
        <f t="shared" si="98"/>
        <v>19</v>
      </c>
      <c r="Z63" s="177">
        <f t="shared" si="99"/>
        <v>1.1111111111111112</v>
      </c>
      <c r="AA63" s="6">
        <v>6</v>
      </c>
      <c r="AB63" s="137">
        <f t="shared" si="100"/>
        <v>25</v>
      </c>
      <c r="AC63" s="166">
        <f t="shared" si="101"/>
        <v>0.31578947368421051</v>
      </c>
      <c r="AD63" s="6">
        <v>2</v>
      </c>
      <c r="AE63" s="137">
        <f t="shared" si="102"/>
        <v>27</v>
      </c>
      <c r="AF63" s="177">
        <f t="shared" si="103"/>
        <v>0.08</v>
      </c>
      <c r="AG63" s="6">
        <v>1</v>
      </c>
      <c r="AH63" s="137">
        <f t="shared" si="104"/>
        <v>28</v>
      </c>
      <c r="AI63" s="166">
        <f t="shared" si="105"/>
        <v>3.7037037037037035E-2</v>
      </c>
      <c r="AJ63" s="163">
        <f t="shared" si="106"/>
        <v>28</v>
      </c>
      <c r="AK63" s="164">
        <f t="shared" si="107"/>
        <v>0.32809420124341848</v>
      </c>
    </row>
    <row r="64" spans="2:37" outlineLevel="1" x14ac:dyDescent="0.35">
      <c r="B64" s="229" t="s">
        <v>92</v>
      </c>
      <c r="C64" s="63" t="s">
        <v>106</v>
      </c>
      <c r="D64" s="69"/>
      <c r="E64" s="70">
        <f t="shared" si="89"/>
        <v>0</v>
      </c>
      <c r="F64" s="68"/>
      <c r="G64" s="137">
        <f t="shared" si="90"/>
        <v>0</v>
      </c>
      <c r="H64" s="177">
        <f t="shared" si="91"/>
        <v>0</v>
      </c>
      <c r="I64" s="69"/>
      <c r="J64" s="137">
        <f t="shared" si="92"/>
        <v>0</v>
      </c>
      <c r="K64" s="166">
        <f t="shared" si="93"/>
        <v>0</v>
      </c>
      <c r="L64" s="69"/>
      <c r="M64" s="137">
        <f t="shared" si="94"/>
        <v>0</v>
      </c>
      <c r="N64" s="177">
        <f t="shared" si="95"/>
        <v>0</v>
      </c>
      <c r="O64" s="69"/>
      <c r="P64" s="137">
        <f t="shared" si="83"/>
        <v>0</v>
      </c>
      <c r="Q64" s="166">
        <f t="shared" si="84"/>
        <v>0</v>
      </c>
      <c r="R64" s="172">
        <f t="shared" si="85"/>
        <v>0</v>
      </c>
      <c r="S64" s="164">
        <f t="shared" si="86"/>
        <v>0</v>
      </c>
      <c r="U64" s="6"/>
      <c r="V64" s="137">
        <f t="shared" si="96"/>
        <v>0</v>
      </c>
      <c r="W64" s="166">
        <f t="shared" si="97"/>
        <v>0</v>
      </c>
      <c r="X64" s="6"/>
      <c r="Y64" s="137">
        <f t="shared" si="98"/>
        <v>0</v>
      </c>
      <c r="Z64" s="177">
        <f t="shared" si="99"/>
        <v>0</v>
      </c>
      <c r="AA64" s="6"/>
      <c r="AB64" s="137">
        <f t="shared" si="100"/>
        <v>0</v>
      </c>
      <c r="AC64" s="166">
        <f t="shared" si="101"/>
        <v>0</v>
      </c>
      <c r="AD64" s="6"/>
      <c r="AE64" s="137">
        <f t="shared" si="102"/>
        <v>0</v>
      </c>
      <c r="AF64" s="177">
        <f t="shared" si="103"/>
        <v>0</v>
      </c>
      <c r="AG64" s="6"/>
      <c r="AH64" s="137">
        <f t="shared" si="104"/>
        <v>0</v>
      </c>
      <c r="AI64" s="166">
        <f t="shared" si="105"/>
        <v>0</v>
      </c>
      <c r="AJ64" s="163">
        <f t="shared" si="106"/>
        <v>0</v>
      </c>
      <c r="AK64" s="164">
        <f t="shared" si="107"/>
        <v>0</v>
      </c>
    </row>
    <row r="65" spans="2:47" outlineLevel="1" x14ac:dyDescent="0.35">
      <c r="B65" s="230" t="s">
        <v>93</v>
      </c>
      <c r="C65" s="63" t="s">
        <v>106</v>
      </c>
      <c r="D65" s="69"/>
      <c r="E65" s="70">
        <f t="shared" si="89"/>
        <v>0</v>
      </c>
      <c r="F65" s="68"/>
      <c r="G65" s="137">
        <f t="shared" si="90"/>
        <v>0</v>
      </c>
      <c r="H65" s="177">
        <f t="shared" si="91"/>
        <v>0</v>
      </c>
      <c r="I65" s="69"/>
      <c r="J65" s="137">
        <f t="shared" si="92"/>
        <v>0</v>
      </c>
      <c r="K65" s="166">
        <f t="shared" si="93"/>
        <v>0</v>
      </c>
      <c r="L65" s="69"/>
      <c r="M65" s="137">
        <f t="shared" si="94"/>
        <v>0</v>
      </c>
      <c r="N65" s="177">
        <f t="shared" si="95"/>
        <v>0</v>
      </c>
      <c r="O65" s="69"/>
      <c r="P65" s="137">
        <f t="shared" si="83"/>
        <v>0</v>
      </c>
      <c r="Q65" s="166">
        <f t="shared" si="84"/>
        <v>0</v>
      </c>
      <c r="R65" s="172">
        <f t="shared" si="85"/>
        <v>0</v>
      </c>
      <c r="S65" s="164">
        <f t="shared" si="86"/>
        <v>0</v>
      </c>
      <c r="U65" s="6">
        <v>6</v>
      </c>
      <c r="V65" s="137">
        <f t="shared" si="96"/>
        <v>6</v>
      </c>
      <c r="W65" s="166">
        <f t="shared" si="97"/>
        <v>0</v>
      </c>
      <c r="X65" s="6">
        <v>9</v>
      </c>
      <c r="Y65" s="137">
        <f t="shared" si="98"/>
        <v>15</v>
      </c>
      <c r="Z65" s="177">
        <f t="shared" si="99"/>
        <v>1.5</v>
      </c>
      <c r="AA65" s="6">
        <v>1</v>
      </c>
      <c r="AB65" s="137">
        <f t="shared" si="100"/>
        <v>16</v>
      </c>
      <c r="AC65" s="166">
        <f t="shared" si="101"/>
        <v>6.6666666666666666E-2</v>
      </c>
      <c r="AD65" s="6"/>
      <c r="AE65" s="137">
        <f t="shared" si="102"/>
        <v>16</v>
      </c>
      <c r="AF65" s="177">
        <f t="shared" si="103"/>
        <v>0</v>
      </c>
      <c r="AG65" s="6"/>
      <c r="AH65" s="137">
        <f t="shared" si="104"/>
        <v>16</v>
      </c>
      <c r="AI65" s="166">
        <f t="shared" si="105"/>
        <v>0</v>
      </c>
      <c r="AJ65" s="163">
        <f t="shared" si="106"/>
        <v>16</v>
      </c>
      <c r="AK65" s="164">
        <f t="shared" si="107"/>
        <v>0.27788620849254486</v>
      </c>
    </row>
    <row r="66" spans="2:47" outlineLevel="1" x14ac:dyDescent="0.35">
      <c r="B66" s="229" t="s">
        <v>94</v>
      </c>
      <c r="C66" s="63" t="s">
        <v>106</v>
      </c>
      <c r="D66" s="69"/>
      <c r="E66" s="70">
        <f t="shared" si="89"/>
        <v>0</v>
      </c>
      <c r="F66" s="68"/>
      <c r="G66" s="137">
        <f t="shared" si="90"/>
        <v>0</v>
      </c>
      <c r="H66" s="177">
        <f t="shared" si="91"/>
        <v>0</v>
      </c>
      <c r="I66" s="69"/>
      <c r="J66" s="137">
        <f t="shared" si="92"/>
        <v>0</v>
      </c>
      <c r="K66" s="166">
        <f t="shared" si="93"/>
        <v>0</v>
      </c>
      <c r="L66" s="69"/>
      <c r="M66" s="137">
        <f t="shared" si="94"/>
        <v>0</v>
      </c>
      <c r="N66" s="177">
        <f t="shared" si="95"/>
        <v>0</v>
      </c>
      <c r="O66" s="69"/>
      <c r="P66" s="137">
        <f t="shared" si="83"/>
        <v>0</v>
      </c>
      <c r="Q66" s="166">
        <f t="shared" si="84"/>
        <v>0</v>
      </c>
      <c r="R66" s="172">
        <f t="shared" si="85"/>
        <v>0</v>
      </c>
      <c r="S66" s="164">
        <f t="shared" si="86"/>
        <v>0</v>
      </c>
      <c r="U66" s="6"/>
      <c r="V66" s="137">
        <f t="shared" si="96"/>
        <v>0</v>
      </c>
      <c r="W66" s="166">
        <f t="shared" si="97"/>
        <v>0</v>
      </c>
      <c r="X66" s="6"/>
      <c r="Y66" s="137">
        <f t="shared" si="98"/>
        <v>0</v>
      </c>
      <c r="Z66" s="177">
        <f t="shared" si="99"/>
        <v>0</v>
      </c>
      <c r="AA66" s="6"/>
      <c r="AB66" s="137">
        <f t="shared" si="100"/>
        <v>0</v>
      </c>
      <c r="AC66" s="166">
        <f t="shared" si="101"/>
        <v>0</v>
      </c>
      <c r="AD66" s="6"/>
      <c r="AE66" s="137">
        <f t="shared" si="102"/>
        <v>0</v>
      </c>
      <c r="AF66" s="177">
        <f t="shared" si="103"/>
        <v>0</v>
      </c>
      <c r="AG66" s="6"/>
      <c r="AH66" s="137">
        <f t="shared" si="104"/>
        <v>0</v>
      </c>
      <c r="AI66" s="166">
        <f t="shared" si="105"/>
        <v>0</v>
      </c>
      <c r="AJ66" s="163">
        <f t="shared" si="106"/>
        <v>0</v>
      </c>
      <c r="AK66" s="164">
        <f t="shared" si="107"/>
        <v>0</v>
      </c>
    </row>
    <row r="67" spans="2:47" outlineLevel="1" x14ac:dyDescent="0.35">
      <c r="B67" s="230" t="s">
        <v>95</v>
      </c>
      <c r="C67" s="63" t="s">
        <v>106</v>
      </c>
      <c r="D67" s="69"/>
      <c r="E67" s="70">
        <f t="shared" si="89"/>
        <v>0</v>
      </c>
      <c r="F67" s="68"/>
      <c r="G67" s="137">
        <f t="shared" si="90"/>
        <v>0</v>
      </c>
      <c r="H67" s="177">
        <f t="shared" si="91"/>
        <v>0</v>
      </c>
      <c r="I67" s="69"/>
      <c r="J67" s="137">
        <f t="shared" si="92"/>
        <v>0</v>
      </c>
      <c r="K67" s="166">
        <f t="shared" si="93"/>
        <v>0</v>
      </c>
      <c r="L67" s="69"/>
      <c r="M67" s="137">
        <f t="shared" si="94"/>
        <v>0</v>
      </c>
      <c r="N67" s="177">
        <f t="shared" si="95"/>
        <v>0</v>
      </c>
      <c r="O67" s="69"/>
      <c r="P67" s="137">
        <f t="shared" si="83"/>
        <v>0</v>
      </c>
      <c r="Q67" s="166">
        <f t="shared" si="84"/>
        <v>0</v>
      </c>
      <c r="R67" s="172">
        <f t="shared" si="85"/>
        <v>0</v>
      </c>
      <c r="S67" s="164">
        <f t="shared" si="86"/>
        <v>0</v>
      </c>
      <c r="U67" s="6">
        <v>5</v>
      </c>
      <c r="V67" s="137">
        <f t="shared" si="96"/>
        <v>5</v>
      </c>
      <c r="W67" s="166">
        <f t="shared" si="97"/>
        <v>0</v>
      </c>
      <c r="X67" s="6">
        <v>11</v>
      </c>
      <c r="Y67" s="137">
        <f t="shared" si="98"/>
        <v>16</v>
      </c>
      <c r="Z67" s="177">
        <f t="shared" si="99"/>
        <v>2.2000000000000002</v>
      </c>
      <c r="AA67" s="6">
        <v>2</v>
      </c>
      <c r="AB67" s="137">
        <f t="shared" si="100"/>
        <v>18</v>
      </c>
      <c r="AC67" s="166">
        <f t="shared" si="101"/>
        <v>0.125</v>
      </c>
      <c r="AD67" s="6">
        <v>2</v>
      </c>
      <c r="AE67" s="137">
        <f t="shared" si="102"/>
        <v>20</v>
      </c>
      <c r="AF67" s="177">
        <f t="shared" si="103"/>
        <v>0.1111111111111111</v>
      </c>
      <c r="AG67" s="6">
        <v>1</v>
      </c>
      <c r="AH67" s="137">
        <f t="shared" si="104"/>
        <v>21</v>
      </c>
      <c r="AI67" s="166">
        <f t="shared" si="105"/>
        <v>0.05</v>
      </c>
      <c r="AJ67" s="163">
        <f t="shared" si="106"/>
        <v>21</v>
      </c>
      <c r="AK67" s="164">
        <f t="shared" si="107"/>
        <v>0.43156912274326453</v>
      </c>
    </row>
    <row r="68" spans="2:47" outlineLevel="1" x14ac:dyDescent="0.35">
      <c r="B68" s="229" t="s">
        <v>96</v>
      </c>
      <c r="C68" s="63" t="s">
        <v>106</v>
      </c>
      <c r="D68" s="69"/>
      <c r="E68" s="70">
        <f t="shared" si="89"/>
        <v>0</v>
      </c>
      <c r="F68" s="68"/>
      <c r="G68" s="137">
        <f t="shared" ref="G68:G71" si="108">E68+F68</f>
        <v>0</v>
      </c>
      <c r="H68" s="177">
        <f t="shared" ref="H68:H71" si="109">IFERROR((G68-E68)/E68,0)</f>
        <v>0</v>
      </c>
      <c r="I68" s="69"/>
      <c r="J68" s="137">
        <f t="shared" ref="J68:J71" si="110">G68+I68</f>
        <v>0</v>
      </c>
      <c r="K68" s="166">
        <f t="shared" ref="K68:K72" si="111">IFERROR((J68-G68)/G68,0)</f>
        <v>0</v>
      </c>
      <c r="L68" s="69"/>
      <c r="M68" s="137">
        <f t="shared" ref="M68:M71" si="112">J68+L68</f>
        <v>0</v>
      </c>
      <c r="N68" s="177">
        <f t="shared" ref="N68:N72" si="113">IFERROR((M68-J68)/J68,0)</f>
        <v>0</v>
      </c>
      <c r="O68" s="69"/>
      <c r="P68" s="137">
        <f t="shared" si="83"/>
        <v>0</v>
      </c>
      <c r="Q68" s="166">
        <f t="shared" si="84"/>
        <v>0</v>
      </c>
      <c r="R68" s="172">
        <f t="shared" si="85"/>
        <v>0</v>
      </c>
      <c r="S68" s="164">
        <f t="shared" si="86"/>
        <v>0</v>
      </c>
      <c r="U68" s="6"/>
      <c r="V68" s="137">
        <f t="shared" ref="V68:V71" si="114">P68+U68</f>
        <v>0</v>
      </c>
      <c r="W68" s="166">
        <f t="shared" ref="W68:W71" si="115">IFERROR((V68-P68)/P68,0)</f>
        <v>0</v>
      </c>
      <c r="X68" s="6"/>
      <c r="Y68" s="137">
        <f t="shared" ref="Y68:Y71" si="116">V68+X68</f>
        <v>0</v>
      </c>
      <c r="Z68" s="177">
        <f t="shared" ref="Z68:Z71" si="117">IFERROR((Y68-V68)/V68,0)</f>
        <v>0</v>
      </c>
      <c r="AA68" s="6"/>
      <c r="AB68" s="137">
        <f t="shared" ref="AB68:AB71" si="118">Y68+AA68</f>
        <v>0</v>
      </c>
      <c r="AC68" s="166">
        <f t="shared" ref="AC68:AC71" si="119">IFERROR((AB68-Y68)/Y68,0)</f>
        <v>0</v>
      </c>
      <c r="AD68" s="6"/>
      <c r="AE68" s="137">
        <f t="shared" ref="AE68:AE71" si="120">AB68+AD68</f>
        <v>0</v>
      </c>
      <c r="AF68" s="177">
        <f t="shared" ref="AF68:AF71" si="121">IFERROR((AE68-AB68)/AB68,0)</f>
        <v>0</v>
      </c>
      <c r="AG68" s="6"/>
      <c r="AH68" s="137">
        <f t="shared" ref="AH68:AH71" si="122">AE68+AG68</f>
        <v>0</v>
      </c>
      <c r="AI68" s="166">
        <f t="shared" ref="AI68:AI71" si="123">IFERROR((AH68-AE68)/AE68,0)</f>
        <v>0</v>
      </c>
      <c r="AJ68" s="163">
        <f t="shared" ref="AJ68:AJ71" si="124">U68+X68+AA68+AD68+AG68</f>
        <v>0</v>
      </c>
      <c r="AK68" s="164">
        <f t="shared" ref="AK68:AK72" si="125">IFERROR((AH68/V68)^(1/4)-1,0)</f>
        <v>0</v>
      </c>
    </row>
    <row r="69" spans="2:47" outlineLevel="1" x14ac:dyDescent="0.35">
      <c r="B69" s="230" t="s">
        <v>97</v>
      </c>
      <c r="C69" s="63" t="s">
        <v>106</v>
      </c>
      <c r="D69" s="69"/>
      <c r="E69" s="70">
        <f t="shared" si="89"/>
        <v>0</v>
      </c>
      <c r="F69" s="68"/>
      <c r="G69" s="137">
        <f t="shared" si="108"/>
        <v>0</v>
      </c>
      <c r="H69" s="177">
        <f t="shared" si="109"/>
        <v>0</v>
      </c>
      <c r="I69" s="69"/>
      <c r="J69" s="137">
        <f t="shared" si="110"/>
        <v>0</v>
      </c>
      <c r="K69" s="166">
        <f t="shared" si="111"/>
        <v>0</v>
      </c>
      <c r="L69" s="69"/>
      <c r="M69" s="137">
        <f t="shared" si="112"/>
        <v>0</v>
      </c>
      <c r="N69" s="177">
        <f t="shared" si="113"/>
        <v>0</v>
      </c>
      <c r="O69" s="69"/>
      <c r="P69" s="137">
        <f t="shared" si="83"/>
        <v>0</v>
      </c>
      <c r="Q69" s="166">
        <f t="shared" si="84"/>
        <v>0</v>
      </c>
      <c r="R69" s="172">
        <f t="shared" si="85"/>
        <v>0</v>
      </c>
      <c r="S69" s="164">
        <f t="shared" si="86"/>
        <v>0</v>
      </c>
      <c r="U69" s="6"/>
      <c r="V69" s="137">
        <f t="shared" si="114"/>
        <v>0</v>
      </c>
      <c r="W69" s="166">
        <f t="shared" si="115"/>
        <v>0</v>
      </c>
      <c r="X69" s="6"/>
      <c r="Y69" s="137">
        <f t="shared" si="116"/>
        <v>0</v>
      </c>
      <c r="Z69" s="177">
        <f t="shared" si="117"/>
        <v>0</v>
      </c>
      <c r="AA69" s="6"/>
      <c r="AB69" s="137">
        <f t="shared" si="118"/>
        <v>0</v>
      </c>
      <c r="AC69" s="166">
        <f t="shared" si="119"/>
        <v>0</v>
      </c>
      <c r="AD69" s="6"/>
      <c r="AE69" s="137">
        <f t="shared" si="120"/>
        <v>0</v>
      </c>
      <c r="AF69" s="177">
        <f t="shared" si="121"/>
        <v>0</v>
      </c>
      <c r="AG69" s="6"/>
      <c r="AH69" s="137">
        <f t="shared" si="122"/>
        <v>0</v>
      </c>
      <c r="AI69" s="166">
        <f t="shared" si="123"/>
        <v>0</v>
      </c>
      <c r="AJ69" s="163">
        <f t="shared" si="124"/>
        <v>0</v>
      </c>
      <c r="AK69" s="164">
        <f t="shared" si="125"/>
        <v>0</v>
      </c>
    </row>
    <row r="70" spans="2:47" outlineLevel="1" x14ac:dyDescent="0.35">
      <c r="B70" s="230" t="s">
        <v>98</v>
      </c>
      <c r="C70" s="63" t="s">
        <v>106</v>
      </c>
      <c r="D70" s="69"/>
      <c r="E70" s="70">
        <f t="shared" si="89"/>
        <v>0</v>
      </c>
      <c r="F70" s="68"/>
      <c r="G70" s="137">
        <f t="shared" si="108"/>
        <v>0</v>
      </c>
      <c r="H70" s="177">
        <f t="shared" si="109"/>
        <v>0</v>
      </c>
      <c r="I70" s="69"/>
      <c r="J70" s="137">
        <f t="shared" si="110"/>
        <v>0</v>
      </c>
      <c r="K70" s="166">
        <f t="shared" si="111"/>
        <v>0</v>
      </c>
      <c r="L70" s="69"/>
      <c r="M70" s="137">
        <f t="shared" si="112"/>
        <v>0</v>
      </c>
      <c r="N70" s="177">
        <f t="shared" si="113"/>
        <v>0</v>
      </c>
      <c r="O70" s="69"/>
      <c r="P70" s="137">
        <f t="shared" si="83"/>
        <v>0</v>
      </c>
      <c r="Q70" s="166">
        <f t="shared" si="84"/>
        <v>0</v>
      </c>
      <c r="R70" s="172">
        <f t="shared" si="85"/>
        <v>0</v>
      </c>
      <c r="S70" s="164">
        <f t="shared" si="86"/>
        <v>0</v>
      </c>
      <c r="U70" s="6"/>
      <c r="V70" s="137">
        <f t="shared" si="114"/>
        <v>0</v>
      </c>
      <c r="W70" s="166">
        <f t="shared" si="115"/>
        <v>0</v>
      </c>
      <c r="X70" s="6"/>
      <c r="Y70" s="137">
        <f t="shared" si="116"/>
        <v>0</v>
      </c>
      <c r="Z70" s="177">
        <f t="shared" si="117"/>
        <v>0</v>
      </c>
      <c r="AA70" s="6"/>
      <c r="AB70" s="137">
        <f t="shared" si="118"/>
        <v>0</v>
      </c>
      <c r="AC70" s="166">
        <f t="shared" si="119"/>
        <v>0</v>
      </c>
      <c r="AD70" s="6"/>
      <c r="AE70" s="137">
        <f t="shared" si="120"/>
        <v>0</v>
      </c>
      <c r="AF70" s="177">
        <f t="shared" si="121"/>
        <v>0</v>
      </c>
      <c r="AG70" s="6"/>
      <c r="AH70" s="137">
        <f t="shared" si="122"/>
        <v>0</v>
      </c>
      <c r="AI70" s="166">
        <f t="shared" si="123"/>
        <v>0</v>
      </c>
      <c r="AJ70" s="163">
        <f t="shared" si="124"/>
        <v>0</v>
      </c>
      <c r="AK70" s="164">
        <f t="shared" si="125"/>
        <v>0</v>
      </c>
    </row>
    <row r="71" spans="2:47" outlineLevel="1" x14ac:dyDescent="0.35">
      <c r="B71" s="230" t="s">
        <v>99</v>
      </c>
      <c r="C71" s="63" t="s">
        <v>106</v>
      </c>
      <c r="D71" s="69"/>
      <c r="E71" s="70">
        <f t="shared" si="89"/>
        <v>0</v>
      </c>
      <c r="F71" s="68"/>
      <c r="G71" s="137">
        <f t="shared" si="108"/>
        <v>0</v>
      </c>
      <c r="H71" s="177">
        <f t="shared" si="109"/>
        <v>0</v>
      </c>
      <c r="I71" s="69"/>
      <c r="J71" s="137">
        <f t="shared" si="110"/>
        <v>0</v>
      </c>
      <c r="K71" s="166">
        <f t="shared" si="111"/>
        <v>0</v>
      </c>
      <c r="L71" s="69"/>
      <c r="M71" s="137">
        <f t="shared" si="112"/>
        <v>0</v>
      </c>
      <c r="N71" s="177">
        <f t="shared" si="113"/>
        <v>0</v>
      </c>
      <c r="O71" s="69"/>
      <c r="P71" s="137">
        <f t="shared" si="83"/>
        <v>0</v>
      </c>
      <c r="Q71" s="166">
        <f t="shared" si="84"/>
        <v>0</v>
      </c>
      <c r="R71" s="172">
        <f t="shared" si="85"/>
        <v>0</v>
      </c>
      <c r="S71" s="164">
        <f t="shared" si="86"/>
        <v>0</v>
      </c>
      <c r="U71" s="6"/>
      <c r="V71" s="137">
        <f t="shared" si="114"/>
        <v>0</v>
      </c>
      <c r="W71" s="166">
        <f t="shared" si="115"/>
        <v>0</v>
      </c>
      <c r="X71" s="6"/>
      <c r="Y71" s="137">
        <f t="shared" si="116"/>
        <v>0</v>
      </c>
      <c r="Z71" s="177">
        <f t="shared" si="117"/>
        <v>0</v>
      </c>
      <c r="AA71" s="6"/>
      <c r="AB71" s="137">
        <f t="shared" si="118"/>
        <v>0</v>
      </c>
      <c r="AC71" s="166">
        <f t="shared" si="119"/>
        <v>0</v>
      </c>
      <c r="AD71" s="6"/>
      <c r="AE71" s="137">
        <f t="shared" si="120"/>
        <v>0</v>
      </c>
      <c r="AF71" s="177">
        <f t="shared" si="121"/>
        <v>0</v>
      </c>
      <c r="AG71" s="6"/>
      <c r="AH71" s="137">
        <f t="shared" si="122"/>
        <v>0</v>
      </c>
      <c r="AI71" s="166">
        <f t="shared" si="123"/>
        <v>0</v>
      </c>
      <c r="AJ71" s="163">
        <f t="shared" si="124"/>
        <v>0</v>
      </c>
      <c r="AK71" s="164">
        <f t="shared" si="125"/>
        <v>0</v>
      </c>
    </row>
    <row r="72" spans="2:47" ht="15" customHeight="1" outlineLevel="1" x14ac:dyDescent="0.35">
      <c r="B72" s="50" t="s">
        <v>138</v>
      </c>
      <c r="C72" s="47" t="s">
        <v>106</v>
      </c>
      <c r="D72" s="175">
        <f>SUM(D47:D71)</f>
        <v>3</v>
      </c>
      <c r="E72" s="175">
        <f t="shared" ref="E72" si="126">SUM(E47:E71)</f>
        <v>3</v>
      </c>
      <c r="F72" s="175">
        <f t="shared" ref="F72" si="127">SUM(F47:F71)</f>
        <v>1</v>
      </c>
      <c r="G72" s="175">
        <f t="shared" ref="G72" si="128">SUM(G47:G71)</f>
        <v>4</v>
      </c>
      <c r="H72" s="174">
        <f>IFERROR((G72-E72)/E72,0)</f>
        <v>0.33333333333333331</v>
      </c>
      <c r="I72" s="175">
        <f t="shared" ref="I72" si="129">SUM(I47:I71)</f>
        <v>5</v>
      </c>
      <c r="J72" s="175">
        <f>SUM(J47:J71)</f>
        <v>9</v>
      </c>
      <c r="K72" s="173">
        <f t="shared" si="111"/>
        <v>1.25</v>
      </c>
      <c r="L72" s="175">
        <f t="shared" ref="L72" si="130">SUM(L47:L71)</f>
        <v>30</v>
      </c>
      <c r="M72" s="175">
        <f t="shared" ref="M72" si="131">SUM(M47:M71)</f>
        <v>39</v>
      </c>
      <c r="N72" s="174">
        <f t="shared" si="113"/>
        <v>3.3333333333333335</v>
      </c>
      <c r="O72" s="175">
        <f t="shared" ref="O72" si="132">SUM(O47:O71)</f>
        <v>0</v>
      </c>
      <c r="P72" s="175">
        <f t="shared" ref="P72" si="133">SUM(P47:P71)</f>
        <v>39</v>
      </c>
      <c r="Q72" s="173">
        <f t="shared" si="84"/>
        <v>0</v>
      </c>
      <c r="R72" s="175">
        <f>SUM(R47:R71)</f>
        <v>39</v>
      </c>
      <c r="S72" s="164">
        <f t="shared" si="86"/>
        <v>0.89882892211594179</v>
      </c>
      <c r="U72" s="175">
        <f t="shared" ref="U72" si="134">SUM(U47:U71)</f>
        <v>65</v>
      </c>
      <c r="V72" s="175">
        <f t="shared" ref="V72" si="135">SUM(V47:V71)</f>
        <v>104</v>
      </c>
      <c r="W72" s="173">
        <f>IFERROR((V72-P72)/P72,0)</f>
        <v>1.6666666666666667</v>
      </c>
      <c r="X72" s="175">
        <f t="shared" ref="X72" si="136">SUM(X47:X71)</f>
        <v>131</v>
      </c>
      <c r="Y72" s="175">
        <f t="shared" ref="Y72" si="137">SUM(Y47:Y71)</f>
        <v>235</v>
      </c>
      <c r="Z72" s="174">
        <f>IFERROR((Y72-V72)/V72,0)</f>
        <v>1.2596153846153846</v>
      </c>
      <c r="AA72" s="175">
        <f t="shared" ref="AA72" si="138">SUM(AA47:AA71)</f>
        <v>85</v>
      </c>
      <c r="AB72" s="175">
        <f t="shared" ref="AB72" si="139">SUM(AB47:AB71)</f>
        <v>320</v>
      </c>
      <c r="AC72" s="173">
        <f>IFERROR((AB72-Y72)/Y72,0)</f>
        <v>0.36170212765957449</v>
      </c>
      <c r="AD72" s="175">
        <f t="shared" ref="AD72" si="140">SUM(AD47:AD71)</f>
        <v>63</v>
      </c>
      <c r="AE72" s="175">
        <f t="shared" ref="AE72" si="141">SUM(AE47:AE71)</f>
        <v>383</v>
      </c>
      <c r="AF72" s="174">
        <f>IFERROR((AE72-AB72)/AB72,0)</f>
        <v>0.19687499999999999</v>
      </c>
      <c r="AG72" s="175">
        <f t="shared" ref="AG72" si="142">SUM(AG47:AG71)</f>
        <v>55</v>
      </c>
      <c r="AH72" s="175">
        <f t="shared" ref="AH72" si="143">SUM(AH47:AH71)</f>
        <v>438</v>
      </c>
      <c r="AI72" s="174">
        <f>IFERROR((AH72-AE72)/AE72,0)</f>
        <v>0.14360313315926893</v>
      </c>
      <c r="AJ72" s="175">
        <f>SUM(AJ47:AJ71)</f>
        <v>399</v>
      </c>
      <c r="AK72" s="176">
        <f t="shared" si="125"/>
        <v>0.43255133198156948</v>
      </c>
    </row>
    <row r="73" spans="2:47" ht="15" customHeight="1" x14ac:dyDescent="0.35">
      <c r="B73" s="17" t="s">
        <v>144</v>
      </c>
    </row>
    <row r="74" spans="2:47" ht="15" customHeight="1" x14ac:dyDescent="0.35">
      <c r="B74" s="17"/>
    </row>
    <row r="75" spans="2:47" ht="15.5" x14ac:dyDescent="0.35">
      <c r="B75" s="296" t="s">
        <v>108</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row>
    <row r="76" spans="2:47" ht="5.5" customHeight="1" outlineLevel="1" x14ac:dyDescent="0.35">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row>
    <row r="77" spans="2:47" outlineLevel="1" x14ac:dyDescent="0.35">
      <c r="B77" s="310"/>
      <c r="C77" s="328" t="s">
        <v>105</v>
      </c>
      <c r="D77" s="307" t="s">
        <v>130</v>
      </c>
      <c r="E77" s="308"/>
      <c r="F77" s="308"/>
      <c r="G77" s="308"/>
      <c r="H77" s="308"/>
      <c r="I77" s="308"/>
      <c r="J77" s="308"/>
      <c r="K77" s="308"/>
      <c r="L77" s="308"/>
      <c r="M77" s="308"/>
      <c r="N77" s="308"/>
      <c r="O77" s="308"/>
      <c r="P77" s="308"/>
      <c r="Q77" s="309"/>
      <c r="R77" s="318" t="str">
        <f xml:space="preserve"> D78&amp;" - "&amp;O78</f>
        <v>2019 - 2023</v>
      </c>
      <c r="S77" s="319"/>
      <c r="U77" s="307" t="s">
        <v>143</v>
      </c>
      <c r="V77" s="308"/>
      <c r="W77" s="308"/>
      <c r="X77" s="308"/>
      <c r="Y77" s="308"/>
      <c r="Z77" s="308"/>
      <c r="AA77" s="308"/>
      <c r="AB77" s="308"/>
      <c r="AC77" s="308"/>
      <c r="AD77" s="308"/>
      <c r="AE77" s="308"/>
      <c r="AF77" s="308"/>
      <c r="AG77" s="308"/>
      <c r="AH77" s="308"/>
      <c r="AI77" s="308"/>
      <c r="AJ77" s="308"/>
      <c r="AK77" s="309"/>
    </row>
    <row r="78" spans="2:47" outlineLevel="1" x14ac:dyDescent="0.35">
      <c r="B78" s="311"/>
      <c r="C78" s="328"/>
      <c r="D78" s="307">
        <f>$C$3-5</f>
        <v>2019</v>
      </c>
      <c r="E78" s="309"/>
      <c r="F78" s="308">
        <f>$C$3-4</f>
        <v>2020</v>
      </c>
      <c r="G78" s="308"/>
      <c r="H78" s="308"/>
      <c r="I78" s="307">
        <f>$C$3-3</f>
        <v>2021</v>
      </c>
      <c r="J78" s="308"/>
      <c r="K78" s="309"/>
      <c r="L78" s="307">
        <f>$C$3-2</f>
        <v>2022</v>
      </c>
      <c r="M78" s="308"/>
      <c r="N78" s="309"/>
      <c r="O78" s="307">
        <f>$C$3-1</f>
        <v>2023</v>
      </c>
      <c r="P78" s="308"/>
      <c r="Q78" s="309"/>
      <c r="R78" s="320"/>
      <c r="S78" s="321"/>
      <c r="U78" s="307">
        <f>$C$3</f>
        <v>2024</v>
      </c>
      <c r="V78" s="308"/>
      <c r="W78" s="309"/>
      <c r="X78" s="308">
        <f>$C$3+1</f>
        <v>2025</v>
      </c>
      <c r="Y78" s="308"/>
      <c r="Z78" s="308"/>
      <c r="AA78" s="307">
        <f>$C$3+2</f>
        <v>2026</v>
      </c>
      <c r="AB78" s="308"/>
      <c r="AC78" s="309"/>
      <c r="AD78" s="308">
        <f>$C$3+3</f>
        <v>2027</v>
      </c>
      <c r="AE78" s="308"/>
      <c r="AF78" s="308"/>
      <c r="AG78" s="307">
        <f>$C$3+4</f>
        <v>2028</v>
      </c>
      <c r="AH78" s="308"/>
      <c r="AI78" s="309"/>
      <c r="AJ78" s="316" t="str">
        <f>U78&amp;" - "&amp;AG78</f>
        <v>2024 - 2028</v>
      </c>
      <c r="AK78" s="317"/>
    </row>
    <row r="79" spans="2:47" ht="29" outlineLevel="1" x14ac:dyDescent="0.35">
      <c r="B79" s="312"/>
      <c r="C79" s="328"/>
      <c r="D79" s="65" t="s">
        <v>132</v>
      </c>
      <c r="E79" s="66" t="s">
        <v>133</v>
      </c>
      <c r="F79" s="74" t="s">
        <v>132</v>
      </c>
      <c r="G79" s="9" t="s">
        <v>133</v>
      </c>
      <c r="H79" s="66" t="s">
        <v>134</v>
      </c>
      <c r="I79" s="74" t="s">
        <v>132</v>
      </c>
      <c r="J79" s="9" t="s">
        <v>133</v>
      </c>
      <c r="K79" s="66" t="s">
        <v>134</v>
      </c>
      <c r="L79" s="74" t="s">
        <v>132</v>
      </c>
      <c r="M79" s="9" t="s">
        <v>133</v>
      </c>
      <c r="N79" s="66" t="s">
        <v>134</v>
      </c>
      <c r="O79" s="74" t="s">
        <v>132</v>
      </c>
      <c r="P79" s="9" t="s">
        <v>133</v>
      </c>
      <c r="Q79" s="66" t="s">
        <v>134</v>
      </c>
      <c r="R79" s="65" t="s">
        <v>126</v>
      </c>
      <c r="S79" s="119" t="s">
        <v>135</v>
      </c>
      <c r="U79" s="65" t="s">
        <v>132</v>
      </c>
      <c r="V79" s="9" t="s">
        <v>133</v>
      </c>
      <c r="W79" s="66" t="s">
        <v>134</v>
      </c>
      <c r="X79" s="74" t="s">
        <v>132</v>
      </c>
      <c r="Y79" s="9" t="s">
        <v>133</v>
      </c>
      <c r="Z79" s="66" t="s">
        <v>134</v>
      </c>
      <c r="AA79" s="74" t="s">
        <v>132</v>
      </c>
      <c r="AB79" s="9" t="s">
        <v>133</v>
      </c>
      <c r="AC79" s="66" t="s">
        <v>134</v>
      </c>
      <c r="AD79" s="74" t="s">
        <v>132</v>
      </c>
      <c r="AE79" s="9" t="s">
        <v>133</v>
      </c>
      <c r="AF79" s="66" t="s">
        <v>134</v>
      </c>
      <c r="AG79" s="74" t="s">
        <v>132</v>
      </c>
      <c r="AH79" s="9" t="s">
        <v>133</v>
      </c>
      <c r="AI79" s="66" t="s">
        <v>134</v>
      </c>
      <c r="AJ79" s="74" t="s">
        <v>126</v>
      </c>
      <c r="AK79" s="119" t="s">
        <v>135</v>
      </c>
    </row>
    <row r="80" spans="2:47" outlineLevel="1" x14ac:dyDescent="0.35">
      <c r="B80" s="229" t="s">
        <v>75</v>
      </c>
      <c r="C80" s="63" t="s">
        <v>106</v>
      </c>
      <c r="D80" s="69">
        <v>0</v>
      </c>
      <c r="E80" s="70">
        <f>D80</f>
        <v>0</v>
      </c>
      <c r="F80" s="69">
        <v>0</v>
      </c>
      <c r="G80" s="137">
        <f t="shared" ref="G80" si="144">E80+F80</f>
        <v>0</v>
      </c>
      <c r="H80" s="177">
        <f t="shared" ref="H80" si="145">IFERROR((G80-E80)/E80,0)</f>
        <v>0</v>
      </c>
      <c r="I80" s="69">
        <v>0</v>
      </c>
      <c r="J80" s="137">
        <f>G80+I80</f>
        <v>0</v>
      </c>
      <c r="K80" s="166">
        <f>IFERROR((J80-G80)/G80,0)</f>
        <v>0</v>
      </c>
      <c r="L80" s="69"/>
      <c r="M80" s="137">
        <f>J80+L80</f>
        <v>0</v>
      </c>
      <c r="N80" s="177">
        <f>IFERROR((M80-J80)/J80,0)</f>
        <v>0</v>
      </c>
      <c r="O80" s="69"/>
      <c r="P80" s="137">
        <f t="shared" ref="P80:P104" si="146">M80+O80</f>
        <v>0</v>
      </c>
      <c r="Q80" s="166">
        <f t="shared" ref="Q80:Q105" si="147">IFERROR((P80-M80)/M80,0)</f>
        <v>0</v>
      </c>
      <c r="R80" s="172">
        <f t="shared" ref="R80:R104" si="148">D80+F80+I80+L80+O80</f>
        <v>0</v>
      </c>
      <c r="S80" s="164">
        <f t="shared" ref="S80:S105" si="149">IFERROR((P80/E80)^(1/4)-1,0)</f>
        <v>0</v>
      </c>
      <c r="U80" s="6"/>
      <c r="V80" s="137">
        <f t="shared" ref="V80" si="150">P80+U80</f>
        <v>0</v>
      </c>
      <c r="W80" s="166">
        <f t="shared" ref="W80" si="151">IFERROR((V80-P80)/P80,0)</f>
        <v>0</v>
      </c>
      <c r="X80" s="6"/>
      <c r="Y80" s="137">
        <f>V80+X80</f>
        <v>0</v>
      </c>
      <c r="Z80" s="177">
        <f>IFERROR((Y80-V80)/V80,0)</f>
        <v>0</v>
      </c>
      <c r="AA80" s="6"/>
      <c r="AB80" s="137">
        <f>Y80+AA80</f>
        <v>0</v>
      </c>
      <c r="AC80" s="166">
        <f>IFERROR((AB80-Y80)/Y80,0)</f>
        <v>0</v>
      </c>
      <c r="AD80" s="6"/>
      <c r="AE80" s="137">
        <f>AB80+AD80</f>
        <v>0</v>
      </c>
      <c r="AF80" s="177">
        <f>IFERROR((AE80-AB80)/AB80,0)</f>
        <v>0</v>
      </c>
      <c r="AG80" s="6"/>
      <c r="AH80" s="137">
        <f>AE80+AG80</f>
        <v>0</v>
      </c>
      <c r="AI80" s="166">
        <f>IFERROR((AH80-AE80)/AE80,0)</f>
        <v>0</v>
      </c>
      <c r="AJ80" s="163">
        <f>U80+X80+AA80+AD80+AG80</f>
        <v>0</v>
      </c>
      <c r="AK80" s="164">
        <f>IFERROR((AH80/V80)^(1/4)-1,0)</f>
        <v>0</v>
      </c>
    </row>
    <row r="81" spans="2:37" outlineLevel="1" x14ac:dyDescent="0.35">
      <c r="B81" s="230" t="s">
        <v>76</v>
      </c>
      <c r="C81" s="63" t="s">
        <v>106</v>
      </c>
      <c r="D81" s="69">
        <v>0</v>
      </c>
      <c r="E81" s="70">
        <f t="shared" ref="E81:E104" si="152">D81</f>
        <v>0</v>
      </c>
      <c r="F81" s="69">
        <v>0</v>
      </c>
      <c r="G81" s="137">
        <f t="shared" ref="G81:G100" si="153">E81+F81</f>
        <v>0</v>
      </c>
      <c r="H81" s="177">
        <f t="shared" ref="H81:H100" si="154">IFERROR((G81-E81)/E81,0)</f>
        <v>0</v>
      </c>
      <c r="I81" s="69">
        <v>0</v>
      </c>
      <c r="J81" s="137">
        <f t="shared" ref="J81:J100" si="155">G81+I81</f>
        <v>0</v>
      </c>
      <c r="K81" s="166">
        <f t="shared" ref="K81:K100" si="156">IFERROR((J81-G81)/G81,0)</f>
        <v>0</v>
      </c>
      <c r="L81" s="69"/>
      <c r="M81" s="137">
        <f t="shared" ref="M81:M100" si="157">J81+L81</f>
        <v>0</v>
      </c>
      <c r="N81" s="177">
        <f t="shared" ref="N81:N100" si="158">IFERROR((M81-J81)/J81,0)</f>
        <v>0</v>
      </c>
      <c r="O81" s="69"/>
      <c r="P81" s="137">
        <f t="shared" si="146"/>
        <v>0</v>
      </c>
      <c r="Q81" s="166">
        <f t="shared" si="147"/>
        <v>0</v>
      </c>
      <c r="R81" s="172">
        <f t="shared" si="148"/>
        <v>0</v>
      </c>
      <c r="S81" s="164">
        <f t="shared" si="149"/>
        <v>0</v>
      </c>
      <c r="U81" s="6"/>
      <c r="V81" s="137">
        <f t="shared" ref="V81:V100" si="159">P81+U81</f>
        <v>0</v>
      </c>
      <c r="W81" s="166">
        <f t="shared" ref="W81:W100" si="160">IFERROR((V81-P81)/P81,0)</f>
        <v>0</v>
      </c>
      <c r="X81" s="6"/>
      <c r="Y81" s="137">
        <f t="shared" ref="Y81:Y100" si="161">V81+X81</f>
        <v>0</v>
      </c>
      <c r="Z81" s="177">
        <f t="shared" ref="Z81:Z100" si="162">IFERROR((Y81-V81)/V81,0)</f>
        <v>0</v>
      </c>
      <c r="AA81" s="6"/>
      <c r="AB81" s="137">
        <f t="shared" ref="AB81:AB100" si="163">Y81+AA81</f>
        <v>0</v>
      </c>
      <c r="AC81" s="166">
        <f t="shared" ref="AC81:AC100" si="164">IFERROR((AB81-Y81)/Y81,0)</f>
        <v>0</v>
      </c>
      <c r="AD81" s="6"/>
      <c r="AE81" s="137">
        <f t="shared" ref="AE81:AE100" si="165">AB81+AD81</f>
        <v>0</v>
      </c>
      <c r="AF81" s="177">
        <f t="shared" ref="AF81:AF100" si="166">IFERROR((AE81-AB81)/AB81,0)</f>
        <v>0</v>
      </c>
      <c r="AG81" s="6"/>
      <c r="AH81" s="137">
        <f t="shared" ref="AH81:AH100" si="167">AE81+AG81</f>
        <v>0</v>
      </c>
      <c r="AI81" s="166">
        <f t="shared" ref="AI81:AI100" si="168">IFERROR((AH81-AE81)/AE81,0)</f>
        <v>0</v>
      </c>
      <c r="AJ81" s="163">
        <f t="shared" ref="AJ81:AJ100" si="169">U81+X81+AA81+AD81+AG81</f>
        <v>0</v>
      </c>
      <c r="AK81" s="164">
        <f t="shared" ref="AK81:AK100" si="170">IFERROR((AH81/V81)^(1/4)-1,0)</f>
        <v>0</v>
      </c>
    </row>
    <row r="82" spans="2:37" outlineLevel="1" x14ac:dyDescent="0.35">
      <c r="B82" s="229" t="s">
        <v>77</v>
      </c>
      <c r="C82" s="63" t="s">
        <v>106</v>
      </c>
      <c r="D82" s="69">
        <v>0</v>
      </c>
      <c r="E82" s="70">
        <f t="shared" si="152"/>
        <v>0</v>
      </c>
      <c r="F82" s="69">
        <v>0</v>
      </c>
      <c r="G82" s="137">
        <f t="shared" si="153"/>
        <v>0</v>
      </c>
      <c r="H82" s="177">
        <f t="shared" si="154"/>
        <v>0</v>
      </c>
      <c r="I82" s="69">
        <v>0</v>
      </c>
      <c r="J82" s="137">
        <f t="shared" si="155"/>
        <v>0</v>
      </c>
      <c r="K82" s="166">
        <f t="shared" si="156"/>
        <v>0</v>
      </c>
      <c r="L82" s="69"/>
      <c r="M82" s="137">
        <f t="shared" si="157"/>
        <v>0</v>
      </c>
      <c r="N82" s="177">
        <f t="shared" si="158"/>
        <v>0</v>
      </c>
      <c r="O82" s="69"/>
      <c r="P82" s="137">
        <f t="shared" si="146"/>
        <v>0</v>
      </c>
      <c r="Q82" s="166">
        <f t="shared" si="147"/>
        <v>0</v>
      </c>
      <c r="R82" s="172">
        <f t="shared" si="148"/>
        <v>0</v>
      </c>
      <c r="S82" s="164">
        <f t="shared" si="149"/>
        <v>0</v>
      </c>
      <c r="U82" s="6"/>
      <c r="V82" s="137">
        <f t="shared" si="159"/>
        <v>0</v>
      </c>
      <c r="W82" s="166">
        <f t="shared" si="160"/>
        <v>0</v>
      </c>
      <c r="X82" s="6"/>
      <c r="Y82" s="137">
        <f t="shared" si="161"/>
        <v>0</v>
      </c>
      <c r="Z82" s="177">
        <f t="shared" si="162"/>
        <v>0</v>
      </c>
      <c r="AA82" s="6"/>
      <c r="AB82" s="137">
        <f t="shared" si="163"/>
        <v>0</v>
      </c>
      <c r="AC82" s="166">
        <f t="shared" si="164"/>
        <v>0</v>
      </c>
      <c r="AD82" s="6"/>
      <c r="AE82" s="137">
        <f t="shared" si="165"/>
        <v>0</v>
      </c>
      <c r="AF82" s="177">
        <f t="shared" si="166"/>
        <v>0</v>
      </c>
      <c r="AG82" s="6"/>
      <c r="AH82" s="137">
        <f t="shared" si="167"/>
        <v>0</v>
      </c>
      <c r="AI82" s="166">
        <f t="shared" si="168"/>
        <v>0</v>
      </c>
      <c r="AJ82" s="163">
        <f t="shared" si="169"/>
        <v>0</v>
      </c>
      <c r="AK82" s="164">
        <f t="shared" si="170"/>
        <v>0</v>
      </c>
    </row>
    <row r="83" spans="2:37" outlineLevel="1" x14ac:dyDescent="0.35">
      <c r="B83" s="230" t="s">
        <v>78</v>
      </c>
      <c r="C83" s="63" t="s">
        <v>106</v>
      </c>
      <c r="D83" s="69">
        <v>0</v>
      </c>
      <c r="E83" s="70">
        <f t="shared" si="152"/>
        <v>0</v>
      </c>
      <c r="F83" s="69">
        <v>0</v>
      </c>
      <c r="G83" s="137">
        <f t="shared" si="153"/>
        <v>0</v>
      </c>
      <c r="H83" s="177">
        <f t="shared" si="154"/>
        <v>0</v>
      </c>
      <c r="I83" s="69">
        <v>0</v>
      </c>
      <c r="J83" s="137">
        <f t="shared" si="155"/>
        <v>0</v>
      </c>
      <c r="K83" s="166">
        <f t="shared" si="156"/>
        <v>0</v>
      </c>
      <c r="L83" s="69">
        <v>34</v>
      </c>
      <c r="M83" s="137">
        <f t="shared" si="157"/>
        <v>34</v>
      </c>
      <c r="N83" s="177">
        <f t="shared" si="158"/>
        <v>0</v>
      </c>
      <c r="O83" s="69">
        <v>36</v>
      </c>
      <c r="P83" s="137">
        <f t="shared" si="146"/>
        <v>70</v>
      </c>
      <c r="Q83" s="166">
        <f t="shared" si="147"/>
        <v>1.0588235294117647</v>
      </c>
      <c r="R83" s="172">
        <f t="shared" si="148"/>
        <v>70</v>
      </c>
      <c r="S83" s="164">
        <f t="shared" si="149"/>
        <v>0</v>
      </c>
      <c r="U83" s="6">
        <v>430</v>
      </c>
      <c r="V83" s="137">
        <f t="shared" si="159"/>
        <v>500</v>
      </c>
      <c r="W83" s="166">
        <f t="shared" si="160"/>
        <v>6.1428571428571432</v>
      </c>
      <c r="X83" s="6">
        <v>1108</v>
      </c>
      <c r="Y83" s="137">
        <f t="shared" si="161"/>
        <v>1608</v>
      </c>
      <c r="Z83" s="177">
        <f t="shared" si="162"/>
        <v>2.2160000000000002</v>
      </c>
      <c r="AA83" s="6">
        <v>450</v>
      </c>
      <c r="AB83" s="137">
        <f t="shared" si="163"/>
        <v>2058</v>
      </c>
      <c r="AC83" s="166">
        <f t="shared" si="164"/>
        <v>0.27985074626865669</v>
      </c>
      <c r="AD83" s="6">
        <v>388</v>
      </c>
      <c r="AE83" s="137">
        <f t="shared" si="165"/>
        <v>2446</v>
      </c>
      <c r="AF83" s="177">
        <f t="shared" si="166"/>
        <v>0.18853255587949466</v>
      </c>
      <c r="AG83" s="6">
        <v>388</v>
      </c>
      <c r="AH83" s="137">
        <f t="shared" si="167"/>
        <v>2834</v>
      </c>
      <c r="AI83" s="166">
        <f t="shared" si="168"/>
        <v>0.15862632869991825</v>
      </c>
      <c r="AJ83" s="163">
        <f t="shared" si="169"/>
        <v>2764</v>
      </c>
      <c r="AK83" s="164">
        <f t="shared" si="170"/>
        <v>0.54296992271154676</v>
      </c>
    </row>
    <row r="84" spans="2:37" outlineLevel="1" x14ac:dyDescent="0.35">
      <c r="B84" s="229" t="s">
        <v>79</v>
      </c>
      <c r="C84" s="63" t="s">
        <v>106</v>
      </c>
      <c r="D84" s="69">
        <v>0</v>
      </c>
      <c r="E84" s="70">
        <f t="shared" si="152"/>
        <v>0</v>
      </c>
      <c r="F84" s="69">
        <v>0</v>
      </c>
      <c r="G84" s="137">
        <f t="shared" si="153"/>
        <v>0</v>
      </c>
      <c r="H84" s="177">
        <f t="shared" si="154"/>
        <v>0</v>
      </c>
      <c r="I84" s="69"/>
      <c r="J84" s="137">
        <f t="shared" si="155"/>
        <v>0</v>
      </c>
      <c r="K84" s="166">
        <f t="shared" si="156"/>
        <v>0</v>
      </c>
      <c r="L84" s="69"/>
      <c r="M84" s="137">
        <f t="shared" si="157"/>
        <v>0</v>
      </c>
      <c r="N84" s="177">
        <f t="shared" si="158"/>
        <v>0</v>
      </c>
      <c r="O84" s="69"/>
      <c r="P84" s="137">
        <f t="shared" si="146"/>
        <v>0</v>
      </c>
      <c r="Q84" s="166">
        <f t="shared" si="147"/>
        <v>0</v>
      </c>
      <c r="R84" s="172">
        <f t="shared" si="148"/>
        <v>0</v>
      </c>
      <c r="S84" s="164">
        <f t="shared" si="149"/>
        <v>0</v>
      </c>
      <c r="U84" s="6"/>
      <c r="V84" s="137">
        <f t="shared" si="159"/>
        <v>0</v>
      </c>
      <c r="W84" s="166">
        <f t="shared" si="160"/>
        <v>0</v>
      </c>
      <c r="X84" s="6"/>
      <c r="Y84" s="137">
        <f t="shared" si="161"/>
        <v>0</v>
      </c>
      <c r="Z84" s="177">
        <f t="shared" si="162"/>
        <v>0</v>
      </c>
      <c r="AA84" s="6"/>
      <c r="AB84" s="137">
        <f t="shared" si="163"/>
        <v>0</v>
      </c>
      <c r="AC84" s="166">
        <f t="shared" si="164"/>
        <v>0</v>
      </c>
      <c r="AD84" s="6"/>
      <c r="AE84" s="137">
        <f t="shared" si="165"/>
        <v>0</v>
      </c>
      <c r="AF84" s="177">
        <f t="shared" si="166"/>
        <v>0</v>
      </c>
      <c r="AG84" s="6"/>
      <c r="AH84" s="137">
        <f t="shared" si="167"/>
        <v>0</v>
      </c>
      <c r="AI84" s="166">
        <f t="shared" si="168"/>
        <v>0</v>
      </c>
      <c r="AJ84" s="163">
        <f t="shared" si="169"/>
        <v>0</v>
      </c>
      <c r="AK84" s="164">
        <f t="shared" si="170"/>
        <v>0</v>
      </c>
    </row>
    <row r="85" spans="2:37" outlineLevel="1" x14ac:dyDescent="0.35">
      <c r="B85" s="230" t="s">
        <v>80</v>
      </c>
      <c r="C85" s="63" t="s">
        <v>106</v>
      </c>
      <c r="D85" s="69">
        <v>82</v>
      </c>
      <c r="E85" s="70">
        <f>1+D85</f>
        <v>83</v>
      </c>
      <c r="F85" s="69">
        <v>53</v>
      </c>
      <c r="G85" s="137">
        <f t="shared" si="153"/>
        <v>136</v>
      </c>
      <c r="H85" s="177">
        <f t="shared" si="154"/>
        <v>0.63855421686746983</v>
      </c>
      <c r="I85" s="69">
        <v>183</v>
      </c>
      <c r="J85" s="137">
        <f t="shared" si="155"/>
        <v>319</v>
      </c>
      <c r="K85" s="166">
        <f t="shared" si="156"/>
        <v>1.3455882352941178</v>
      </c>
      <c r="L85" s="69">
        <v>170</v>
      </c>
      <c r="M85" s="137">
        <f t="shared" si="157"/>
        <v>489</v>
      </c>
      <c r="N85" s="177">
        <f t="shared" si="158"/>
        <v>0.5329153605015674</v>
      </c>
      <c r="O85" s="69">
        <v>335</v>
      </c>
      <c r="P85" s="137">
        <f t="shared" si="146"/>
        <v>824</v>
      </c>
      <c r="Q85" s="166">
        <f t="shared" si="147"/>
        <v>0.68507157464212676</v>
      </c>
      <c r="R85" s="172">
        <f t="shared" si="148"/>
        <v>823</v>
      </c>
      <c r="S85" s="164">
        <f t="shared" si="149"/>
        <v>0.77505690315357412</v>
      </c>
      <c r="U85" s="6">
        <v>1376</v>
      </c>
      <c r="V85" s="137">
        <f t="shared" si="159"/>
        <v>2200</v>
      </c>
      <c r="W85" s="166">
        <f t="shared" si="160"/>
        <v>1.6699029126213591</v>
      </c>
      <c r="X85" s="6">
        <v>1493</v>
      </c>
      <c r="Y85" s="137">
        <f t="shared" si="161"/>
        <v>3693</v>
      </c>
      <c r="Z85" s="177">
        <f t="shared" si="162"/>
        <v>0.67863636363636359</v>
      </c>
      <c r="AA85" s="6">
        <v>1268</v>
      </c>
      <c r="AB85" s="137">
        <f t="shared" si="163"/>
        <v>4961</v>
      </c>
      <c r="AC85" s="166">
        <f t="shared" si="164"/>
        <v>0.34335228811264557</v>
      </c>
      <c r="AD85" s="6">
        <v>1002</v>
      </c>
      <c r="AE85" s="137">
        <f t="shared" si="165"/>
        <v>5963</v>
      </c>
      <c r="AF85" s="177">
        <f t="shared" si="166"/>
        <v>0.20197540818383392</v>
      </c>
      <c r="AG85" s="6">
        <v>901</v>
      </c>
      <c r="AH85" s="137">
        <f t="shared" si="167"/>
        <v>6864</v>
      </c>
      <c r="AI85" s="166">
        <f t="shared" si="168"/>
        <v>0.15109844038235787</v>
      </c>
      <c r="AJ85" s="163">
        <f t="shared" si="169"/>
        <v>6040</v>
      </c>
      <c r="AK85" s="164">
        <f t="shared" si="170"/>
        <v>0.3290418252506464</v>
      </c>
    </row>
    <row r="86" spans="2:37" outlineLevel="1" x14ac:dyDescent="0.35">
      <c r="B86" s="229" t="s">
        <v>81</v>
      </c>
      <c r="C86" s="63" t="s">
        <v>106</v>
      </c>
      <c r="D86" s="69">
        <v>0</v>
      </c>
      <c r="E86" s="70">
        <f t="shared" si="152"/>
        <v>0</v>
      </c>
      <c r="F86" s="69">
        <v>0</v>
      </c>
      <c r="G86" s="137">
        <f t="shared" si="153"/>
        <v>0</v>
      </c>
      <c r="H86" s="177">
        <f t="shared" si="154"/>
        <v>0</v>
      </c>
      <c r="I86" s="69">
        <v>0</v>
      </c>
      <c r="J86" s="137">
        <f t="shared" si="155"/>
        <v>0</v>
      </c>
      <c r="K86" s="166">
        <f t="shared" si="156"/>
        <v>0</v>
      </c>
      <c r="L86" s="69"/>
      <c r="M86" s="137">
        <f t="shared" si="157"/>
        <v>0</v>
      </c>
      <c r="N86" s="177">
        <f t="shared" si="158"/>
        <v>0</v>
      </c>
      <c r="O86" s="69"/>
      <c r="P86" s="137">
        <f t="shared" si="146"/>
        <v>0</v>
      </c>
      <c r="Q86" s="166">
        <f t="shared" si="147"/>
        <v>0</v>
      </c>
      <c r="R86" s="172">
        <f t="shared" si="148"/>
        <v>0</v>
      </c>
      <c r="S86" s="164">
        <f t="shared" si="149"/>
        <v>0</v>
      </c>
      <c r="U86" s="6"/>
      <c r="V86" s="137">
        <f t="shared" si="159"/>
        <v>0</v>
      </c>
      <c r="W86" s="166">
        <f t="shared" si="160"/>
        <v>0</v>
      </c>
      <c r="X86" s="6"/>
      <c r="Y86" s="137">
        <f t="shared" si="161"/>
        <v>0</v>
      </c>
      <c r="Z86" s="177">
        <f t="shared" si="162"/>
        <v>0</v>
      </c>
      <c r="AA86" s="6"/>
      <c r="AB86" s="137">
        <f t="shared" si="163"/>
        <v>0</v>
      </c>
      <c r="AC86" s="166">
        <f t="shared" si="164"/>
        <v>0</v>
      </c>
      <c r="AD86" s="6"/>
      <c r="AE86" s="137">
        <f t="shared" si="165"/>
        <v>0</v>
      </c>
      <c r="AF86" s="177">
        <f t="shared" si="166"/>
        <v>0</v>
      </c>
      <c r="AG86" s="6"/>
      <c r="AH86" s="137">
        <f t="shared" si="167"/>
        <v>0</v>
      </c>
      <c r="AI86" s="166">
        <f t="shared" si="168"/>
        <v>0</v>
      </c>
      <c r="AJ86" s="163">
        <f t="shared" si="169"/>
        <v>0</v>
      </c>
      <c r="AK86" s="164">
        <f t="shared" si="170"/>
        <v>0</v>
      </c>
    </row>
    <row r="87" spans="2:37" outlineLevel="1" x14ac:dyDescent="0.35">
      <c r="B87" s="230" t="s">
        <v>82</v>
      </c>
      <c r="C87" s="63" t="s">
        <v>106</v>
      </c>
      <c r="D87" s="69">
        <v>0</v>
      </c>
      <c r="E87" s="70">
        <f t="shared" si="152"/>
        <v>0</v>
      </c>
      <c r="F87" s="69">
        <v>0</v>
      </c>
      <c r="G87" s="137">
        <f t="shared" si="153"/>
        <v>0</v>
      </c>
      <c r="H87" s="177">
        <f t="shared" si="154"/>
        <v>0</v>
      </c>
      <c r="I87" s="69">
        <v>0</v>
      </c>
      <c r="J87" s="137">
        <f t="shared" si="155"/>
        <v>0</v>
      </c>
      <c r="K87" s="166">
        <f t="shared" si="156"/>
        <v>0</v>
      </c>
      <c r="L87" s="69"/>
      <c r="M87" s="137">
        <f t="shared" si="157"/>
        <v>0</v>
      </c>
      <c r="N87" s="177">
        <f t="shared" si="158"/>
        <v>0</v>
      </c>
      <c r="O87" s="69"/>
      <c r="P87" s="137">
        <f t="shared" si="146"/>
        <v>0</v>
      </c>
      <c r="Q87" s="166">
        <f t="shared" si="147"/>
        <v>0</v>
      </c>
      <c r="R87" s="172">
        <f t="shared" si="148"/>
        <v>0</v>
      </c>
      <c r="S87" s="164">
        <f t="shared" si="149"/>
        <v>0</v>
      </c>
      <c r="U87" s="6"/>
      <c r="V87" s="137">
        <f t="shared" si="159"/>
        <v>0</v>
      </c>
      <c r="W87" s="166">
        <f t="shared" si="160"/>
        <v>0</v>
      </c>
      <c r="X87" s="6"/>
      <c r="Y87" s="137">
        <f t="shared" si="161"/>
        <v>0</v>
      </c>
      <c r="Z87" s="177">
        <f t="shared" si="162"/>
        <v>0</v>
      </c>
      <c r="AA87" s="6"/>
      <c r="AB87" s="137">
        <f t="shared" si="163"/>
        <v>0</v>
      </c>
      <c r="AC87" s="166">
        <f t="shared" si="164"/>
        <v>0</v>
      </c>
      <c r="AD87" s="6"/>
      <c r="AE87" s="137">
        <f t="shared" si="165"/>
        <v>0</v>
      </c>
      <c r="AF87" s="177">
        <f t="shared" si="166"/>
        <v>0</v>
      </c>
      <c r="AG87" s="6"/>
      <c r="AH87" s="137">
        <f t="shared" si="167"/>
        <v>0</v>
      </c>
      <c r="AI87" s="166">
        <f t="shared" si="168"/>
        <v>0</v>
      </c>
      <c r="AJ87" s="163">
        <f t="shared" si="169"/>
        <v>0</v>
      </c>
      <c r="AK87" s="164">
        <f t="shared" si="170"/>
        <v>0</v>
      </c>
    </row>
    <row r="88" spans="2:37" outlineLevel="1" x14ac:dyDescent="0.35">
      <c r="B88" s="230" t="s">
        <v>83</v>
      </c>
      <c r="C88" s="63" t="s">
        <v>106</v>
      </c>
      <c r="D88" s="69">
        <v>0</v>
      </c>
      <c r="E88" s="70">
        <f t="shared" si="152"/>
        <v>0</v>
      </c>
      <c r="F88" s="69">
        <v>0</v>
      </c>
      <c r="G88" s="137">
        <f t="shared" si="153"/>
        <v>0</v>
      </c>
      <c r="H88" s="177">
        <f t="shared" si="154"/>
        <v>0</v>
      </c>
      <c r="I88" s="69">
        <v>0</v>
      </c>
      <c r="J88" s="137">
        <f t="shared" si="155"/>
        <v>0</v>
      </c>
      <c r="K88" s="166">
        <f t="shared" si="156"/>
        <v>0</v>
      </c>
      <c r="L88" s="69"/>
      <c r="M88" s="137">
        <f t="shared" si="157"/>
        <v>0</v>
      </c>
      <c r="N88" s="177">
        <f t="shared" si="158"/>
        <v>0</v>
      </c>
      <c r="O88" s="69"/>
      <c r="P88" s="137">
        <f t="shared" si="146"/>
        <v>0</v>
      </c>
      <c r="Q88" s="166">
        <f t="shared" si="147"/>
        <v>0</v>
      </c>
      <c r="R88" s="172">
        <f t="shared" si="148"/>
        <v>0</v>
      </c>
      <c r="S88" s="164">
        <f t="shared" si="149"/>
        <v>0</v>
      </c>
      <c r="U88" s="6"/>
      <c r="V88" s="137">
        <f t="shared" si="159"/>
        <v>0</v>
      </c>
      <c r="W88" s="166">
        <f t="shared" si="160"/>
        <v>0</v>
      </c>
      <c r="X88" s="6"/>
      <c r="Y88" s="137">
        <f t="shared" si="161"/>
        <v>0</v>
      </c>
      <c r="Z88" s="177">
        <f t="shared" si="162"/>
        <v>0</v>
      </c>
      <c r="AA88" s="6"/>
      <c r="AB88" s="137">
        <f t="shared" si="163"/>
        <v>0</v>
      </c>
      <c r="AC88" s="166">
        <f t="shared" si="164"/>
        <v>0</v>
      </c>
      <c r="AD88" s="6"/>
      <c r="AE88" s="137">
        <f t="shared" si="165"/>
        <v>0</v>
      </c>
      <c r="AF88" s="177">
        <f t="shared" si="166"/>
        <v>0</v>
      </c>
      <c r="AG88" s="6"/>
      <c r="AH88" s="137">
        <f t="shared" si="167"/>
        <v>0</v>
      </c>
      <c r="AI88" s="166">
        <f t="shared" si="168"/>
        <v>0</v>
      </c>
      <c r="AJ88" s="163">
        <f t="shared" si="169"/>
        <v>0</v>
      </c>
      <c r="AK88" s="164">
        <f t="shared" si="170"/>
        <v>0</v>
      </c>
    </row>
    <row r="89" spans="2:37" outlineLevel="1" x14ac:dyDescent="0.35">
      <c r="B89" s="230" t="s">
        <v>84</v>
      </c>
      <c r="C89" s="63" t="s">
        <v>106</v>
      </c>
      <c r="D89" s="69">
        <v>0</v>
      </c>
      <c r="E89" s="70">
        <f t="shared" si="152"/>
        <v>0</v>
      </c>
      <c r="F89" s="69">
        <v>0</v>
      </c>
      <c r="G89" s="137">
        <f t="shared" si="153"/>
        <v>0</v>
      </c>
      <c r="H89" s="177">
        <f t="shared" si="154"/>
        <v>0</v>
      </c>
      <c r="I89" s="69">
        <v>0</v>
      </c>
      <c r="J89" s="137">
        <f t="shared" si="155"/>
        <v>0</v>
      </c>
      <c r="K89" s="166">
        <f t="shared" si="156"/>
        <v>0</v>
      </c>
      <c r="L89" s="69"/>
      <c r="M89" s="137">
        <f t="shared" si="157"/>
        <v>0</v>
      </c>
      <c r="N89" s="177">
        <f t="shared" si="158"/>
        <v>0</v>
      </c>
      <c r="O89" s="69"/>
      <c r="P89" s="137">
        <f t="shared" si="146"/>
        <v>0</v>
      </c>
      <c r="Q89" s="166">
        <f t="shared" si="147"/>
        <v>0</v>
      </c>
      <c r="R89" s="172">
        <f t="shared" si="148"/>
        <v>0</v>
      </c>
      <c r="S89" s="164">
        <f t="shared" si="149"/>
        <v>0</v>
      </c>
      <c r="U89" s="6"/>
      <c r="V89" s="137">
        <f t="shared" si="159"/>
        <v>0</v>
      </c>
      <c r="W89" s="166">
        <f t="shared" si="160"/>
        <v>0</v>
      </c>
      <c r="X89" s="6"/>
      <c r="Y89" s="137">
        <f t="shared" si="161"/>
        <v>0</v>
      </c>
      <c r="Z89" s="177">
        <f t="shared" si="162"/>
        <v>0</v>
      </c>
      <c r="AA89" s="6"/>
      <c r="AB89" s="137">
        <f t="shared" si="163"/>
        <v>0</v>
      </c>
      <c r="AC89" s="166">
        <f t="shared" si="164"/>
        <v>0</v>
      </c>
      <c r="AD89" s="6"/>
      <c r="AE89" s="137">
        <f t="shared" si="165"/>
        <v>0</v>
      </c>
      <c r="AF89" s="177">
        <f t="shared" si="166"/>
        <v>0</v>
      </c>
      <c r="AG89" s="6"/>
      <c r="AH89" s="137">
        <f t="shared" si="167"/>
        <v>0</v>
      </c>
      <c r="AI89" s="166">
        <f t="shared" si="168"/>
        <v>0</v>
      </c>
      <c r="AJ89" s="163">
        <f t="shared" si="169"/>
        <v>0</v>
      </c>
      <c r="AK89" s="164">
        <f t="shared" si="170"/>
        <v>0</v>
      </c>
    </row>
    <row r="90" spans="2:37" outlineLevel="1" x14ac:dyDescent="0.35">
      <c r="B90" s="229" t="s">
        <v>85</v>
      </c>
      <c r="C90" s="63" t="s">
        <v>106</v>
      </c>
      <c r="D90" s="69">
        <v>0</v>
      </c>
      <c r="E90" s="70">
        <f t="shared" si="152"/>
        <v>0</v>
      </c>
      <c r="F90" s="69">
        <v>0</v>
      </c>
      <c r="G90" s="137">
        <f t="shared" si="153"/>
        <v>0</v>
      </c>
      <c r="H90" s="177">
        <f t="shared" si="154"/>
        <v>0</v>
      </c>
      <c r="I90" s="69">
        <v>0</v>
      </c>
      <c r="J90" s="137">
        <f t="shared" si="155"/>
        <v>0</v>
      </c>
      <c r="K90" s="166">
        <f t="shared" si="156"/>
        <v>0</v>
      </c>
      <c r="L90" s="69"/>
      <c r="M90" s="137">
        <f t="shared" si="157"/>
        <v>0</v>
      </c>
      <c r="N90" s="177">
        <f t="shared" si="158"/>
        <v>0</v>
      </c>
      <c r="O90" s="69"/>
      <c r="P90" s="137">
        <f t="shared" si="146"/>
        <v>0</v>
      </c>
      <c r="Q90" s="166">
        <f t="shared" si="147"/>
        <v>0</v>
      </c>
      <c r="R90" s="172">
        <f t="shared" si="148"/>
        <v>0</v>
      </c>
      <c r="S90" s="164">
        <f t="shared" si="149"/>
        <v>0</v>
      </c>
      <c r="U90" s="6"/>
      <c r="V90" s="137">
        <f t="shared" si="159"/>
        <v>0</v>
      </c>
      <c r="W90" s="166">
        <f t="shared" si="160"/>
        <v>0</v>
      </c>
      <c r="X90" s="6"/>
      <c r="Y90" s="137">
        <f t="shared" si="161"/>
        <v>0</v>
      </c>
      <c r="Z90" s="177">
        <f t="shared" si="162"/>
        <v>0</v>
      </c>
      <c r="AA90" s="6"/>
      <c r="AB90" s="137">
        <f t="shared" si="163"/>
        <v>0</v>
      </c>
      <c r="AC90" s="166">
        <f t="shared" si="164"/>
        <v>0</v>
      </c>
      <c r="AD90" s="6"/>
      <c r="AE90" s="137">
        <f t="shared" si="165"/>
        <v>0</v>
      </c>
      <c r="AF90" s="177">
        <f t="shared" si="166"/>
        <v>0</v>
      </c>
      <c r="AG90" s="6"/>
      <c r="AH90" s="137">
        <f t="shared" si="167"/>
        <v>0</v>
      </c>
      <c r="AI90" s="166">
        <f t="shared" si="168"/>
        <v>0</v>
      </c>
      <c r="AJ90" s="163">
        <f t="shared" si="169"/>
        <v>0</v>
      </c>
      <c r="AK90" s="164">
        <f t="shared" si="170"/>
        <v>0</v>
      </c>
    </row>
    <row r="91" spans="2:37" outlineLevel="1" x14ac:dyDescent="0.35">
      <c r="B91" s="230" t="s">
        <v>86</v>
      </c>
      <c r="C91" s="63" t="s">
        <v>106</v>
      </c>
      <c r="D91" s="69">
        <v>0</v>
      </c>
      <c r="E91" s="70">
        <f t="shared" si="152"/>
        <v>0</v>
      </c>
      <c r="F91" s="69">
        <v>0</v>
      </c>
      <c r="G91" s="137">
        <f t="shared" si="153"/>
        <v>0</v>
      </c>
      <c r="H91" s="177">
        <f t="shared" si="154"/>
        <v>0</v>
      </c>
      <c r="I91" s="69">
        <v>0</v>
      </c>
      <c r="J91" s="137">
        <f t="shared" si="155"/>
        <v>0</v>
      </c>
      <c r="K91" s="166">
        <f t="shared" si="156"/>
        <v>0</v>
      </c>
      <c r="L91" s="69"/>
      <c r="M91" s="137">
        <f t="shared" si="157"/>
        <v>0</v>
      </c>
      <c r="N91" s="177">
        <f t="shared" si="158"/>
        <v>0</v>
      </c>
      <c r="O91" s="69"/>
      <c r="P91" s="137">
        <f t="shared" si="146"/>
        <v>0</v>
      </c>
      <c r="Q91" s="166">
        <f t="shared" si="147"/>
        <v>0</v>
      </c>
      <c r="R91" s="172">
        <f t="shared" si="148"/>
        <v>0</v>
      </c>
      <c r="S91" s="164">
        <f t="shared" si="149"/>
        <v>0</v>
      </c>
      <c r="U91" s="6"/>
      <c r="V91" s="137">
        <f t="shared" si="159"/>
        <v>0</v>
      </c>
      <c r="W91" s="166">
        <f t="shared" si="160"/>
        <v>0</v>
      </c>
      <c r="X91" s="6"/>
      <c r="Y91" s="137">
        <f t="shared" si="161"/>
        <v>0</v>
      </c>
      <c r="Z91" s="177">
        <f t="shared" si="162"/>
        <v>0</v>
      </c>
      <c r="AA91" s="6"/>
      <c r="AB91" s="137">
        <f t="shared" si="163"/>
        <v>0</v>
      </c>
      <c r="AC91" s="166">
        <f t="shared" si="164"/>
        <v>0</v>
      </c>
      <c r="AD91" s="6"/>
      <c r="AE91" s="137">
        <f t="shared" si="165"/>
        <v>0</v>
      </c>
      <c r="AF91" s="177">
        <f t="shared" si="166"/>
        <v>0</v>
      </c>
      <c r="AG91" s="6"/>
      <c r="AH91" s="137">
        <f t="shared" si="167"/>
        <v>0</v>
      </c>
      <c r="AI91" s="166">
        <f t="shared" si="168"/>
        <v>0</v>
      </c>
      <c r="AJ91" s="163">
        <f t="shared" si="169"/>
        <v>0</v>
      </c>
      <c r="AK91" s="164">
        <f t="shared" si="170"/>
        <v>0</v>
      </c>
    </row>
    <row r="92" spans="2:37" outlineLevel="1" x14ac:dyDescent="0.35">
      <c r="B92" s="230" t="s">
        <v>87</v>
      </c>
      <c r="C92" s="63" t="s">
        <v>106</v>
      </c>
      <c r="D92" s="69">
        <v>0</v>
      </c>
      <c r="E92" s="70">
        <f t="shared" si="152"/>
        <v>0</v>
      </c>
      <c r="F92" s="69">
        <v>0</v>
      </c>
      <c r="G92" s="137">
        <f t="shared" si="153"/>
        <v>0</v>
      </c>
      <c r="H92" s="177">
        <f t="shared" si="154"/>
        <v>0</v>
      </c>
      <c r="I92" s="69">
        <v>0</v>
      </c>
      <c r="J92" s="137">
        <f t="shared" si="155"/>
        <v>0</v>
      </c>
      <c r="K92" s="166">
        <f t="shared" si="156"/>
        <v>0</v>
      </c>
      <c r="L92" s="69"/>
      <c r="M92" s="137">
        <f t="shared" si="157"/>
        <v>0</v>
      </c>
      <c r="N92" s="177">
        <f t="shared" si="158"/>
        <v>0</v>
      </c>
      <c r="O92" s="69"/>
      <c r="P92" s="137">
        <f t="shared" si="146"/>
        <v>0</v>
      </c>
      <c r="Q92" s="166">
        <f t="shared" si="147"/>
        <v>0</v>
      </c>
      <c r="R92" s="172">
        <f t="shared" si="148"/>
        <v>0</v>
      </c>
      <c r="S92" s="164">
        <f t="shared" si="149"/>
        <v>0</v>
      </c>
      <c r="U92" s="6"/>
      <c r="V92" s="137">
        <f t="shared" si="159"/>
        <v>0</v>
      </c>
      <c r="W92" s="166">
        <f t="shared" si="160"/>
        <v>0</v>
      </c>
      <c r="X92" s="6"/>
      <c r="Y92" s="137">
        <f t="shared" si="161"/>
        <v>0</v>
      </c>
      <c r="Z92" s="177">
        <f t="shared" si="162"/>
        <v>0</v>
      </c>
      <c r="AA92" s="6"/>
      <c r="AB92" s="137">
        <f t="shared" si="163"/>
        <v>0</v>
      </c>
      <c r="AC92" s="166">
        <f t="shared" si="164"/>
        <v>0</v>
      </c>
      <c r="AD92" s="6"/>
      <c r="AE92" s="137">
        <f t="shared" si="165"/>
        <v>0</v>
      </c>
      <c r="AF92" s="177">
        <f t="shared" si="166"/>
        <v>0</v>
      </c>
      <c r="AG92" s="6"/>
      <c r="AH92" s="137">
        <f t="shared" si="167"/>
        <v>0</v>
      </c>
      <c r="AI92" s="166">
        <f t="shared" si="168"/>
        <v>0</v>
      </c>
      <c r="AJ92" s="163">
        <f t="shared" si="169"/>
        <v>0</v>
      </c>
      <c r="AK92" s="164">
        <f t="shared" si="170"/>
        <v>0</v>
      </c>
    </row>
    <row r="93" spans="2:37" outlineLevel="1" x14ac:dyDescent="0.35">
      <c r="B93" s="230" t="s">
        <v>88</v>
      </c>
      <c r="C93" s="63" t="s">
        <v>106</v>
      </c>
      <c r="D93" s="69">
        <v>0</v>
      </c>
      <c r="E93" s="70">
        <f t="shared" si="152"/>
        <v>0</v>
      </c>
      <c r="F93" s="69">
        <v>0</v>
      </c>
      <c r="G93" s="137">
        <f t="shared" si="153"/>
        <v>0</v>
      </c>
      <c r="H93" s="177">
        <f t="shared" si="154"/>
        <v>0</v>
      </c>
      <c r="I93" s="69">
        <v>0</v>
      </c>
      <c r="J93" s="137">
        <f t="shared" si="155"/>
        <v>0</v>
      </c>
      <c r="K93" s="166">
        <f t="shared" si="156"/>
        <v>0</v>
      </c>
      <c r="L93" s="69"/>
      <c r="M93" s="137">
        <f t="shared" si="157"/>
        <v>0</v>
      </c>
      <c r="N93" s="177">
        <f t="shared" si="158"/>
        <v>0</v>
      </c>
      <c r="O93" s="69"/>
      <c r="P93" s="137">
        <f t="shared" si="146"/>
        <v>0</v>
      </c>
      <c r="Q93" s="166">
        <f t="shared" si="147"/>
        <v>0</v>
      </c>
      <c r="R93" s="172">
        <f t="shared" si="148"/>
        <v>0</v>
      </c>
      <c r="S93" s="164">
        <f t="shared" si="149"/>
        <v>0</v>
      </c>
      <c r="U93" s="6"/>
      <c r="V93" s="137">
        <f t="shared" si="159"/>
        <v>0</v>
      </c>
      <c r="W93" s="166">
        <f t="shared" si="160"/>
        <v>0</v>
      </c>
      <c r="X93" s="6"/>
      <c r="Y93" s="137">
        <f t="shared" si="161"/>
        <v>0</v>
      </c>
      <c r="Z93" s="177">
        <f t="shared" si="162"/>
        <v>0</v>
      </c>
      <c r="AA93" s="6"/>
      <c r="AB93" s="137">
        <f t="shared" si="163"/>
        <v>0</v>
      </c>
      <c r="AC93" s="166">
        <f t="shared" si="164"/>
        <v>0</v>
      </c>
      <c r="AD93" s="6"/>
      <c r="AE93" s="137">
        <f t="shared" si="165"/>
        <v>0</v>
      </c>
      <c r="AF93" s="177">
        <f t="shared" si="166"/>
        <v>0</v>
      </c>
      <c r="AG93" s="6"/>
      <c r="AH93" s="137">
        <f t="shared" si="167"/>
        <v>0</v>
      </c>
      <c r="AI93" s="166">
        <f t="shared" si="168"/>
        <v>0</v>
      </c>
      <c r="AJ93" s="163">
        <f t="shared" si="169"/>
        <v>0</v>
      </c>
      <c r="AK93" s="164">
        <f t="shared" si="170"/>
        <v>0</v>
      </c>
    </row>
    <row r="94" spans="2:37" outlineLevel="1" x14ac:dyDescent="0.35">
      <c r="B94" s="230" t="s">
        <v>89</v>
      </c>
      <c r="C94" s="63" t="s">
        <v>106</v>
      </c>
      <c r="D94" s="69">
        <v>4</v>
      </c>
      <c r="E94" s="70">
        <f t="shared" si="152"/>
        <v>4</v>
      </c>
      <c r="F94" s="69">
        <v>8</v>
      </c>
      <c r="G94" s="137">
        <f t="shared" si="153"/>
        <v>12</v>
      </c>
      <c r="H94" s="177">
        <f t="shared" si="154"/>
        <v>2</v>
      </c>
      <c r="I94" s="69">
        <v>38</v>
      </c>
      <c r="J94" s="137">
        <f t="shared" si="155"/>
        <v>50</v>
      </c>
      <c r="K94" s="166">
        <f>IFERROR((J94-G94)/G94,0)</f>
        <v>3.1666666666666665</v>
      </c>
      <c r="L94" s="69">
        <v>33</v>
      </c>
      <c r="M94" s="137">
        <f t="shared" si="157"/>
        <v>83</v>
      </c>
      <c r="N94" s="177">
        <f t="shared" si="158"/>
        <v>0.66</v>
      </c>
      <c r="O94" s="69">
        <v>64</v>
      </c>
      <c r="P94" s="137">
        <f t="shared" si="146"/>
        <v>147</v>
      </c>
      <c r="Q94" s="166">
        <f t="shared" si="147"/>
        <v>0.77108433734939763</v>
      </c>
      <c r="R94" s="172">
        <f t="shared" si="148"/>
        <v>147</v>
      </c>
      <c r="S94" s="164">
        <f t="shared" si="149"/>
        <v>1.4621490260524586</v>
      </c>
      <c r="U94" s="6">
        <v>668</v>
      </c>
      <c r="V94" s="137">
        <f t="shared" si="159"/>
        <v>815</v>
      </c>
      <c r="W94" s="166">
        <f t="shared" si="160"/>
        <v>4.5442176870748296</v>
      </c>
      <c r="X94" s="6">
        <v>2936</v>
      </c>
      <c r="Y94" s="137">
        <f t="shared" si="161"/>
        <v>3751</v>
      </c>
      <c r="Z94" s="177">
        <f t="shared" si="162"/>
        <v>3.6024539877300614</v>
      </c>
      <c r="AA94" s="6">
        <v>2428</v>
      </c>
      <c r="AB94" s="137">
        <f t="shared" si="163"/>
        <v>6179</v>
      </c>
      <c r="AC94" s="166">
        <f t="shared" si="164"/>
        <v>0.6472940549186883</v>
      </c>
      <c r="AD94" s="6">
        <v>1917</v>
      </c>
      <c r="AE94" s="137">
        <f t="shared" si="165"/>
        <v>8096</v>
      </c>
      <c r="AF94" s="177">
        <f t="shared" si="166"/>
        <v>0.31024437611263961</v>
      </c>
      <c r="AG94" s="6">
        <v>1649</v>
      </c>
      <c r="AH94" s="137">
        <f t="shared" si="167"/>
        <v>9745</v>
      </c>
      <c r="AI94" s="166">
        <f t="shared" si="168"/>
        <v>0.2036808300395257</v>
      </c>
      <c r="AJ94" s="163">
        <f t="shared" si="169"/>
        <v>9598</v>
      </c>
      <c r="AK94" s="164">
        <f t="shared" si="170"/>
        <v>0.85954228605416483</v>
      </c>
    </row>
    <row r="95" spans="2:37" outlineLevel="1" x14ac:dyDescent="0.35">
      <c r="B95" s="229" t="s">
        <v>90</v>
      </c>
      <c r="C95" s="63" t="s">
        <v>106</v>
      </c>
      <c r="D95" s="69"/>
      <c r="E95" s="70">
        <f t="shared" si="152"/>
        <v>0</v>
      </c>
      <c r="F95" s="69"/>
      <c r="G95" s="137">
        <f t="shared" si="153"/>
        <v>0</v>
      </c>
      <c r="H95" s="177">
        <f t="shared" si="154"/>
        <v>0</v>
      </c>
      <c r="I95" s="69"/>
      <c r="J95" s="137">
        <f t="shared" si="155"/>
        <v>0</v>
      </c>
      <c r="K95" s="166">
        <f t="shared" si="156"/>
        <v>0</v>
      </c>
      <c r="L95" s="69"/>
      <c r="M95" s="137">
        <f t="shared" si="157"/>
        <v>0</v>
      </c>
      <c r="N95" s="177">
        <f t="shared" si="158"/>
        <v>0</v>
      </c>
      <c r="O95" s="69"/>
      <c r="P95" s="137">
        <f t="shared" si="146"/>
        <v>0</v>
      </c>
      <c r="Q95" s="166">
        <f t="shared" si="147"/>
        <v>0</v>
      </c>
      <c r="R95" s="172">
        <f t="shared" si="148"/>
        <v>0</v>
      </c>
      <c r="S95" s="164">
        <f t="shared" si="149"/>
        <v>0</v>
      </c>
      <c r="U95" s="6"/>
      <c r="V95" s="137">
        <f t="shared" si="159"/>
        <v>0</v>
      </c>
      <c r="W95" s="166">
        <f t="shared" si="160"/>
        <v>0</v>
      </c>
      <c r="X95" s="6"/>
      <c r="Y95" s="137">
        <f t="shared" si="161"/>
        <v>0</v>
      </c>
      <c r="Z95" s="177">
        <f t="shared" si="162"/>
        <v>0</v>
      </c>
      <c r="AA95" s="6"/>
      <c r="AB95" s="137">
        <f t="shared" si="163"/>
        <v>0</v>
      </c>
      <c r="AC95" s="166">
        <f t="shared" si="164"/>
        <v>0</v>
      </c>
      <c r="AD95" s="6"/>
      <c r="AE95" s="137">
        <f t="shared" si="165"/>
        <v>0</v>
      </c>
      <c r="AF95" s="177">
        <f t="shared" si="166"/>
        <v>0</v>
      </c>
      <c r="AG95" s="6"/>
      <c r="AH95" s="137">
        <f t="shared" si="167"/>
        <v>0</v>
      </c>
      <c r="AI95" s="166">
        <f t="shared" si="168"/>
        <v>0</v>
      </c>
      <c r="AJ95" s="163">
        <f t="shared" si="169"/>
        <v>0</v>
      </c>
      <c r="AK95" s="164">
        <f t="shared" si="170"/>
        <v>0</v>
      </c>
    </row>
    <row r="96" spans="2:37" outlineLevel="1" x14ac:dyDescent="0.35">
      <c r="B96" s="230" t="s">
        <v>91</v>
      </c>
      <c r="C96" s="63" t="s">
        <v>106</v>
      </c>
      <c r="D96" s="69"/>
      <c r="E96" s="70">
        <f t="shared" si="152"/>
        <v>0</v>
      </c>
      <c r="F96" s="69"/>
      <c r="G96" s="137">
        <f t="shared" si="153"/>
        <v>0</v>
      </c>
      <c r="H96" s="177">
        <f t="shared" si="154"/>
        <v>0</v>
      </c>
      <c r="I96" s="69"/>
      <c r="J96" s="137">
        <f t="shared" si="155"/>
        <v>0</v>
      </c>
      <c r="K96" s="166">
        <f t="shared" si="156"/>
        <v>0</v>
      </c>
      <c r="L96" s="69"/>
      <c r="M96" s="137">
        <f t="shared" si="157"/>
        <v>0</v>
      </c>
      <c r="N96" s="177">
        <f t="shared" si="158"/>
        <v>0</v>
      </c>
      <c r="O96" s="69"/>
      <c r="P96" s="137">
        <f t="shared" si="146"/>
        <v>0</v>
      </c>
      <c r="Q96" s="166">
        <f t="shared" si="147"/>
        <v>0</v>
      </c>
      <c r="R96" s="172">
        <f t="shared" si="148"/>
        <v>0</v>
      </c>
      <c r="S96" s="164">
        <f t="shared" si="149"/>
        <v>0</v>
      </c>
      <c r="U96" s="6">
        <v>477</v>
      </c>
      <c r="V96" s="137">
        <f t="shared" si="159"/>
        <v>477</v>
      </c>
      <c r="W96" s="166">
        <f t="shared" si="160"/>
        <v>0</v>
      </c>
      <c r="X96" s="6">
        <v>619</v>
      </c>
      <c r="Y96" s="137">
        <f t="shared" si="161"/>
        <v>1096</v>
      </c>
      <c r="Z96" s="177">
        <f t="shared" si="162"/>
        <v>1.2976939203354299</v>
      </c>
      <c r="AA96" s="6">
        <v>307</v>
      </c>
      <c r="AB96" s="137">
        <f t="shared" si="163"/>
        <v>1403</v>
      </c>
      <c r="AC96" s="166">
        <f t="shared" si="164"/>
        <v>0.2801094890510949</v>
      </c>
      <c r="AD96" s="6">
        <v>131</v>
      </c>
      <c r="AE96" s="137">
        <f t="shared" si="165"/>
        <v>1534</v>
      </c>
      <c r="AF96" s="177">
        <f t="shared" si="166"/>
        <v>9.3371347113328576E-2</v>
      </c>
      <c r="AG96" s="6">
        <v>79</v>
      </c>
      <c r="AH96" s="137">
        <f t="shared" si="167"/>
        <v>1613</v>
      </c>
      <c r="AI96" s="166">
        <f t="shared" si="168"/>
        <v>5.1499348109517604E-2</v>
      </c>
      <c r="AJ96" s="163">
        <f t="shared" si="169"/>
        <v>1613</v>
      </c>
      <c r="AK96" s="164">
        <f t="shared" si="170"/>
        <v>0.35606028542666723</v>
      </c>
    </row>
    <row r="97" spans="2:47" outlineLevel="1" x14ac:dyDescent="0.35">
      <c r="B97" s="229" t="s">
        <v>92</v>
      </c>
      <c r="C97" s="63" t="s">
        <v>106</v>
      </c>
      <c r="D97" s="69"/>
      <c r="E97" s="70">
        <f t="shared" si="152"/>
        <v>0</v>
      </c>
      <c r="F97" s="69"/>
      <c r="G97" s="137">
        <f t="shared" si="153"/>
        <v>0</v>
      </c>
      <c r="H97" s="177">
        <f t="shared" si="154"/>
        <v>0</v>
      </c>
      <c r="I97" s="69"/>
      <c r="J97" s="137">
        <f t="shared" si="155"/>
        <v>0</v>
      </c>
      <c r="K97" s="166">
        <f t="shared" si="156"/>
        <v>0</v>
      </c>
      <c r="L97" s="69"/>
      <c r="M97" s="137">
        <f t="shared" si="157"/>
        <v>0</v>
      </c>
      <c r="N97" s="177">
        <f t="shared" si="158"/>
        <v>0</v>
      </c>
      <c r="O97" s="69"/>
      <c r="P97" s="137">
        <f t="shared" si="146"/>
        <v>0</v>
      </c>
      <c r="Q97" s="166">
        <f t="shared" si="147"/>
        <v>0</v>
      </c>
      <c r="R97" s="172">
        <f t="shared" si="148"/>
        <v>0</v>
      </c>
      <c r="S97" s="164">
        <f t="shared" si="149"/>
        <v>0</v>
      </c>
      <c r="U97" s="6"/>
      <c r="V97" s="137">
        <f t="shared" si="159"/>
        <v>0</v>
      </c>
      <c r="W97" s="166">
        <f t="shared" si="160"/>
        <v>0</v>
      </c>
      <c r="X97" s="6"/>
      <c r="Y97" s="137">
        <f t="shared" si="161"/>
        <v>0</v>
      </c>
      <c r="Z97" s="177">
        <f t="shared" si="162"/>
        <v>0</v>
      </c>
      <c r="AA97" s="6"/>
      <c r="AB97" s="137">
        <f t="shared" si="163"/>
        <v>0</v>
      </c>
      <c r="AC97" s="166">
        <f t="shared" si="164"/>
        <v>0</v>
      </c>
      <c r="AD97" s="6"/>
      <c r="AE97" s="137">
        <f t="shared" si="165"/>
        <v>0</v>
      </c>
      <c r="AF97" s="177">
        <f t="shared" si="166"/>
        <v>0</v>
      </c>
      <c r="AG97" s="6"/>
      <c r="AH97" s="137">
        <f t="shared" si="167"/>
        <v>0</v>
      </c>
      <c r="AI97" s="166">
        <f t="shared" si="168"/>
        <v>0</v>
      </c>
      <c r="AJ97" s="163">
        <f t="shared" si="169"/>
        <v>0</v>
      </c>
      <c r="AK97" s="164">
        <f t="shared" si="170"/>
        <v>0</v>
      </c>
    </row>
    <row r="98" spans="2:47" outlineLevel="1" x14ac:dyDescent="0.35">
      <c r="B98" s="230" t="s">
        <v>93</v>
      </c>
      <c r="C98" s="63" t="s">
        <v>106</v>
      </c>
      <c r="D98" s="69"/>
      <c r="E98" s="70">
        <f t="shared" si="152"/>
        <v>0</v>
      </c>
      <c r="F98" s="69"/>
      <c r="G98" s="137">
        <f t="shared" si="153"/>
        <v>0</v>
      </c>
      <c r="H98" s="177">
        <f t="shared" si="154"/>
        <v>0</v>
      </c>
      <c r="I98" s="69"/>
      <c r="J98" s="137">
        <f t="shared" si="155"/>
        <v>0</v>
      </c>
      <c r="K98" s="166">
        <f t="shared" si="156"/>
        <v>0</v>
      </c>
      <c r="L98" s="69"/>
      <c r="M98" s="137">
        <f t="shared" si="157"/>
        <v>0</v>
      </c>
      <c r="N98" s="177">
        <f t="shared" si="158"/>
        <v>0</v>
      </c>
      <c r="O98" s="69"/>
      <c r="P98" s="137">
        <f t="shared" si="146"/>
        <v>0</v>
      </c>
      <c r="Q98" s="166">
        <f t="shared" si="147"/>
        <v>0</v>
      </c>
      <c r="R98" s="172">
        <f t="shared" si="148"/>
        <v>0</v>
      </c>
      <c r="S98" s="164">
        <f t="shared" si="149"/>
        <v>0</v>
      </c>
      <c r="U98" s="6">
        <v>319</v>
      </c>
      <c r="V98" s="137">
        <f t="shared" si="159"/>
        <v>319</v>
      </c>
      <c r="W98" s="166">
        <f t="shared" si="160"/>
        <v>0</v>
      </c>
      <c r="X98" s="6">
        <v>84</v>
      </c>
      <c r="Y98" s="137">
        <f t="shared" si="161"/>
        <v>403</v>
      </c>
      <c r="Z98" s="177">
        <f t="shared" si="162"/>
        <v>0.26332288401253917</v>
      </c>
      <c r="AA98" s="6">
        <v>37</v>
      </c>
      <c r="AB98" s="137">
        <f t="shared" si="163"/>
        <v>440</v>
      </c>
      <c r="AC98" s="166">
        <f t="shared" si="164"/>
        <v>9.1811414392059559E-2</v>
      </c>
      <c r="AD98" s="6">
        <v>21</v>
      </c>
      <c r="AE98" s="137">
        <f t="shared" si="165"/>
        <v>461</v>
      </c>
      <c r="AF98" s="177">
        <f t="shared" si="166"/>
        <v>4.7727272727272729E-2</v>
      </c>
      <c r="AG98" s="6">
        <v>18</v>
      </c>
      <c r="AH98" s="137">
        <f t="shared" si="167"/>
        <v>479</v>
      </c>
      <c r="AI98" s="166">
        <f t="shared" si="168"/>
        <v>3.9045553145336226E-2</v>
      </c>
      <c r="AJ98" s="163">
        <f t="shared" si="169"/>
        <v>479</v>
      </c>
      <c r="AK98" s="164">
        <f t="shared" si="170"/>
        <v>0.10697090834479672</v>
      </c>
    </row>
    <row r="99" spans="2:47" outlineLevel="1" x14ac:dyDescent="0.35">
      <c r="B99" s="229" t="s">
        <v>94</v>
      </c>
      <c r="C99" s="63" t="s">
        <v>106</v>
      </c>
      <c r="D99" s="69"/>
      <c r="E99" s="70">
        <f t="shared" si="152"/>
        <v>0</v>
      </c>
      <c r="F99" s="69"/>
      <c r="G99" s="137">
        <f t="shared" si="153"/>
        <v>0</v>
      </c>
      <c r="H99" s="177">
        <f t="shared" si="154"/>
        <v>0</v>
      </c>
      <c r="I99" s="69"/>
      <c r="J99" s="137">
        <f t="shared" si="155"/>
        <v>0</v>
      </c>
      <c r="K99" s="166">
        <f t="shared" si="156"/>
        <v>0</v>
      </c>
      <c r="L99" s="69"/>
      <c r="M99" s="137">
        <f t="shared" si="157"/>
        <v>0</v>
      </c>
      <c r="N99" s="177">
        <f t="shared" si="158"/>
        <v>0</v>
      </c>
      <c r="O99" s="69"/>
      <c r="P99" s="137">
        <f t="shared" si="146"/>
        <v>0</v>
      </c>
      <c r="Q99" s="166">
        <f t="shared" si="147"/>
        <v>0</v>
      </c>
      <c r="R99" s="172">
        <f t="shared" si="148"/>
        <v>0</v>
      </c>
      <c r="S99" s="164">
        <f t="shared" si="149"/>
        <v>0</v>
      </c>
      <c r="U99" s="6"/>
      <c r="V99" s="137">
        <f t="shared" si="159"/>
        <v>0</v>
      </c>
      <c r="W99" s="166">
        <f t="shared" si="160"/>
        <v>0</v>
      </c>
      <c r="X99" s="6"/>
      <c r="Y99" s="137">
        <f t="shared" si="161"/>
        <v>0</v>
      </c>
      <c r="Z99" s="177">
        <f t="shared" si="162"/>
        <v>0</v>
      </c>
      <c r="AA99" s="6"/>
      <c r="AB99" s="137">
        <f t="shared" si="163"/>
        <v>0</v>
      </c>
      <c r="AC99" s="166">
        <f t="shared" si="164"/>
        <v>0</v>
      </c>
      <c r="AD99" s="6"/>
      <c r="AE99" s="137">
        <f t="shared" si="165"/>
        <v>0</v>
      </c>
      <c r="AF99" s="177">
        <f t="shared" si="166"/>
        <v>0</v>
      </c>
      <c r="AG99" s="6"/>
      <c r="AH99" s="137">
        <f t="shared" si="167"/>
        <v>0</v>
      </c>
      <c r="AI99" s="166">
        <f t="shared" si="168"/>
        <v>0</v>
      </c>
      <c r="AJ99" s="163">
        <f t="shared" si="169"/>
        <v>0</v>
      </c>
      <c r="AK99" s="164">
        <f t="shared" si="170"/>
        <v>0</v>
      </c>
    </row>
    <row r="100" spans="2:47" outlineLevel="1" x14ac:dyDescent="0.35">
      <c r="B100" s="230" t="s">
        <v>95</v>
      </c>
      <c r="C100" s="63" t="s">
        <v>106</v>
      </c>
      <c r="D100" s="69"/>
      <c r="E100" s="70">
        <f t="shared" si="152"/>
        <v>0</v>
      </c>
      <c r="F100" s="69"/>
      <c r="G100" s="137">
        <f t="shared" si="153"/>
        <v>0</v>
      </c>
      <c r="H100" s="177">
        <f t="shared" si="154"/>
        <v>0</v>
      </c>
      <c r="I100" s="69"/>
      <c r="J100" s="137">
        <f t="shared" si="155"/>
        <v>0</v>
      </c>
      <c r="K100" s="166">
        <f t="shared" si="156"/>
        <v>0</v>
      </c>
      <c r="L100" s="69"/>
      <c r="M100" s="137">
        <f t="shared" si="157"/>
        <v>0</v>
      </c>
      <c r="N100" s="177">
        <f t="shared" si="158"/>
        <v>0</v>
      </c>
      <c r="O100" s="69"/>
      <c r="P100" s="137">
        <f t="shared" si="146"/>
        <v>0</v>
      </c>
      <c r="Q100" s="166">
        <f t="shared" si="147"/>
        <v>0</v>
      </c>
      <c r="R100" s="172">
        <f t="shared" si="148"/>
        <v>0</v>
      </c>
      <c r="S100" s="164">
        <f t="shared" si="149"/>
        <v>0</v>
      </c>
      <c r="U100" s="6">
        <v>304</v>
      </c>
      <c r="V100" s="137">
        <f t="shared" si="159"/>
        <v>304</v>
      </c>
      <c r="W100" s="166">
        <f t="shared" si="160"/>
        <v>0</v>
      </c>
      <c r="X100" s="6">
        <v>211</v>
      </c>
      <c r="Y100" s="137">
        <f t="shared" si="161"/>
        <v>515</v>
      </c>
      <c r="Z100" s="177">
        <f t="shared" si="162"/>
        <v>0.69407894736842102</v>
      </c>
      <c r="AA100" s="6">
        <v>108</v>
      </c>
      <c r="AB100" s="137">
        <f t="shared" si="163"/>
        <v>623</v>
      </c>
      <c r="AC100" s="166">
        <f t="shared" si="164"/>
        <v>0.20970873786407768</v>
      </c>
      <c r="AD100" s="6">
        <v>105</v>
      </c>
      <c r="AE100" s="137">
        <f t="shared" si="165"/>
        <v>728</v>
      </c>
      <c r="AF100" s="177">
        <f t="shared" si="166"/>
        <v>0.16853932584269662</v>
      </c>
      <c r="AG100" s="6">
        <v>52</v>
      </c>
      <c r="AH100" s="137">
        <f t="shared" si="167"/>
        <v>780</v>
      </c>
      <c r="AI100" s="166">
        <f t="shared" si="168"/>
        <v>7.1428571428571425E-2</v>
      </c>
      <c r="AJ100" s="163">
        <f t="shared" si="169"/>
        <v>780</v>
      </c>
      <c r="AK100" s="164">
        <f t="shared" si="170"/>
        <v>0.26562561162176568</v>
      </c>
    </row>
    <row r="101" spans="2:47" outlineLevel="1" x14ac:dyDescent="0.35">
      <c r="B101" s="229" t="s">
        <v>96</v>
      </c>
      <c r="C101" s="63" t="s">
        <v>106</v>
      </c>
      <c r="D101" s="69"/>
      <c r="E101" s="70">
        <f t="shared" si="152"/>
        <v>0</v>
      </c>
      <c r="F101" s="69"/>
      <c r="G101" s="137">
        <f t="shared" ref="G101:G104" si="171">E101+F101</f>
        <v>0</v>
      </c>
      <c r="H101" s="177">
        <f t="shared" ref="H101:H104" si="172">IFERROR((G101-E101)/E101,0)</f>
        <v>0</v>
      </c>
      <c r="I101" s="69"/>
      <c r="J101" s="137">
        <f t="shared" ref="J101:J104" si="173">G101+I101</f>
        <v>0</v>
      </c>
      <c r="K101" s="166">
        <f t="shared" ref="K101:K104" si="174">IFERROR((J101-G101)/G101,0)</f>
        <v>0</v>
      </c>
      <c r="L101" s="69"/>
      <c r="M101" s="137">
        <f t="shared" ref="M101:M104" si="175">J101+L101</f>
        <v>0</v>
      </c>
      <c r="N101" s="177">
        <f t="shared" ref="N101:N105" si="176">IFERROR((M101-J101)/J101,0)</f>
        <v>0</v>
      </c>
      <c r="O101" s="69"/>
      <c r="P101" s="137">
        <f t="shared" si="146"/>
        <v>0</v>
      </c>
      <c r="Q101" s="166">
        <f t="shared" si="147"/>
        <v>0</v>
      </c>
      <c r="R101" s="172">
        <f t="shared" si="148"/>
        <v>0</v>
      </c>
      <c r="S101" s="164">
        <f t="shared" si="149"/>
        <v>0</v>
      </c>
      <c r="U101" s="6"/>
      <c r="V101" s="137">
        <f t="shared" ref="V101:V104" si="177">P101+U101</f>
        <v>0</v>
      </c>
      <c r="W101" s="166">
        <f t="shared" ref="W101:W104" si="178">IFERROR((V101-P101)/P101,0)</f>
        <v>0</v>
      </c>
      <c r="X101" s="6"/>
      <c r="Y101" s="137">
        <f t="shared" ref="Y101:Y104" si="179">V101+X101</f>
        <v>0</v>
      </c>
      <c r="Z101" s="177">
        <f t="shared" ref="Z101:Z104" si="180">IFERROR((Y101-V101)/V101,0)</f>
        <v>0</v>
      </c>
      <c r="AA101" s="6"/>
      <c r="AB101" s="137">
        <f t="shared" ref="AB101:AB104" si="181">Y101+AA101</f>
        <v>0</v>
      </c>
      <c r="AC101" s="166">
        <f t="shared" ref="AC101:AC104" si="182">IFERROR((AB101-Y101)/Y101,0)</f>
        <v>0</v>
      </c>
      <c r="AD101" s="6"/>
      <c r="AE101" s="137">
        <f t="shared" ref="AE101:AE104" si="183">AB101+AD101</f>
        <v>0</v>
      </c>
      <c r="AF101" s="177">
        <f t="shared" ref="AF101:AF104" si="184">IFERROR((AE101-AB101)/AB101,0)</f>
        <v>0</v>
      </c>
      <c r="AG101" s="6"/>
      <c r="AH101" s="137">
        <f t="shared" ref="AH101:AH104" si="185">AE101+AG101</f>
        <v>0</v>
      </c>
      <c r="AI101" s="166">
        <f t="shared" ref="AI101:AI104" si="186">IFERROR((AH101-AE101)/AE101,0)</f>
        <v>0</v>
      </c>
      <c r="AJ101" s="163">
        <f t="shared" ref="AJ101:AJ104" si="187">U101+X101+AA101+AD101+AG101</f>
        <v>0</v>
      </c>
      <c r="AK101" s="164">
        <f t="shared" ref="AK101:AK105" si="188">IFERROR((AH101/V101)^(1/4)-1,0)</f>
        <v>0</v>
      </c>
    </row>
    <row r="102" spans="2:47" outlineLevel="1" x14ac:dyDescent="0.35">
      <c r="B102" s="230" t="s">
        <v>97</v>
      </c>
      <c r="C102" s="63" t="s">
        <v>106</v>
      </c>
      <c r="D102" s="69"/>
      <c r="E102" s="70">
        <f t="shared" si="152"/>
        <v>0</v>
      </c>
      <c r="F102" s="69"/>
      <c r="G102" s="137">
        <f t="shared" si="171"/>
        <v>0</v>
      </c>
      <c r="H102" s="177">
        <f t="shared" si="172"/>
        <v>0</v>
      </c>
      <c r="I102" s="69"/>
      <c r="J102" s="137">
        <f t="shared" si="173"/>
        <v>0</v>
      </c>
      <c r="K102" s="166">
        <f t="shared" si="174"/>
        <v>0</v>
      </c>
      <c r="L102" s="69"/>
      <c r="M102" s="137">
        <f t="shared" si="175"/>
        <v>0</v>
      </c>
      <c r="N102" s="177">
        <f t="shared" si="176"/>
        <v>0</v>
      </c>
      <c r="O102" s="69"/>
      <c r="P102" s="137">
        <f t="shared" si="146"/>
        <v>0</v>
      </c>
      <c r="Q102" s="166">
        <f t="shared" si="147"/>
        <v>0</v>
      </c>
      <c r="R102" s="172">
        <f t="shared" si="148"/>
        <v>0</v>
      </c>
      <c r="S102" s="164">
        <f t="shared" si="149"/>
        <v>0</v>
      </c>
      <c r="U102" s="6"/>
      <c r="V102" s="137">
        <f t="shared" si="177"/>
        <v>0</v>
      </c>
      <c r="W102" s="166">
        <f t="shared" si="178"/>
        <v>0</v>
      </c>
      <c r="X102" s="6">
        <v>64</v>
      </c>
      <c r="Y102" s="137">
        <f t="shared" si="179"/>
        <v>64</v>
      </c>
      <c r="Z102" s="177">
        <f t="shared" si="180"/>
        <v>0</v>
      </c>
      <c r="AA102" s="6">
        <v>90</v>
      </c>
      <c r="AB102" s="137">
        <f t="shared" si="181"/>
        <v>154</v>
      </c>
      <c r="AC102" s="166">
        <f t="shared" si="182"/>
        <v>1.40625</v>
      </c>
      <c r="AD102" s="6"/>
      <c r="AE102" s="137">
        <f t="shared" si="183"/>
        <v>154</v>
      </c>
      <c r="AF102" s="177">
        <f t="shared" si="184"/>
        <v>0</v>
      </c>
      <c r="AG102" s="6"/>
      <c r="AH102" s="137">
        <f t="shared" si="185"/>
        <v>154</v>
      </c>
      <c r="AI102" s="166">
        <f t="shared" si="186"/>
        <v>0</v>
      </c>
      <c r="AJ102" s="163">
        <f t="shared" si="187"/>
        <v>154</v>
      </c>
      <c r="AK102" s="164">
        <f t="shared" si="188"/>
        <v>0</v>
      </c>
    </row>
    <row r="103" spans="2:47" outlineLevel="1" x14ac:dyDescent="0.35">
      <c r="B103" s="230" t="s">
        <v>98</v>
      </c>
      <c r="C103" s="63" t="s">
        <v>106</v>
      </c>
      <c r="D103" s="69"/>
      <c r="E103" s="70">
        <f t="shared" si="152"/>
        <v>0</v>
      </c>
      <c r="F103" s="69"/>
      <c r="G103" s="137">
        <f t="shared" si="171"/>
        <v>0</v>
      </c>
      <c r="H103" s="177">
        <f t="shared" si="172"/>
        <v>0</v>
      </c>
      <c r="I103" s="69"/>
      <c r="J103" s="137">
        <f t="shared" si="173"/>
        <v>0</v>
      </c>
      <c r="K103" s="166">
        <f t="shared" si="174"/>
        <v>0</v>
      </c>
      <c r="L103" s="69"/>
      <c r="M103" s="137">
        <f t="shared" si="175"/>
        <v>0</v>
      </c>
      <c r="N103" s="177">
        <f t="shared" si="176"/>
        <v>0</v>
      </c>
      <c r="O103" s="69"/>
      <c r="P103" s="137">
        <f t="shared" si="146"/>
        <v>0</v>
      </c>
      <c r="Q103" s="166">
        <f t="shared" si="147"/>
        <v>0</v>
      </c>
      <c r="R103" s="172">
        <f t="shared" si="148"/>
        <v>0</v>
      </c>
      <c r="S103" s="164">
        <f t="shared" si="149"/>
        <v>0</v>
      </c>
      <c r="U103" s="6"/>
      <c r="V103" s="137">
        <f t="shared" si="177"/>
        <v>0</v>
      </c>
      <c r="W103" s="166">
        <f t="shared" si="178"/>
        <v>0</v>
      </c>
      <c r="X103" s="6"/>
      <c r="Y103" s="137">
        <f t="shared" si="179"/>
        <v>0</v>
      </c>
      <c r="Z103" s="177">
        <f t="shared" si="180"/>
        <v>0</v>
      </c>
      <c r="AA103" s="6"/>
      <c r="AB103" s="137">
        <f t="shared" si="181"/>
        <v>0</v>
      </c>
      <c r="AC103" s="166">
        <f t="shared" si="182"/>
        <v>0</v>
      </c>
      <c r="AD103" s="6"/>
      <c r="AE103" s="137">
        <f t="shared" si="183"/>
        <v>0</v>
      </c>
      <c r="AF103" s="177">
        <f t="shared" si="184"/>
        <v>0</v>
      </c>
      <c r="AG103" s="6"/>
      <c r="AH103" s="137">
        <f t="shared" si="185"/>
        <v>0</v>
      </c>
      <c r="AI103" s="166">
        <f t="shared" si="186"/>
        <v>0</v>
      </c>
      <c r="AJ103" s="163">
        <f t="shared" si="187"/>
        <v>0</v>
      </c>
      <c r="AK103" s="164">
        <f t="shared" si="188"/>
        <v>0</v>
      </c>
    </row>
    <row r="104" spans="2:47" outlineLevel="1" x14ac:dyDescent="0.35">
      <c r="B104" s="230" t="s">
        <v>99</v>
      </c>
      <c r="C104" s="63" t="s">
        <v>106</v>
      </c>
      <c r="D104" s="69"/>
      <c r="E104" s="70">
        <f t="shared" si="152"/>
        <v>0</v>
      </c>
      <c r="F104" s="69"/>
      <c r="G104" s="137">
        <f t="shared" si="171"/>
        <v>0</v>
      </c>
      <c r="H104" s="177">
        <f t="shared" si="172"/>
        <v>0</v>
      </c>
      <c r="I104" s="69"/>
      <c r="J104" s="137">
        <f t="shared" si="173"/>
        <v>0</v>
      </c>
      <c r="K104" s="166">
        <f t="shared" si="174"/>
        <v>0</v>
      </c>
      <c r="L104" s="69"/>
      <c r="M104" s="137">
        <f t="shared" si="175"/>
        <v>0</v>
      </c>
      <c r="N104" s="177">
        <f t="shared" si="176"/>
        <v>0</v>
      </c>
      <c r="O104" s="69"/>
      <c r="P104" s="137">
        <f t="shared" si="146"/>
        <v>0</v>
      </c>
      <c r="Q104" s="166">
        <f t="shared" si="147"/>
        <v>0</v>
      </c>
      <c r="R104" s="172">
        <f t="shared" si="148"/>
        <v>0</v>
      </c>
      <c r="S104" s="164">
        <f t="shared" si="149"/>
        <v>0</v>
      </c>
      <c r="U104" s="6"/>
      <c r="V104" s="137">
        <f t="shared" si="177"/>
        <v>0</v>
      </c>
      <c r="W104" s="166">
        <f t="shared" si="178"/>
        <v>0</v>
      </c>
      <c r="X104" s="6"/>
      <c r="Y104" s="137">
        <f t="shared" si="179"/>
        <v>0</v>
      </c>
      <c r="Z104" s="177">
        <f t="shared" si="180"/>
        <v>0</v>
      </c>
      <c r="AA104" s="6"/>
      <c r="AB104" s="137">
        <f t="shared" si="181"/>
        <v>0</v>
      </c>
      <c r="AC104" s="166">
        <f t="shared" si="182"/>
        <v>0</v>
      </c>
      <c r="AD104" s="6"/>
      <c r="AE104" s="137">
        <f t="shared" si="183"/>
        <v>0</v>
      </c>
      <c r="AF104" s="177">
        <f t="shared" si="184"/>
        <v>0</v>
      </c>
      <c r="AG104" s="6"/>
      <c r="AH104" s="137">
        <f t="shared" si="185"/>
        <v>0</v>
      </c>
      <c r="AI104" s="166">
        <f t="shared" si="186"/>
        <v>0</v>
      </c>
      <c r="AJ104" s="163">
        <f t="shared" si="187"/>
        <v>0</v>
      </c>
      <c r="AK104" s="164">
        <f t="shared" si="188"/>
        <v>0</v>
      </c>
    </row>
    <row r="105" spans="2:47" ht="15" customHeight="1" x14ac:dyDescent="0.35">
      <c r="B105" s="50" t="s">
        <v>138</v>
      </c>
      <c r="C105" s="47" t="s">
        <v>106</v>
      </c>
      <c r="D105" s="175">
        <f>SUM(D80:D104)</f>
        <v>86</v>
      </c>
      <c r="E105" s="175">
        <f t="shared" ref="E105" si="189">SUM(E80:E104)</f>
        <v>87</v>
      </c>
      <c r="F105" s="175">
        <f t="shared" ref="F105" si="190">SUM(F80:F104)</f>
        <v>61</v>
      </c>
      <c r="G105" s="175">
        <f t="shared" ref="G105" si="191">SUM(G80:G104)</f>
        <v>148</v>
      </c>
      <c r="H105" s="174">
        <f>IFERROR((G105-E105)/E105,0)</f>
        <v>0.70114942528735635</v>
      </c>
      <c r="I105" s="175">
        <f>SUM(I80:I104)</f>
        <v>221</v>
      </c>
      <c r="J105" s="175">
        <f>SUM(J80:J104)</f>
        <v>369</v>
      </c>
      <c r="K105" s="173">
        <f>IFERROR((J105-G105)/G105,0)</f>
        <v>1.4932432432432432</v>
      </c>
      <c r="L105" s="175">
        <f t="shared" ref="L105" si="192">SUM(L80:L104)</f>
        <v>237</v>
      </c>
      <c r="M105" s="175">
        <f t="shared" ref="M105" si="193">SUM(M80:M104)</f>
        <v>606</v>
      </c>
      <c r="N105" s="174">
        <f t="shared" si="176"/>
        <v>0.64227642276422769</v>
      </c>
      <c r="O105" s="175">
        <f t="shared" ref="O105" si="194">SUM(O80:O104)</f>
        <v>435</v>
      </c>
      <c r="P105" s="175">
        <f t="shared" ref="P105" si="195">SUM(P80:P104)</f>
        <v>1041</v>
      </c>
      <c r="Q105" s="173">
        <f t="shared" si="147"/>
        <v>0.71782178217821779</v>
      </c>
      <c r="R105" s="175">
        <f>SUM(R80:R104)</f>
        <v>1040</v>
      </c>
      <c r="S105" s="164">
        <f t="shared" si="149"/>
        <v>0.85987119902267506</v>
      </c>
      <c r="U105" s="175">
        <f t="shared" ref="U105" si="196">SUM(U80:U104)</f>
        <v>3574</v>
      </c>
      <c r="V105" s="175">
        <f t="shared" ref="V105" si="197">SUM(V80:V104)</f>
        <v>4615</v>
      </c>
      <c r="W105" s="173">
        <f>IFERROR((V105-P105)/P105,0)</f>
        <v>3.4332372718539865</v>
      </c>
      <c r="X105" s="175">
        <f t="shared" ref="X105" si="198">SUM(X80:X104)</f>
        <v>6515</v>
      </c>
      <c r="Y105" s="175">
        <f t="shared" ref="Y105" si="199">SUM(Y80:Y104)</f>
        <v>11130</v>
      </c>
      <c r="Z105" s="174">
        <f>IFERROR((Y105-V105)/V105,0)</f>
        <v>1.4117009750812568</v>
      </c>
      <c r="AA105" s="175">
        <f t="shared" ref="AA105" si="200">SUM(AA80:AA104)</f>
        <v>4688</v>
      </c>
      <c r="AB105" s="175">
        <f t="shared" ref="AB105" si="201">SUM(AB80:AB104)</f>
        <v>15818</v>
      </c>
      <c r="AC105" s="173">
        <f>IFERROR((AB105-Y105)/Y105,0)</f>
        <v>0.421203953279425</v>
      </c>
      <c r="AD105" s="175">
        <f t="shared" ref="AD105" si="202">SUM(AD80:AD104)</f>
        <v>3564</v>
      </c>
      <c r="AE105" s="175">
        <f t="shared" ref="AE105" si="203">SUM(AE80:AE104)</f>
        <v>19382</v>
      </c>
      <c r="AF105" s="174">
        <f>IFERROR((AE105-AB105)/AB105,0)</f>
        <v>0.22531293463143254</v>
      </c>
      <c r="AG105" s="175">
        <f t="shared" ref="AG105" si="204">SUM(AG80:AG104)</f>
        <v>3087</v>
      </c>
      <c r="AH105" s="175">
        <f t="shared" ref="AH105" si="205">SUM(AH80:AH104)</f>
        <v>22469</v>
      </c>
      <c r="AI105" s="174">
        <f>IFERROR((AH105-AE105)/AE105,0)</f>
        <v>0.15927148901042204</v>
      </c>
      <c r="AJ105" s="175">
        <f>SUM(AJ80:AJ104)</f>
        <v>21428</v>
      </c>
      <c r="AK105" s="176">
        <f t="shared" si="188"/>
        <v>0.48543280113468046</v>
      </c>
    </row>
    <row r="106" spans="2:47" ht="15" customHeight="1" x14ac:dyDescent="0.35">
      <c r="B106" s="17"/>
    </row>
    <row r="107" spans="2:47" ht="15" customHeight="1" x14ac:dyDescent="0.35">
      <c r="B107" s="17"/>
    </row>
    <row r="108" spans="2:47" ht="15.5" x14ac:dyDescent="0.35">
      <c r="B108" s="296" t="s">
        <v>109</v>
      </c>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row>
    <row r="109" spans="2:47" ht="5.5" customHeight="1" outlineLevel="1" x14ac:dyDescent="0.35">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row>
    <row r="110" spans="2:47" outlineLevel="1" x14ac:dyDescent="0.35">
      <c r="B110" s="310"/>
      <c r="C110" s="328" t="s">
        <v>105</v>
      </c>
      <c r="D110" s="307" t="s">
        <v>130</v>
      </c>
      <c r="E110" s="308"/>
      <c r="F110" s="308"/>
      <c r="G110" s="308"/>
      <c r="H110" s="308"/>
      <c r="I110" s="308"/>
      <c r="J110" s="308"/>
      <c r="K110" s="308"/>
      <c r="L110" s="308"/>
      <c r="M110" s="308"/>
      <c r="N110" s="308"/>
      <c r="O110" s="308"/>
      <c r="P110" s="308"/>
      <c r="Q110" s="309"/>
      <c r="R110" s="318" t="str">
        <f xml:space="preserve"> D111&amp;" - "&amp;O111</f>
        <v>2019 - 2023</v>
      </c>
      <c r="S110" s="319"/>
      <c r="U110" s="307" t="s">
        <v>143</v>
      </c>
      <c r="V110" s="308"/>
      <c r="W110" s="308"/>
      <c r="X110" s="308"/>
      <c r="Y110" s="308"/>
      <c r="Z110" s="308"/>
      <c r="AA110" s="308"/>
      <c r="AB110" s="308"/>
      <c r="AC110" s="308"/>
      <c r="AD110" s="308"/>
      <c r="AE110" s="308"/>
      <c r="AF110" s="308"/>
      <c r="AG110" s="308"/>
      <c r="AH110" s="308"/>
      <c r="AI110" s="308"/>
      <c r="AJ110" s="308"/>
      <c r="AK110" s="309"/>
    </row>
    <row r="111" spans="2:47" outlineLevel="1" x14ac:dyDescent="0.35">
      <c r="B111" s="311"/>
      <c r="C111" s="328"/>
      <c r="D111" s="307">
        <f>$C$3-5</f>
        <v>2019</v>
      </c>
      <c r="E111" s="309"/>
      <c r="F111" s="308">
        <f>$C$3-4</f>
        <v>2020</v>
      </c>
      <c r="G111" s="308"/>
      <c r="H111" s="308"/>
      <c r="I111" s="307">
        <f>$C$3-3</f>
        <v>2021</v>
      </c>
      <c r="J111" s="308"/>
      <c r="K111" s="309"/>
      <c r="L111" s="307">
        <f>$C$3-2</f>
        <v>2022</v>
      </c>
      <c r="M111" s="308"/>
      <c r="N111" s="309"/>
      <c r="O111" s="307">
        <f>$C$3-1</f>
        <v>2023</v>
      </c>
      <c r="P111" s="308"/>
      <c r="Q111" s="309"/>
      <c r="R111" s="320"/>
      <c r="S111" s="321"/>
      <c r="U111" s="307">
        <f>$C$3</f>
        <v>2024</v>
      </c>
      <c r="V111" s="308"/>
      <c r="W111" s="309"/>
      <c r="X111" s="308">
        <f>$C$3+1</f>
        <v>2025</v>
      </c>
      <c r="Y111" s="308"/>
      <c r="Z111" s="308"/>
      <c r="AA111" s="307">
        <f>$C$3+2</f>
        <v>2026</v>
      </c>
      <c r="AB111" s="308"/>
      <c r="AC111" s="309"/>
      <c r="AD111" s="308">
        <f>$C$3+3</f>
        <v>2027</v>
      </c>
      <c r="AE111" s="308"/>
      <c r="AF111" s="308"/>
      <c r="AG111" s="307">
        <f>$C$3+4</f>
        <v>2028</v>
      </c>
      <c r="AH111" s="308"/>
      <c r="AI111" s="309"/>
      <c r="AJ111" s="316" t="str">
        <f>U111&amp;" - "&amp;AG111</f>
        <v>2024 - 2028</v>
      </c>
      <c r="AK111" s="317"/>
    </row>
    <row r="112" spans="2:47" ht="29" outlineLevel="1" x14ac:dyDescent="0.35">
      <c r="B112" s="312"/>
      <c r="C112" s="328"/>
      <c r="D112" s="65" t="s">
        <v>132</v>
      </c>
      <c r="E112" s="66" t="s">
        <v>133</v>
      </c>
      <c r="F112" s="74" t="s">
        <v>132</v>
      </c>
      <c r="G112" s="9" t="s">
        <v>133</v>
      </c>
      <c r="H112" s="66" t="s">
        <v>134</v>
      </c>
      <c r="I112" s="74" t="s">
        <v>132</v>
      </c>
      <c r="J112" s="9" t="s">
        <v>133</v>
      </c>
      <c r="K112" s="66" t="s">
        <v>134</v>
      </c>
      <c r="L112" s="74" t="s">
        <v>132</v>
      </c>
      <c r="M112" s="9" t="s">
        <v>133</v>
      </c>
      <c r="N112" s="66" t="s">
        <v>134</v>
      </c>
      <c r="O112" s="74" t="s">
        <v>132</v>
      </c>
      <c r="P112" s="9" t="s">
        <v>133</v>
      </c>
      <c r="Q112" s="66" t="s">
        <v>134</v>
      </c>
      <c r="R112" s="65" t="s">
        <v>126</v>
      </c>
      <c r="S112" s="119" t="s">
        <v>135</v>
      </c>
      <c r="U112" s="65" t="s">
        <v>132</v>
      </c>
      <c r="V112" s="9" t="s">
        <v>133</v>
      </c>
      <c r="W112" s="66" t="s">
        <v>134</v>
      </c>
      <c r="X112" s="74" t="s">
        <v>132</v>
      </c>
      <c r="Y112" s="9" t="s">
        <v>133</v>
      </c>
      <c r="Z112" s="66" t="s">
        <v>134</v>
      </c>
      <c r="AA112" s="74" t="s">
        <v>132</v>
      </c>
      <c r="AB112" s="9" t="s">
        <v>133</v>
      </c>
      <c r="AC112" s="66" t="s">
        <v>134</v>
      </c>
      <c r="AD112" s="74" t="s">
        <v>132</v>
      </c>
      <c r="AE112" s="9" t="s">
        <v>133</v>
      </c>
      <c r="AF112" s="66" t="s">
        <v>134</v>
      </c>
      <c r="AG112" s="74" t="s">
        <v>132</v>
      </c>
      <c r="AH112" s="9" t="s">
        <v>133</v>
      </c>
      <c r="AI112" s="66" t="s">
        <v>134</v>
      </c>
      <c r="AJ112" s="74" t="s">
        <v>126</v>
      </c>
      <c r="AK112" s="119" t="s">
        <v>135</v>
      </c>
    </row>
    <row r="113" spans="2:37" outlineLevel="1" x14ac:dyDescent="0.35">
      <c r="B113" s="229" t="s">
        <v>75</v>
      </c>
      <c r="C113" s="63" t="s">
        <v>106</v>
      </c>
      <c r="D113" s="69"/>
      <c r="E113" s="70">
        <f>D113</f>
        <v>0</v>
      </c>
      <c r="F113" s="69">
        <v>0</v>
      </c>
      <c r="G113" s="137">
        <f t="shared" ref="G113" si="206">E113+F113</f>
        <v>0</v>
      </c>
      <c r="H113" s="177">
        <f t="shared" ref="H113" si="207">IFERROR((G113-E113)/E113,0)</f>
        <v>0</v>
      </c>
      <c r="I113" s="69">
        <v>0</v>
      </c>
      <c r="J113" s="137">
        <f>G113+I113</f>
        <v>0</v>
      </c>
      <c r="K113" s="166">
        <f>IFERROR((J113-G113)/G113,0)</f>
        <v>0</v>
      </c>
      <c r="L113" s="69"/>
      <c r="M113" s="137">
        <f>J113+L113</f>
        <v>0</v>
      </c>
      <c r="N113" s="177">
        <f>IFERROR((M113-J113)/J113,0)</f>
        <v>0</v>
      </c>
      <c r="O113" s="69"/>
      <c r="P113" s="137">
        <f t="shared" ref="P113:P137" si="208">M113+O113</f>
        <v>0</v>
      </c>
      <c r="Q113" s="166">
        <f t="shared" ref="Q113:Q138" si="209">IFERROR((P113-M113)/M113,0)</f>
        <v>0</v>
      </c>
      <c r="R113" s="172">
        <f t="shared" ref="R113:R137" si="210">D113+F113+I113+L113+O113</f>
        <v>0</v>
      </c>
      <c r="S113" s="164">
        <f t="shared" ref="S113:S138" si="211">IFERROR((P113/E113)^(1/4)-1,0)</f>
        <v>0</v>
      </c>
      <c r="U113" s="6"/>
      <c r="V113" s="137">
        <f t="shared" ref="V113" si="212">P113+U113</f>
        <v>0</v>
      </c>
      <c r="W113" s="166">
        <f t="shared" ref="W113" si="213">IFERROR((V113-P113)/P113,0)</f>
        <v>0</v>
      </c>
      <c r="X113" s="6"/>
      <c r="Y113" s="137">
        <f>V113+X113</f>
        <v>0</v>
      </c>
      <c r="Z113" s="177">
        <f>IFERROR((Y113-V113)/V113,0)</f>
        <v>0</v>
      </c>
      <c r="AA113" s="6"/>
      <c r="AB113" s="137">
        <f>Y113+AA113</f>
        <v>0</v>
      </c>
      <c r="AC113" s="166">
        <f>IFERROR((AB113-Y113)/Y113,0)</f>
        <v>0</v>
      </c>
      <c r="AD113" s="6"/>
      <c r="AE113" s="137">
        <f>AB113+AD113</f>
        <v>0</v>
      </c>
      <c r="AF113" s="177">
        <f>IFERROR((AE113-AB113)/AB113,0)</f>
        <v>0</v>
      </c>
      <c r="AG113" s="6"/>
      <c r="AH113" s="137">
        <f>AE113+AG113</f>
        <v>0</v>
      </c>
      <c r="AI113" s="166">
        <f>IFERROR((AH113-AE113)/AE113,0)</f>
        <v>0</v>
      </c>
      <c r="AJ113" s="163">
        <f>U113+X113+AA113+AD113+AG113</f>
        <v>0</v>
      </c>
      <c r="AK113" s="164">
        <f>IFERROR((AH113/V113)^(1/4)-1,0)</f>
        <v>0</v>
      </c>
    </row>
    <row r="114" spans="2:37" outlineLevel="1" x14ac:dyDescent="0.35">
      <c r="B114" s="230" t="s">
        <v>76</v>
      </c>
      <c r="C114" s="63" t="s">
        <v>106</v>
      </c>
      <c r="D114" s="69"/>
      <c r="E114" s="70">
        <f t="shared" ref="E114:E137" si="214">D114</f>
        <v>0</v>
      </c>
      <c r="F114" s="69">
        <v>0</v>
      </c>
      <c r="G114" s="137">
        <f t="shared" ref="G114:G133" si="215">E114+F114</f>
        <v>0</v>
      </c>
      <c r="H114" s="177">
        <f t="shared" ref="H114:H133" si="216">IFERROR((G114-E114)/E114,0)</f>
        <v>0</v>
      </c>
      <c r="I114" s="69">
        <v>0</v>
      </c>
      <c r="J114" s="137">
        <f t="shared" ref="J114:J133" si="217">G114+I114</f>
        <v>0</v>
      </c>
      <c r="K114" s="166">
        <f t="shared" ref="K114:K133" si="218">IFERROR((J114-G114)/G114,0)</f>
        <v>0</v>
      </c>
      <c r="L114" s="69"/>
      <c r="M114" s="137">
        <f t="shared" ref="M114:M133" si="219">J114+L114</f>
        <v>0</v>
      </c>
      <c r="N114" s="177">
        <f t="shared" ref="N114:N133" si="220">IFERROR((M114-J114)/J114,0)</f>
        <v>0</v>
      </c>
      <c r="O114" s="69"/>
      <c r="P114" s="137">
        <f t="shared" si="208"/>
        <v>0</v>
      </c>
      <c r="Q114" s="166">
        <f t="shared" si="209"/>
        <v>0</v>
      </c>
      <c r="R114" s="172">
        <f t="shared" si="210"/>
        <v>0</v>
      </c>
      <c r="S114" s="164">
        <f t="shared" si="211"/>
        <v>0</v>
      </c>
      <c r="U114" s="6"/>
      <c r="V114" s="137">
        <f t="shared" ref="V114:V133" si="221">P114+U114</f>
        <v>0</v>
      </c>
      <c r="W114" s="166">
        <f t="shared" ref="W114:W133" si="222">IFERROR((V114-P114)/P114,0)</f>
        <v>0</v>
      </c>
      <c r="X114" s="6"/>
      <c r="Y114" s="137">
        <f t="shared" ref="Y114:Y133" si="223">V114+X114</f>
        <v>0</v>
      </c>
      <c r="Z114" s="177">
        <f t="shared" ref="Z114:Z133" si="224">IFERROR((Y114-V114)/V114,0)</f>
        <v>0</v>
      </c>
      <c r="AA114" s="6"/>
      <c r="AB114" s="137">
        <f t="shared" ref="AB114:AB133" si="225">Y114+AA114</f>
        <v>0</v>
      </c>
      <c r="AC114" s="166">
        <f t="shared" ref="AC114:AC133" si="226">IFERROR((AB114-Y114)/Y114,0)</f>
        <v>0</v>
      </c>
      <c r="AD114" s="6"/>
      <c r="AE114" s="137">
        <f t="shared" ref="AE114:AE133" si="227">AB114+AD114</f>
        <v>0</v>
      </c>
      <c r="AF114" s="177">
        <f t="shared" ref="AF114:AF133" si="228">IFERROR((AE114-AB114)/AB114,0)</f>
        <v>0</v>
      </c>
      <c r="AG114" s="6"/>
      <c r="AH114" s="137">
        <f t="shared" ref="AH114:AH133" si="229">AE114+AG114</f>
        <v>0</v>
      </c>
      <c r="AI114" s="166">
        <f t="shared" ref="AI114:AI133" si="230">IFERROR((AH114-AE114)/AE114,0)</f>
        <v>0</v>
      </c>
      <c r="AJ114" s="163">
        <f t="shared" ref="AJ114:AJ133" si="231">U114+X114+AA114+AD114+AG114</f>
        <v>0</v>
      </c>
      <c r="AK114" s="164">
        <f t="shared" ref="AK114:AK133" si="232">IFERROR((AH114/V114)^(1/4)-1,0)</f>
        <v>0</v>
      </c>
    </row>
    <row r="115" spans="2:37" outlineLevel="1" x14ac:dyDescent="0.35">
      <c r="B115" s="229" t="s">
        <v>77</v>
      </c>
      <c r="C115" s="63" t="s">
        <v>106</v>
      </c>
      <c r="D115" s="69"/>
      <c r="E115" s="70">
        <f t="shared" si="214"/>
        <v>0</v>
      </c>
      <c r="F115" s="69">
        <v>0</v>
      </c>
      <c r="G115" s="137">
        <f t="shared" si="215"/>
        <v>0</v>
      </c>
      <c r="H115" s="177">
        <f t="shared" si="216"/>
        <v>0</v>
      </c>
      <c r="I115" s="69">
        <v>0</v>
      </c>
      <c r="J115" s="137">
        <f t="shared" si="217"/>
        <v>0</v>
      </c>
      <c r="K115" s="166">
        <f t="shared" si="218"/>
        <v>0</v>
      </c>
      <c r="L115" s="69"/>
      <c r="M115" s="137">
        <f t="shared" si="219"/>
        <v>0</v>
      </c>
      <c r="N115" s="177">
        <f t="shared" si="220"/>
        <v>0</v>
      </c>
      <c r="O115" s="69"/>
      <c r="P115" s="137">
        <f t="shared" si="208"/>
        <v>0</v>
      </c>
      <c r="Q115" s="166">
        <f t="shared" si="209"/>
        <v>0</v>
      </c>
      <c r="R115" s="172">
        <f t="shared" si="210"/>
        <v>0</v>
      </c>
      <c r="S115" s="164">
        <f t="shared" si="211"/>
        <v>0</v>
      </c>
      <c r="U115" s="6"/>
      <c r="V115" s="137">
        <f t="shared" si="221"/>
        <v>0</v>
      </c>
      <c r="W115" s="166">
        <f t="shared" si="222"/>
        <v>0</v>
      </c>
      <c r="X115" s="6"/>
      <c r="Y115" s="137">
        <f t="shared" si="223"/>
        <v>0</v>
      </c>
      <c r="Z115" s="177">
        <f t="shared" si="224"/>
        <v>0</v>
      </c>
      <c r="AA115" s="6"/>
      <c r="AB115" s="137">
        <f t="shared" si="225"/>
        <v>0</v>
      </c>
      <c r="AC115" s="166">
        <f t="shared" si="226"/>
        <v>0</v>
      </c>
      <c r="AD115" s="6"/>
      <c r="AE115" s="137">
        <f t="shared" si="227"/>
        <v>0</v>
      </c>
      <c r="AF115" s="177">
        <f t="shared" si="228"/>
        <v>0</v>
      </c>
      <c r="AG115" s="6"/>
      <c r="AH115" s="137">
        <f t="shared" si="229"/>
        <v>0</v>
      </c>
      <c r="AI115" s="166">
        <f t="shared" si="230"/>
        <v>0</v>
      </c>
      <c r="AJ115" s="163">
        <f t="shared" si="231"/>
        <v>0</v>
      </c>
      <c r="AK115" s="164">
        <f t="shared" si="232"/>
        <v>0</v>
      </c>
    </row>
    <row r="116" spans="2:37" outlineLevel="1" x14ac:dyDescent="0.35">
      <c r="B116" s="230" t="s">
        <v>78</v>
      </c>
      <c r="C116" s="63" t="s">
        <v>106</v>
      </c>
      <c r="D116" s="69"/>
      <c r="E116" s="70">
        <f t="shared" si="214"/>
        <v>0</v>
      </c>
      <c r="F116" s="69">
        <v>0</v>
      </c>
      <c r="G116" s="137">
        <f t="shared" si="215"/>
        <v>0</v>
      </c>
      <c r="H116" s="177">
        <f t="shared" si="216"/>
        <v>0</v>
      </c>
      <c r="I116" s="69">
        <v>0</v>
      </c>
      <c r="J116" s="137">
        <f t="shared" si="217"/>
        <v>0</v>
      </c>
      <c r="K116" s="166">
        <f t="shared" si="218"/>
        <v>0</v>
      </c>
      <c r="L116" s="69">
        <v>3</v>
      </c>
      <c r="M116" s="137">
        <f t="shared" si="219"/>
        <v>3</v>
      </c>
      <c r="N116" s="177">
        <f t="shared" si="220"/>
        <v>0</v>
      </c>
      <c r="O116" s="69"/>
      <c r="P116" s="137">
        <f t="shared" si="208"/>
        <v>3</v>
      </c>
      <c r="Q116" s="166">
        <f t="shared" si="209"/>
        <v>0</v>
      </c>
      <c r="R116" s="172">
        <f t="shared" si="210"/>
        <v>3</v>
      </c>
      <c r="S116" s="164">
        <f t="shared" si="211"/>
        <v>0</v>
      </c>
      <c r="U116" s="6">
        <v>8</v>
      </c>
      <c r="V116" s="137">
        <f t="shared" si="221"/>
        <v>11</v>
      </c>
      <c r="W116" s="166">
        <f t="shared" si="222"/>
        <v>2.6666666666666665</v>
      </c>
      <c r="X116" s="6">
        <v>18</v>
      </c>
      <c r="Y116" s="137">
        <f t="shared" si="223"/>
        <v>29</v>
      </c>
      <c r="Z116" s="177">
        <f t="shared" si="224"/>
        <v>1.6363636363636365</v>
      </c>
      <c r="AA116" s="6">
        <v>7</v>
      </c>
      <c r="AB116" s="137">
        <f t="shared" si="225"/>
        <v>36</v>
      </c>
      <c r="AC116" s="166">
        <f t="shared" si="226"/>
        <v>0.2413793103448276</v>
      </c>
      <c r="AD116" s="6">
        <v>6</v>
      </c>
      <c r="AE116" s="137">
        <f t="shared" si="227"/>
        <v>42</v>
      </c>
      <c r="AF116" s="177">
        <f t="shared" si="228"/>
        <v>0.16666666666666666</v>
      </c>
      <c r="AG116" s="6">
        <v>8</v>
      </c>
      <c r="AH116" s="137">
        <f t="shared" si="229"/>
        <v>50</v>
      </c>
      <c r="AI116" s="166">
        <f t="shared" si="230"/>
        <v>0.19047619047619047</v>
      </c>
      <c r="AJ116" s="163">
        <f t="shared" si="231"/>
        <v>47</v>
      </c>
      <c r="AK116" s="164">
        <f t="shared" si="232"/>
        <v>0.46013943291594739</v>
      </c>
    </row>
    <row r="117" spans="2:37" outlineLevel="1" x14ac:dyDescent="0.35">
      <c r="B117" s="229" t="s">
        <v>79</v>
      </c>
      <c r="C117" s="63" t="s">
        <v>106</v>
      </c>
      <c r="D117" s="69"/>
      <c r="E117" s="70">
        <f t="shared" si="214"/>
        <v>0</v>
      </c>
      <c r="F117" s="69">
        <v>0</v>
      </c>
      <c r="G117" s="137">
        <f t="shared" si="215"/>
        <v>0</v>
      </c>
      <c r="H117" s="177">
        <f t="shared" si="216"/>
        <v>0</v>
      </c>
      <c r="I117" s="69">
        <v>0</v>
      </c>
      <c r="J117" s="137">
        <f t="shared" si="217"/>
        <v>0</v>
      </c>
      <c r="K117" s="166">
        <f t="shared" si="218"/>
        <v>0</v>
      </c>
      <c r="L117" s="69"/>
      <c r="M117" s="137">
        <f t="shared" si="219"/>
        <v>0</v>
      </c>
      <c r="N117" s="177">
        <f t="shared" si="220"/>
        <v>0</v>
      </c>
      <c r="O117" s="69"/>
      <c r="P117" s="137">
        <f t="shared" si="208"/>
        <v>0</v>
      </c>
      <c r="Q117" s="166">
        <f t="shared" si="209"/>
        <v>0</v>
      </c>
      <c r="R117" s="172">
        <f t="shared" si="210"/>
        <v>0</v>
      </c>
      <c r="S117" s="164">
        <f t="shared" si="211"/>
        <v>0</v>
      </c>
      <c r="U117" s="6"/>
      <c r="V117" s="137">
        <f t="shared" si="221"/>
        <v>0</v>
      </c>
      <c r="W117" s="166">
        <f t="shared" si="222"/>
        <v>0</v>
      </c>
      <c r="X117" s="6"/>
      <c r="Y117" s="137">
        <f t="shared" si="223"/>
        <v>0</v>
      </c>
      <c r="Z117" s="177">
        <f t="shared" si="224"/>
        <v>0</v>
      </c>
      <c r="AA117" s="6"/>
      <c r="AB117" s="137">
        <f t="shared" si="225"/>
        <v>0</v>
      </c>
      <c r="AC117" s="166">
        <f t="shared" si="226"/>
        <v>0</v>
      </c>
      <c r="AD117" s="6"/>
      <c r="AE117" s="137">
        <f t="shared" si="227"/>
        <v>0</v>
      </c>
      <c r="AF117" s="177">
        <f t="shared" si="228"/>
        <v>0</v>
      </c>
      <c r="AG117" s="6"/>
      <c r="AH117" s="137">
        <f t="shared" si="229"/>
        <v>0</v>
      </c>
      <c r="AI117" s="166">
        <f t="shared" si="230"/>
        <v>0</v>
      </c>
      <c r="AJ117" s="163">
        <f t="shared" si="231"/>
        <v>0</v>
      </c>
      <c r="AK117" s="164">
        <f t="shared" si="232"/>
        <v>0</v>
      </c>
    </row>
    <row r="118" spans="2:37" outlineLevel="1" x14ac:dyDescent="0.35">
      <c r="B118" s="230" t="s">
        <v>80</v>
      </c>
      <c r="C118" s="63" t="s">
        <v>106</v>
      </c>
      <c r="D118" s="69">
        <v>1</v>
      </c>
      <c r="E118" s="70">
        <f t="shared" si="214"/>
        <v>1</v>
      </c>
      <c r="F118" s="69">
        <v>1</v>
      </c>
      <c r="G118" s="137">
        <f t="shared" si="215"/>
        <v>2</v>
      </c>
      <c r="H118" s="177">
        <f t="shared" si="216"/>
        <v>1</v>
      </c>
      <c r="I118" s="69">
        <v>5</v>
      </c>
      <c r="J118" s="137">
        <f t="shared" si="217"/>
        <v>7</v>
      </c>
      <c r="K118" s="166">
        <f t="shared" si="218"/>
        <v>2.5</v>
      </c>
      <c r="L118" s="69">
        <v>13</v>
      </c>
      <c r="M118" s="137">
        <f t="shared" si="219"/>
        <v>20</v>
      </c>
      <c r="N118" s="177">
        <f t="shared" si="220"/>
        <v>1.8571428571428572</v>
      </c>
      <c r="O118" s="69">
        <v>9</v>
      </c>
      <c r="P118" s="137">
        <f t="shared" si="208"/>
        <v>29</v>
      </c>
      <c r="Q118" s="166">
        <f t="shared" si="209"/>
        <v>0.45</v>
      </c>
      <c r="R118" s="172">
        <f t="shared" si="210"/>
        <v>29</v>
      </c>
      <c r="S118" s="164">
        <f t="shared" si="211"/>
        <v>1.3205957871060838</v>
      </c>
      <c r="U118" s="6">
        <v>25</v>
      </c>
      <c r="V118" s="137">
        <f t="shared" si="221"/>
        <v>54</v>
      </c>
      <c r="W118" s="166">
        <f t="shared" si="222"/>
        <v>0.86206896551724133</v>
      </c>
      <c r="X118" s="6">
        <v>25</v>
      </c>
      <c r="Y118" s="137">
        <f t="shared" si="223"/>
        <v>79</v>
      </c>
      <c r="Z118" s="177">
        <f t="shared" si="224"/>
        <v>0.46296296296296297</v>
      </c>
      <c r="AA118" s="6">
        <v>27</v>
      </c>
      <c r="AB118" s="137">
        <f t="shared" si="225"/>
        <v>106</v>
      </c>
      <c r="AC118" s="166">
        <f t="shared" si="226"/>
        <v>0.34177215189873417</v>
      </c>
      <c r="AD118" s="6">
        <v>19</v>
      </c>
      <c r="AE118" s="137">
        <f t="shared" si="227"/>
        <v>125</v>
      </c>
      <c r="AF118" s="177">
        <f t="shared" si="228"/>
        <v>0.17924528301886791</v>
      </c>
      <c r="AG118" s="6">
        <v>19</v>
      </c>
      <c r="AH118" s="137">
        <f t="shared" si="229"/>
        <v>144</v>
      </c>
      <c r="AI118" s="166">
        <f t="shared" si="230"/>
        <v>0.152</v>
      </c>
      <c r="AJ118" s="163">
        <f t="shared" si="231"/>
        <v>115</v>
      </c>
      <c r="AK118" s="164">
        <f t="shared" si="232"/>
        <v>0.27788620849254486</v>
      </c>
    </row>
    <row r="119" spans="2:37" outlineLevel="1" x14ac:dyDescent="0.35">
      <c r="B119" s="229" t="s">
        <v>81</v>
      </c>
      <c r="C119" s="63" t="s">
        <v>106</v>
      </c>
      <c r="D119" s="69"/>
      <c r="E119" s="70">
        <f t="shared" si="214"/>
        <v>0</v>
      </c>
      <c r="F119" s="69">
        <v>0</v>
      </c>
      <c r="G119" s="137">
        <f t="shared" si="215"/>
        <v>0</v>
      </c>
      <c r="H119" s="177">
        <f t="shared" si="216"/>
        <v>0</v>
      </c>
      <c r="I119" s="69">
        <v>0</v>
      </c>
      <c r="J119" s="137">
        <f t="shared" si="217"/>
        <v>0</v>
      </c>
      <c r="K119" s="166">
        <f t="shared" si="218"/>
        <v>0</v>
      </c>
      <c r="L119" s="69"/>
      <c r="M119" s="137">
        <f t="shared" si="219"/>
        <v>0</v>
      </c>
      <c r="N119" s="177">
        <f t="shared" si="220"/>
        <v>0</v>
      </c>
      <c r="O119" s="69"/>
      <c r="P119" s="137">
        <f t="shared" si="208"/>
        <v>0</v>
      </c>
      <c r="Q119" s="166">
        <f t="shared" si="209"/>
        <v>0</v>
      </c>
      <c r="R119" s="172">
        <f t="shared" si="210"/>
        <v>0</v>
      </c>
      <c r="S119" s="164">
        <f t="shared" si="211"/>
        <v>0</v>
      </c>
      <c r="U119" s="6"/>
      <c r="V119" s="137">
        <f t="shared" si="221"/>
        <v>0</v>
      </c>
      <c r="W119" s="166">
        <f t="shared" si="222"/>
        <v>0</v>
      </c>
      <c r="X119" s="6"/>
      <c r="Y119" s="137">
        <f t="shared" si="223"/>
        <v>0</v>
      </c>
      <c r="Z119" s="177">
        <f t="shared" si="224"/>
        <v>0</v>
      </c>
      <c r="AA119" s="6"/>
      <c r="AB119" s="137">
        <f t="shared" si="225"/>
        <v>0</v>
      </c>
      <c r="AC119" s="166">
        <f t="shared" si="226"/>
        <v>0</v>
      </c>
      <c r="AD119" s="6"/>
      <c r="AE119" s="137">
        <f t="shared" si="227"/>
        <v>0</v>
      </c>
      <c r="AF119" s="177">
        <f t="shared" si="228"/>
        <v>0</v>
      </c>
      <c r="AG119" s="6"/>
      <c r="AH119" s="137">
        <f t="shared" si="229"/>
        <v>0</v>
      </c>
      <c r="AI119" s="166">
        <f t="shared" si="230"/>
        <v>0</v>
      </c>
      <c r="AJ119" s="163">
        <f t="shared" si="231"/>
        <v>0</v>
      </c>
      <c r="AK119" s="164">
        <f t="shared" si="232"/>
        <v>0</v>
      </c>
    </row>
    <row r="120" spans="2:37" outlineLevel="1" x14ac:dyDescent="0.35">
      <c r="B120" s="230" t="s">
        <v>82</v>
      </c>
      <c r="C120" s="63" t="s">
        <v>106</v>
      </c>
      <c r="D120" s="69"/>
      <c r="E120" s="70">
        <f t="shared" si="214"/>
        <v>0</v>
      </c>
      <c r="F120" s="69">
        <v>0</v>
      </c>
      <c r="G120" s="137">
        <f t="shared" si="215"/>
        <v>0</v>
      </c>
      <c r="H120" s="177">
        <f t="shared" si="216"/>
        <v>0</v>
      </c>
      <c r="I120" s="69">
        <v>0</v>
      </c>
      <c r="J120" s="137">
        <f t="shared" si="217"/>
        <v>0</v>
      </c>
      <c r="K120" s="166">
        <f t="shared" si="218"/>
        <v>0</v>
      </c>
      <c r="L120" s="69"/>
      <c r="M120" s="137">
        <f t="shared" si="219"/>
        <v>0</v>
      </c>
      <c r="N120" s="177">
        <f t="shared" si="220"/>
        <v>0</v>
      </c>
      <c r="O120" s="69"/>
      <c r="P120" s="137">
        <f t="shared" si="208"/>
        <v>0</v>
      </c>
      <c r="Q120" s="166">
        <f t="shared" si="209"/>
        <v>0</v>
      </c>
      <c r="R120" s="172">
        <f t="shared" si="210"/>
        <v>0</v>
      </c>
      <c r="S120" s="164">
        <f t="shared" si="211"/>
        <v>0</v>
      </c>
      <c r="U120" s="6"/>
      <c r="V120" s="137">
        <f t="shared" si="221"/>
        <v>0</v>
      </c>
      <c r="W120" s="166">
        <f t="shared" si="222"/>
        <v>0</v>
      </c>
      <c r="X120" s="6"/>
      <c r="Y120" s="137">
        <f t="shared" si="223"/>
        <v>0</v>
      </c>
      <c r="Z120" s="177">
        <f t="shared" si="224"/>
        <v>0</v>
      </c>
      <c r="AA120" s="6"/>
      <c r="AB120" s="137">
        <f t="shared" si="225"/>
        <v>0</v>
      </c>
      <c r="AC120" s="166">
        <f t="shared" si="226"/>
        <v>0</v>
      </c>
      <c r="AD120" s="6"/>
      <c r="AE120" s="137">
        <f t="shared" si="227"/>
        <v>0</v>
      </c>
      <c r="AF120" s="177">
        <f t="shared" si="228"/>
        <v>0</v>
      </c>
      <c r="AG120" s="6"/>
      <c r="AH120" s="137">
        <f t="shared" si="229"/>
        <v>0</v>
      </c>
      <c r="AI120" s="166">
        <f t="shared" si="230"/>
        <v>0</v>
      </c>
      <c r="AJ120" s="163">
        <f t="shared" si="231"/>
        <v>0</v>
      </c>
      <c r="AK120" s="164">
        <f t="shared" si="232"/>
        <v>0</v>
      </c>
    </row>
    <row r="121" spans="2:37" outlineLevel="1" x14ac:dyDescent="0.35">
      <c r="B121" s="230" t="s">
        <v>83</v>
      </c>
      <c r="C121" s="63" t="s">
        <v>106</v>
      </c>
      <c r="D121" s="69"/>
      <c r="E121" s="70">
        <f t="shared" si="214"/>
        <v>0</v>
      </c>
      <c r="F121" s="69">
        <v>0</v>
      </c>
      <c r="G121" s="137">
        <f t="shared" si="215"/>
        <v>0</v>
      </c>
      <c r="H121" s="177">
        <f t="shared" si="216"/>
        <v>0</v>
      </c>
      <c r="I121" s="69">
        <v>0</v>
      </c>
      <c r="J121" s="137">
        <f t="shared" si="217"/>
        <v>0</v>
      </c>
      <c r="K121" s="166">
        <f t="shared" si="218"/>
        <v>0</v>
      </c>
      <c r="L121" s="69"/>
      <c r="M121" s="137">
        <f t="shared" si="219"/>
        <v>0</v>
      </c>
      <c r="N121" s="177">
        <f t="shared" si="220"/>
        <v>0</v>
      </c>
      <c r="O121" s="69"/>
      <c r="P121" s="137">
        <f t="shared" si="208"/>
        <v>0</v>
      </c>
      <c r="Q121" s="166">
        <f t="shared" si="209"/>
        <v>0</v>
      </c>
      <c r="R121" s="172">
        <f t="shared" si="210"/>
        <v>0</v>
      </c>
      <c r="S121" s="164">
        <f t="shared" si="211"/>
        <v>0</v>
      </c>
      <c r="U121" s="6"/>
      <c r="V121" s="137">
        <f t="shared" si="221"/>
        <v>0</v>
      </c>
      <c r="W121" s="166">
        <f t="shared" si="222"/>
        <v>0</v>
      </c>
      <c r="X121" s="6"/>
      <c r="Y121" s="137">
        <f t="shared" si="223"/>
        <v>0</v>
      </c>
      <c r="Z121" s="177">
        <f t="shared" si="224"/>
        <v>0</v>
      </c>
      <c r="AA121" s="6"/>
      <c r="AB121" s="137">
        <f t="shared" si="225"/>
        <v>0</v>
      </c>
      <c r="AC121" s="166">
        <f t="shared" si="226"/>
        <v>0</v>
      </c>
      <c r="AD121" s="6"/>
      <c r="AE121" s="137">
        <f t="shared" si="227"/>
        <v>0</v>
      </c>
      <c r="AF121" s="177">
        <f t="shared" si="228"/>
        <v>0</v>
      </c>
      <c r="AG121" s="6"/>
      <c r="AH121" s="137">
        <f t="shared" si="229"/>
        <v>0</v>
      </c>
      <c r="AI121" s="166">
        <f t="shared" si="230"/>
        <v>0</v>
      </c>
      <c r="AJ121" s="163">
        <f t="shared" si="231"/>
        <v>0</v>
      </c>
      <c r="AK121" s="164">
        <f t="shared" si="232"/>
        <v>0</v>
      </c>
    </row>
    <row r="122" spans="2:37" outlineLevel="1" x14ac:dyDescent="0.35">
      <c r="B122" s="230" t="s">
        <v>84</v>
      </c>
      <c r="C122" s="63" t="s">
        <v>106</v>
      </c>
      <c r="D122" s="69"/>
      <c r="E122" s="70">
        <f t="shared" si="214"/>
        <v>0</v>
      </c>
      <c r="F122" s="69">
        <v>0</v>
      </c>
      <c r="G122" s="137">
        <f t="shared" si="215"/>
        <v>0</v>
      </c>
      <c r="H122" s="177">
        <f t="shared" si="216"/>
        <v>0</v>
      </c>
      <c r="I122" s="69">
        <v>0</v>
      </c>
      <c r="J122" s="137">
        <f t="shared" si="217"/>
        <v>0</v>
      </c>
      <c r="K122" s="166">
        <f t="shared" si="218"/>
        <v>0</v>
      </c>
      <c r="L122" s="69"/>
      <c r="M122" s="137">
        <f t="shared" si="219"/>
        <v>0</v>
      </c>
      <c r="N122" s="177">
        <f t="shared" si="220"/>
        <v>0</v>
      </c>
      <c r="O122" s="69"/>
      <c r="P122" s="137">
        <f t="shared" si="208"/>
        <v>0</v>
      </c>
      <c r="Q122" s="166">
        <f t="shared" si="209"/>
        <v>0</v>
      </c>
      <c r="R122" s="172">
        <f t="shared" si="210"/>
        <v>0</v>
      </c>
      <c r="S122" s="164">
        <f t="shared" si="211"/>
        <v>0</v>
      </c>
      <c r="U122" s="6"/>
      <c r="V122" s="137">
        <f t="shared" si="221"/>
        <v>0</v>
      </c>
      <c r="W122" s="166">
        <f t="shared" si="222"/>
        <v>0</v>
      </c>
      <c r="X122" s="6"/>
      <c r="Y122" s="137">
        <f t="shared" si="223"/>
        <v>0</v>
      </c>
      <c r="Z122" s="177">
        <f t="shared" si="224"/>
        <v>0</v>
      </c>
      <c r="AA122" s="6"/>
      <c r="AB122" s="137">
        <f t="shared" si="225"/>
        <v>0</v>
      </c>
      <c r="AC122" s="166">
        <f t="shared" si="226"/>
        <v>0</v>
      </c>
      <c r="AD122" s="6"/>
      <c r="AE122" s="137">
        <f t="shared" si="227"/>
        <v>0</v>
      </c>
      <c r="AF122" s="177">
        <f t="shared" si="228"/>
        <v>0</v>
      </c>
      <c r="AG122" s="6"/>
      <c r="AH122" s="137">
        <f t="shared" si="229"/>
        <v>0</v>
      </c>
      <c r="AI122" s="166">
        <f t="shared" si="230"/>
        <v>0</v>
      </c>
      <c r="AJ122" s="163">
        <f t="shared" si="231"/>
        <v>0</v>
      </c>
      <c r="AK122" s="164">
        <f t="shared" si="232"/>
        <v>0</v>
      </c>
    </row>
    <row r="123" spans="2:37" outlineLevel="1" x14ac:dyDescent="0.35">
      <c r="B123" s="229" t="s">
        <v>85</v>
      </c>
      <c r="C123" s="63" t="s">
        <v>106</v>
      </c>
      <c r="D123" s="69"/>
      <c r="E123" s="70">
        <f t="shared" si="214"/>
        <v>0</v>
      </c>
      <c r="F123" s="69">
        <v>0</v>
      </c>
      <c r="G123" s="137">
        <f t="shared" si="215"/>
        <v>0</v>
      </c>
      <c r="H123" s="177">
        <f t="shared" si="216"/>
        <v>0</v>
      </c>
      <c r="I123" s="69">
        <v>0</v>
      </c>
      <c r="J123" s="137">
        <f t="shared" si="217"/>
        <v>0</v>
      </c>
      <c r="K123" s="166">
        <f t="shared" si="218"/>
        <v>0</v>
      </c>
      <c r="L123" s="69"/>
      <c r="M123" s="137">
        <f t="shared" si="219"/>
        <v>0</v>
      </c>
      <c r="N123" s="177">
        <f t="shared" si="220"/>
        <v>0</v>
      </c>
      <c r="O123" s="69"/>
      <c r="P123" s="137">
        <f t="shared" si="208"/>
        <v>0</v>
      </c>
      <c r="Q123" s="166">
        <f t="shared" si="209"/>
        <v>0</v>
      </c>
      <c r="R123" s="172">
        <f t="shared" si="210"/>
        <v>0</v>
      </c>
      <c r="S123" s="164">
        <f t="shared" si="211"/>
        <v>0</v>
      </c>
      <c r="U123" s="6"/>
      <c r="V123" s="137">
        <f t="shared" si="221"/>
        <v>0</v>
      </c>
      <c r="W123" s="166">
        <f t="shared" si="222"/>
        <v>0</v>
      </c>
      <c r="X123" s="6"/>
      <c r="Y123" s="137">
        <f t="shared" si="223"/>
        <v>0</v>
      </c>
      <c r="Z123" s="177">
        <f t="shared" si="224"/>
        <v>0</v>
      </c>
      <c r="AA123" s="6"/>
      <c r="AB123" s="137">
        <f t="shared" si="225"/>
        <v>0</v>
      </c>
      <c r="AC123" s="166">
        <f t="shared" si="226"/>
        <v>0</v>
      </c>
      <c r="AD123" s="6"/>
      <c r="AE123" s="137">
        <f t="shared" si="227"/>
        <v>0</v>
      </c>
      <c r="AF123" s="177">
        <f t="shared" si="228"/>
        <v>0</v>
      </c>
      <c r="AG123" s="6"/>
      <c r="AH123" s="137">
        <f t="shared" si="229"/>
        <v>0</v>
      </c>
      <c r="AI123" s="166">
        <f t="shared" si="230"/>
        <v>0</v>
      </c>
      <c r="AJ123" s="163">
        <f t="shared" si="231"/>
        <v>0</v>
      </c>
      <c r="AK123" s="164">
        <f t="shared" si="232"/>
        <v>0</v>
      </c>
    </row>
    <row r="124" spans="2:37" outlineLevel="1" x14ac:dyDescent="0.35">
      <c r="B124" s="230" t="s">
        <v>86</v>
      </c>
      <c r="C124" s="63" t="s">
        <v>106</v>
      </c>
      <c r="D124" s="69"/>
      <c r="E124" s="70">
        <f t="shared" si="214"/>
        <v>0</v>
      </c>
      <c r="F124" s="69">
        <v>0</v>
      </c>
      <c r="G124" s="137">
        <f t="shared" si="215"/>
        <v>0</v>
      </c>
      <c r="H124" s="177">
        <f t="shared" si="216"/>
        <v>0</v>
      </c>
      <c r="I124" s="69">
        <v>0</v>
      </c>
      <c r="J124" s="137">
        <f t="shared" si="217"/>
        <v>0</v>
      </c>
      <c r="K124" s="166">
        <f t="shared" si="218"/>
        <v>0</v>
      </c>
      <c r="L124" s="69"/>
      <c r="M124" s="137">
        <f t="shared" si="219"/>
        <v>0</v>
      </c>
      <c r="N124" s="177">
        <f t="shared" si="220"/>
        <v>0</v>
      </c>
      <c r="O124" s="69"/>
      <c r="P124" s="137">
        <f t="shared" si="208"/>
        <v>0</v>
      </c>
      <c r="Q124" s="166">
        <f t="shared" si="209"/>
        <v>0</v>
      </c>
      <c r="R124" s="172">
        <f t="shared" si="210"/>
        <v>0</v>
      </c>
      <c r="S124" s="164">
        <f t="shared" si="211"/>
        <v>0</v>
      </c>
      <c r="U124" s="6"/>
      <c r="V124" s="137">
        <f t="shared" si="221"/>
        <v>0</v>
      </c>
      <c r="W124" s="166">
        <f t="shared" si="222"/>
        <v>0</v>
      </c>
      <c r="X124" s="6"/>
      <c r="Y124" s="137">
        <f t="shared" si="223"/>
        <v>0</v>
      </c>
      <c r="Z124" s="177">
        <f t="shared" si="224"/>
        <v>0</v>
      </c>
      <c r="AA124" s="6"/>
      <c r="AB124" s="137">
        <f t="shared" si="225"/>
        <v>0</v>
      </c>
      <c r="AC124" s="166">
        <f t="shared" si="226"/>
        <v>0</v>
      </c>
      <c r="AD124" s="6"/>
      <c r="AE124" s="137">
        <f t="shared" si="227"/>
        <v>0</v>
      </c>
      <c r="AF124" s="177">
        <f t="shared" si="228"/>
        <v>0</v>
      </c>
      <c r="AG124" s="6"/>
      <c r="AH124" s="137">
        <f t="shared" si="229"/>
        <v>0</v>
      </c>
      <c r="AI124" s="166">
        <f t="shared" si="230"/>
        <v>0</v>
      </c>
      <c r="AJ124" s="163">
        <f t="shared" si="231"/>
        <v>0</v>
      </c>
      <c r="AK124" s="164">
        <f t="shared" si="232"/>
        <v>0</v>
      </c>
    </row>
    <row r="125" spans="2:37" outlineLevel="1" x14ac:dyDescent="0.35">
      <c r="B125" s="230" t="s">
        <v>87</v>
      </c>
      <c r="C125" s="63" t="s">
        <v>106</v>
      </c>
      <c r="D125" s="69"/>
      <c r="E125" s="70">
        <f t="shared" si="214"/>
        <v>0</v>
      </c>
      <c r="F125" s="69">
        <v>0</v>
      </c>
      <c r="G125" s="137">
        <f t="shared" si="215"/>
        <v>0</v>
      </c>
      <c r="H125" s="177">
        <f t="shared" si="216"/>
        <v>0</v>
      </c>
      <c r="I125" s="69">
        <v>0</v>
      </c>
      <c r="J125" s="137">
        <f t="shared" si="217"/>
        <v>0</v>
      </c>
      <c r="K125" s="166">
        <f t="shared" si="218"/>
        <v>0</v>
      </c>
      <c r="L125" s="69"/>
      <c r="M125" s="137">
        <f t="shared" si="219"/>
        <v>0</v>
      </c>
      <c r="N125" s="177">
        <f t="shared" si="220"/>
        <v>0</v>
      </c>
      <c r="O125" s="69"/>
      <c r="P125" s="137">
        <f t="shared" si="208"/>
        <v>0</v>
      </c>
      <c r="Q125" s="166">
        <f t="shared" si="209"/>
        <v>0</v>
      </c>
      <c r="R125" s="172">
        <f t="shared" si="210"/>
        <v>0</v>
      </c>
      <c r="S125" s="164">
        <f t="shared" si="211"/>
        <v>0</v>
      </c>
      <c r="U125" s="6"/>
      <c r="V125" s="137">
        <f t="shared" si="221"/>
        <v>0</v>
      </c>
      <c r="W125" s="166">
        <f t="shared" si="222"/>
        <v>0</v>
      </c>
      <c r="X125" s="6"/>
      <c r="Y125" s="137">
        <f t="shared" si="223"/>
        <v>0</v>
      </c>
      <c r="Z125" s="177">
        <f t="shared" si="224"/>
        <v>0</v>
      </c>
      <c r="AA125" s="6"/>
      <c r="AB125" s="137">
        <f t="shared" si="225"/>
        <v>0</v>
      </c>
      <c r="AC125" s="166">
        <f t="shared" si="226"/>
        <v>0</v>
      </c>
      <c r="AD125" s="6"/>
      <c r="AE125" s="137">
        <f t="shared" si="227"/>
        <v>0</v>
      </c>
      <c r="AF125" s="177">
        <f t="shared" si="228"/>
        <v>0</v>
      </c>
      <c r="AG125" s="6"/>
      <c r="AH125" s="137">
        <f t="shared" si="229"/>
        <v>0</v>
      </c>
      <c r="AI125" s="166">
        <f t="shared" si="230"/>
        <v>0</v>
      </c>
      <c r="AJ125" s="163">
        <f t="shared" si="231"/>
        <v>0</v>
      </c>
      <c r="AK125" s="164">
        <f t="shared" si="232"/>
        <v>0</v>
      </c>
    </row>
    <row r="126" spans="2:37" outlineLevel="1" x14ac:dyDescent="0.35">
      <c r="B126" s="230" t="s">
        <v>88</v>
      </c>
      <c r="C126" s="63" t="s">
        <v>106</v>
      </c>
      <c r="D126" s="69"/>
      <c r="E126" s="70">
        <f t="shared" si="214"/>
        <v>0</v>
      </c>
      <c r="F126" s="69">
        <v>0</v>
      </c>
      <c r="G126" s="137">
        <f t="shared" si="215"/>
        <v>0</v>
      </c>
      <c r="H126" s="177">
        <f t="shared" si="216"/>
        <v>0</v>
      </c>
      <c r="I126" s="69">
        <v>0</v>
      </c>
      <c r="J126" s="137">
        <f t="shared" si="217"/>
        <v>0</v>
      </c>
      <c r="K126" s="166">
        <f t="shared" si="218"/>
        <v>0</v>
      </c>
      <c r="L126" s="69"/>
      <c r="M126" s="137">
        <f t="shared" si="219"/>
        <v>0</v>
      </c>
      <c r="N126" s="177">
        <f t="shared" si="220"/>
        <v>0</v>
      </c>
      <c r="O126" s="69"/>
      <c r="P126" s="137">
        <f t="shared" si="208"/>
        <v>0</v>
      </c>
      <c r="Q126" s="166">
        <f t="shared" si="209"/>
        <v>0</v>
      </c>
      <c r="R126" s="172">
        <f t="shared" si="210"/>
        <v>0</v>
      </c>
      <c r="S126" s="164">
        <f t="shared" si="211"/>
        <v>0</v>
      </c>
      <c r="U126" s="6"/>
      <c r="V126" s="137">
        <f t="shared" si="221"/>
        <v>0</v>
      </c>
      <c r="W126" s="166">
        <f t="shared" si="222"/>
        <v>0</v>
      </c>
      <c r="X126" s="6"/>
      <c r="Y126" s="137">
        <f t="shared" si="223"/>
        <v>0</v>
      </c>
      <c r="Z126" s="177">
        <f t="shared" si="224"/>
        <v>0</v>
      </c>
      <c r="AA126" s="6"/>
      <c r="AB126" s="137">
        <f t="shared" si="225"/>
        <v>0</v>
      </c>
      <c r="AC126" s="166">
        <f t="shared" si="226"/>
        <v>0</v>
      </c>
      <c r="AD126" s="6"/>
      <c r="AE126" s="137">
        <f t="shared" si="227"/>
        <v>0</v>
      </c>
      <c r="AF126" s="177">
        <f t="shared" si="228"/>
        <v>0</v>
      </c>
      <c r="AG126" s="6"/>
      <c r="AH126" s="137">
        <f t="shared" si="229"/>
        <v>0</v>
      </c>
      <c r="AI126" s="166">
        <f t="shared" si="230"/>
        <v>0</v>
      </c>
      <c r="AJ126" s="163">
        <f t="shared" si="231"/>
        <v>0</v>
      </c>
      <c r="AK126" s="164">
        <f t="shared" si="232"/>
        <v>0</v>
      </c>
    </row>
    <row r="127" spans="2:37" outlineLevel="1" x14ac:dyDescent="0.35">
      <c r="B127" s="230" t="s">
        <v>89</v>
      </c>
      <c r="C127" s="63" t="s">
        <v>106</v>
      </c>
      <c r="D127" s="69"/>
      <c r="E127" s="70">
        <f t="shared" si="214"/>
        <v>0</v>
      </c>
      <c r="F127" s="69">
        <v>0</v>
      </c>
      <c r="G127" s="137">
        <f t="shared" si="215"/>
        <v>0</v>
      </c>
      <c r="H127" s="177">
        <f t="shared" si="216"/>
        <v>0</v>
      </c>
      <c r="I127" s="69">
        <v>0</v>
      </c>
      <c r="J127" s="137">
        <f t="shared" si="217"/>
        <v>0</v>
      </c>
      <c r="K127" s="166">
        <f t="shared" si="218"/>
        <v>0</v>
      </c>
      <c r="L127" s="69">
        <v>3</v>
      </c>
      <c r="M127" s="137">
        <f t="shared" si="219"/>
        <v>3</v>
      </c>
      <c r="N127" s="177">
        <f t="shared" si="220"/>
        <v>0</v>
      </c>
      <c r="O127" s="69">
        <v>2</v>
      </c>
      <c r="P127" s="137">
        <f t="shared" si="208"/>
        <v>5</v>
      </c>
      <c r="Q127" s="166">
        <f t="shared" si="209"/>
        <v>0.66666666666666663</v>
      </c>
      <c r="R127" s="172">
        <f t="shared" si="210"/>
        <v>5</v>
      </c>
      <c r="S127" s="164">
        <f t="shared" si="211"/>
        <v>0</v>
      </c>
      <c r="U127" s="6">
        <v>12</v>
      </c>
      <c r="V127" s="137">
        <f t="shared" si="221"/>
        <v>17</v>
      </c>
      <c r="W127" s="166">
        <f t="shared" si="222"/>
        <v>2.4</v>
      </c>
      <c r="X127" s="6">
        <v>50</v>
      </c>
      <c r="Y127" s="137">
        <f t="shared" si="223"/>
        <v>67</v>
      </c>
      <c r="Z127" s="177">
        <f t="shared" si="224"/>
        <v>2.9411764705882355</v>
      </c>
      <c r="AA127" s="6">
        <v>35</v>
      </c>
      <c r="AB127" s="137">
        <f t="shared" si="225"/>
        <v>102</v>
      </c>
      <c r="AC127" s="166">
        <f t="shared" si="226"/>
        <v>0.52238805970149249</v>
      </c>
      <c r="AD127" s="6">
        <v>33</v>
      </c>
      <c r="AE127" s="137">
        <f t="shared" si="227"/>
        <v>135</v>
      </c>
      <c r="AF127" s="177">
        <f t="shared" si="228"/>
        <v>0.3235294117647059</v>
      </c>
      <c r="AG127" s="6">
        <v>30</v>
      </c>
      <c r="AH127" s="137">
        <f t="shared" si="229"/>
        <v>165</v>
      </c>
      <c r="AI127" s="166">
        <f t="shared" si="230"/>
        <v>0.22222222222222221</v>
      </c>
      <c r="AJ127" s="163">
        <f t="shared" si="231"/>
        <v>160</v>
      </c>
      <c r="AK127" s="164">
        <f t="shared" si="232"/>
        <v>0.76505708468695555</v>
      </c>
    </row>
    <row r="128" spans="2:37" outlineLevel="1" x14ac:dyDescent="0.35">
      <c r="B128" s="229" t="s">
        <v>90</v>
      </c>
      <c r="C128" s="63" t="s">
        <v>106</v>
      </c>
      <c r="D128" s="69"/>
      <c r="E128" s="70">
        <f t="shared" si="214"/>
        <v>0</v>
      </c>
      <c r="F128" s="69"/>
      <c r="G128" s="137">
        <f t="shared" si="215"/>
        <v>0</v>
      </c>
      <c r="H128" s="177">
        <f t="shared" si="216"/>
        <v>0</v>
      </c>
      <c r="I128" s="69"/>
      <c r="J128" s="137">
        <f t="shared" si="217"/>
        <v>0</v>
      </c>
      <c r="K128" s="166">
        <f t="shared" si="218"/>
        <v>0</v>
      </c>
      <c r="L128" s="69"/>
      <c r="M128" s="137">
        <f t="shared" si="219"/>
        <v>0</v>
      </c>
      <c r="N128" s="177">
        <f t="shared" si="220"/>
        <v>0</v>
      </c>
      <c r="O128" s="69"/>
      <c r="P128" s="137">
        <f t="shared" si="208"/>
        <v>0</v>
      </c>
      <c r="Q128" s="166">
        <f t="shared" si="209"/>
        <v>0</v>
      </c>
      <c r="R128" s="172">
        <f t="shared" si="210"/>
        <v>0</v>
      </c>
      <c r="S128" s="164">
        <f t="shared" si="211"/>
        <v>0</v>
      </c>
      <c r="U128" s="6"/>
      <c r="V128" s="137">
        <f t="shared" si="221"/>
        <v>0</v>
      </c>
      <c r="W128" s="166">
        <f t="shared" si="222"/>
        <v>0</v>
      </c>
      <c r="X128" s="6"/>
      <c r="Y128" s="137">
        <f t="shared" si="223"/>
        <v>0</v>
      </c>
      <c r="Z128" s="177">
        <f t="shared" si="224"/>
        <v>0</v>
      </c>
      <c r="AA128" s="6"/>
      <c r="AB128" s="137">
        <f t="shared" si="225"/>
        <v>0</v>
      </c>
      <c r="AC128" s="166">
        <f t="shared" si="226"/>
        <v>0</v>
      </c>
      <c r="AD128" s="6"/>
      <c r="AE128" s="137">
        <f t="shared" si="227"/>
        <v>0</v>
      </c>
      <c r="AF128" s="177">
        <f t="shared" si="228"/>
        <v>0</v>
      </c>
      <c r="AG128" s="6"/>
      <c r="AH128" s="137">
        <f t="shared" si="229"/>
        <v>0</v>
      </c>
      <c r="AI128" s="166">
        <f t="shared" si="230"/>
        <v>0</v>
      </c>
      <c r="AJ128" s="163">
        <f t="shared" si="231"/>
        <v>0</v>
      </c>
      <c r="AK128" s="164">
        <f t="shared" si="232"/>
        <v>0</v>
      </c>
    </row>
    <row r="129" spans="2:47" outlineLevel="1" x14ac:dyDescent="0.35">
      <c r="B129" s="230" t="s">
        <v>91</v>
      </c>
      <c r="C129" s="63" t="s">
        <v>106</v>
      </c>
      <c r="D129" s="69"/>
      <c r="E129" s="70">
        <f t="shared" si="214"/>
        <v>0</v>
      </c>
      <c r="F129" s="69"/>
      <c r="G129" s="137">
        <f t="shared" si="215"/>
        <v>0</v>
      </c>
      <c r="H129" s="177">
        <f t="shared" si="216"/>
        <v>0</v>
      </c>
      <c r="I129" s="69"/>
      <c r="J129" s="137">
        <f t="shared" si="217"/>
        <v>0</v>
      </c>
      <c r="K129" s="166">
        <f t="shared" si="218"/>
        <v>0</v>
      </c>
      <c r="L129" s="69"/>
      <c r="M129" s="137">
        <f t="shared" si="219"/>
        <v>0</v>
      </c>
      <c r="N129" s="177">
        <f t="shared" si="220"/>
        <v>0</v>
      </c>
      <c r="O129" s="69"/>
      <c r="P129" s="137">
        <f t="shared" si="208"/>
        <v>0</v>
      </c>
      <c r="Q129" s="166">
        <f t="shared" si="209"/>
        <v>0</v>
      </c>
      <c r="R129" s="172">
        <f t="shared" si="210"/>
        <v>0</v>
      </c>
      <c r="S129" s="164">
        <f t="shared" si="211"/>
        <v>0</v>
      </c>
      <c r="U129" s="6">
        <v>9</v>
      </c>
      <c r="V129" s="137">
        <f t="shared" si="221"/>
        <v>9</v>
      </c>
      <c r="W129" s="166">
        <f t="shared" si="222"/>
        <v>0</v>
      </c>
      <c r="X129" s="6">
        <v>10</v>
      </c>
      <c r="Y129" s="137">
        <f t="shared" si="223"/>
        <v>19</v>
      </c>
      <c r="Z129" s="177">
        <f t="shared" si="224"/>
        <v>1.1111111111111112</v>
      </c>
      <c r="AA129" s="6">
        <v>5</v>
      </c>
      <c r="AB129" s="137">
        <f t="shared" si="225"/>
        <v>24</v>
      </c>
      <c r="AC129" s="166">
        <f t="shared" si="226"/>
        <v>0.26315789473684209</v>
      </c>
      <c r="AD129" s="6">
        <v>2</v>
      </c>
      <c r="AE129" s="137">
        <f t="shared" si="227"/>
        <v>26</v>
      </c>
      <c r="AF129" s="177">
        <f t="shared" si="228"/>
        <v>8.3333333333333329E-2</v>
      </c>
      <c r="AG129" s="6">
        <v>1</v>
      </c>
      <c r="AH129" s="137">
        <f t="shared" si="229"/>
        <v>27</v>
      </c>
      <c r="AI129" s="166">
        <f t="shared" si="230"/>
        <v>3.8461538461538464E-2</v>
      </c>
      <c r="AJ129" s="163">
        <f t="shared" si="231"/>
        <v>27</v>
      </c>
      <c r="AK129" s="164">
        <f t="shared" si="232"/>
        <v>0.3160740129524926</v>
      </c>
    </row>
    <row r="130" spans="2:47" outlineLevel="1" x14ac:dyDescent="0.35">
      <c r="B130" s="229" t="s">
        <v>92</v>
      </c>
      <c r="C130" s="63" t="s">
        <v>106</v>
      </c>
      <c r="D130" s="69"/>
      <c r="E130" s="70">
        <f t="shared" si="214"/>
        <v>0</v>
      </c>
      <c r="F130" s="69"/>
      <c r="G130" s="137">
        <f t="shared" si="215"/>
        <v>0</v>
      </c>
      <c r="H130" s="177">
        <f t="shared" si="216"/>
        <v>0</v>
      </c>
      <c r="I130" s="69"/>
      <c r="J130" s="137">
        <f t="shared" si="217"/>
        <v>0</v>
      </c>
      <c r="K130" s="166">
        <f t="shared" si="218"/>
        <v>0</v>
      </c>
      <c r="L130" s="69"/>
      <c r="M130" s="137">
        <f t="shared" si="219"/>
        <v>0</v>
      </c>
      <c r="N130" s="177">
        <f t="shared" si="220"/>
        <v>0</v>
      </c>
      <c r="O130" s="69"/>
      <c r="P130" s="137">
        <f t="shared" si="208"/>
        <v>0</v>
      </c>
      <c r="Q130" s="166">
        <f t="shared" si="209"/>
        <v>0</v>
      </c>
      <c r="R130" s="172">
        <f t="shared" si="210"/>
        <v>0</v>
      </c>
      <c r="S130" s="164">
        <f t="shared" si="211"/>
        <v>0</v>
      </c>
      <c r="U130" s="6"/>
      <c r="V130" s="137">
        <f t="shared" si="221"/>
        <v>0</v>
      </c>
      <c r="W130" s="166">
        <f t="shared" si="222"/>
        <v>0</v>
      </c>
      <c r="X130" s="6"/>
      <c r="Y130" s="137">
        <f t="shared" si="223"/>
        <v>0</v>
      </c>
      <c r="Z130" s="177">
        <f t="shared" si="224"/>
        <v>0</v>
      </c>
      <c r="AA130" s="6"/>
      <c r="AB130" s="137">
        <f t="shared" si="225"/>
        <v>0</v>
      </c>
      <c r="AC130" s="166">
        <f t="shared" si="226"/>
        <v>0</v>
      </c>
      <c r="AD130" s="6"/>
      <c r="AE130" s="137">
        <f t="shared" si="227"/>
        <v>0</v>
      </c>
      <c r="AF130" s="177">
        <f t="shared" si="228"/>
        <v>0</v>
      </c>
      <c r="AG130" s="6"/>
      <c r="AH130" s="137">
        <f t="shared" si="229"/>
        <v>0</v>
      </c>
      <c r="AI130" s="166">
        <f t="shared" si="230"/>
        <v>0</v>
      </c>
      <c r="AJ130" s="163">
        <f t="shared" si="231"/>
        <v>0</v>
      </c>
      <c r="AK130" s="164">
        <f t="shared" si="232"/>
        <v>0</v>
      </c>
    </row>
    <row r="131" spans="2:47" outlineLevel="1" x14ac:dyDescent="0.35">
      <c r="B131" s="230" t="s">
        <v>93</v>
      </c>
      <c r="C131" s="63" t="s">
        <v>106</v>
      </c>
      <c r="D131" s="69"/>
      <c r="E131" s="70">
        <f t="shared" si="214"/>
        <v>0</v>
      </c>
      <c r="F131" s="69"/>
      <c r="G131" s="137">
        <f t="shared" si="215"/>
        <v>0</v>
      </c>
      <c r="H131" s="177">
        <f t="shared" si="216"/>
        <v>0</v>
      </c>
      <c r="I131" s="69"/>
      <c r="J131" s="137">
        <f t="shared" si="217"/>
        <v>0</v>
      </c>
      <c r="K131" s="166">
        <f t="shared" si="218"/>
        <v>0</v>
      </c>
      <c r="L131" s="69"/>
      <c r="M131" s="137">
        <f t="shared" si="219"/>
        <v>0</v>
      </c>
      <c r="N131" s="177">
        <f t="shared" si="220"/>
        <v>0</v>
      </c>
      <c r="O131" s="69"/>
      <c r="P131" s="137">
        <f t="shared" si="208"/>
        <v>0</v>
      </c>
      <c r="Q131" s="166">
        <f t="shared" si="209"/>
        <v>0</v>
      </c>
      <c r="R131" s="172">
        <f t="shared" si="210"/>
        <v>0</v>
      </c>
      <c r="S131" s="164">
        <f t="shared" si="211"/>
        <v>0</v>
      </c>
      <c r="U131" s="6">
        <v>5</v>
      </c>
      <c r="V131" s="137">
        <f t="shared" si="221"/>
        <v>5</v>
      </c>
      <c r="W131" s="166">
        <f t="shared" si="222"/>
        <v>0</v>
      </c>
      <c r="X131" s="6">
        <v>10</v>
      </c>
      <c r="Y131" s="137">
        <f t="shared" si="223"/>
        <v>15</v>
      </c>
      <c r="Z131" s="177">
        <f t="shared" si="224"/>
        <v>2</v>
      </c>
      <c r="AA131" s="6">
        <v>1</v>
      </c>
      <c r="AB131" s="137">
        <f t="shared" si="225"/>
        <v>16</v>
      </c>
      <c r="AC131" s="166">
        <f t="shared" si="226"/>
        <v>6.6666666666666666E-2</v>
      </c>
      <c r="AD131" s="6"/>
      <c r="AE131" s="137">
        <f t="shared" si="227"/>
        <v>16</v>
      </c>
      <c r="AF131" s="177">
        <f t="shared" si="228"/>
        <v>0</v>
      </c>
      <c r="AG131" s="6"/>
      <c r="AH131" s="137">
        <f t="shared" si="229"/>
        <v>16</v>
      </c>
      <c r="AI131" s="166">
        <f t="shared" si="230"/>
        <v>0</v>
      </c>
      <c r="AJ131" s="163">
        <f t="shared" si="231"/>
        <v>16</v>
      </c>
      <c r="AK131" s="164">
        <f t="shared" si="232"/>
        <v>0.33748060995284401</v>
      </c>
    </row>
    <row r="132" spans="2:47" outlineLevel="1" x14ac:dyDescent="0.35">
      <c r="B132" s="229" t="s">
        <v>94</v>
      </c>
      <c r="C132" s="63" t="s">
        <v>106</v>
      </c>
      <c r="D132" s="69"/>
      <c r="E132" s="70">
        <f t="shared" si="214"/>
        <v>0</v>
      </c>
      <c r="F132" s="69"/>
      <c r="G132" s="137">
        <f t="shared" si="215"/>
        <v>0</v>
      </c>
      <c r="H132" s="177">
        <f t="shared" si="216"/>
        <v>0</v>
      </c>
      <c r="I132" s="69"/>
      <c r="J132" s="137">
        <f t="shared" si="217"/>
        <v>0</v>
      </c>
      <c r="K132" s="166">
        <f t="shared" si="218"/>
        <v>0</v>
      </c>
      <c r="L132" s="69"/>
      <c r="M132" s="137">
        <f t="shared" si="219"/>
        <v>0</v>
      </c>
      <c r="N132" s="177">
        <f t="shared" si="220"/>
        <v>0</v>
      </c>
      <c r="O132" s="69"/>
      <c r="P132" s="137">
        <f t="shared" si="208"/>
        <v>0</v>
      </c>
      <c r="Q132" s="166">
        <f t="shared" si="209"/>
        <v>0</v>
      </c>
      <c r="R132" s="172">
        <f t="shared" si="210"/>
        <v>0</v>
      </c>
      <c r="S132" s="164">
        <f t="shared" si="211"/>
        <v>0</v>
      </c>
      <c r="U132" s="6"/>
      <c r="V132" s="137">
        <f t="shared" si="221"/>
        <v>0</v>
      </c>
      <c r="W132" s="166">
        <f t="shared" si="222"/>
        <v>0</v>
      </c>
      <c r="X132" s="6"/>
      <c r="Y132" s="137">
        <f t="shared" si="223"/>
        <v>0</v>
      </c>
      <c r="Z132" s="177">
        <f t="shared" si="224"/>
        <v>0</v>
      </c>
      <c r="AA132" s="6"/>
      <c r="AB132" s="137">
        <f t="shared" si="225"/>
        <v>0</v>
      </c>
      <c r="AC132" s="166">
        <f t="shared" si="226"/>
        <v>0</v>
      </c>
      <c r="AD132" s="6"/>
      <c r="AE132" s="137">
        <f t="shared" si="227"/>
        <v>0</v>
      </c>
      <c r="AF132" s="177">
        <f t="shared" si="228"/>
        <v>0</v>
      </c>
      <c r="AG132" s="6"/>
      <c r="AH132" s="137">
        <f t="shared" si="229"/>
        <v>0</v>
      </c>
      <c r="AI132" s="166">
        <f t="shared" si="230"/>
        <v>0</v>
      </c>
      <c r="AJ132" s="163">
        <f t="shared" si="231"/>
        <v>0</v>
      </c>
      <c r="AK132" s="164">
        <f t="shared" si="232"/>
        <v>0</v>
      </c>
    </row>
    <row r="133" spans="2:47" outlineLevel="1" x14ac:dyDescent="0.35">
      <c r="B133" s="230" t="s">
        <v>95</v>
      </c>
      <c r="C133" s="63" t="s">
        <v>106</v>
      </c>
      <c r="D133" s="69"/>
      <c r="E133" s="70">
        <f t="shared" si="214"/>
        <v>0</v>
      </c>
      <c r="F133" s="69"/>
      <c r="G133" s="137">
        <f t="shared" si="215"/>
        <v>0</v>
      </c>
      <c r="H133" s="177">
        <f t="shared" si="216"/>
        <v>0</v>
      </c>
      <c r="I133" s="69"/>
      <c r="J133" s="137">
        <f t="shared" si="217"/>
        <v>0</v>
      </c>
      <c r="K133" s="166">
        <f t="shared" si="218"/>
        <v>0</v>
      </c>
      <c r="L133" s="69"/>
      <c r="M133" s="137">
        <f t="shared" si="219"/>
        <v>0</v>
      </c>
      <c r="N133" s="177">
        <f t="shared" si="220"/>
        <v>0</v>
      </c>
      <c r="O133" s="69"/>
      <c r="P133" s="137">
        <f t="shared" si="208"/>
        <v>0</v>
      </c>
      <c r="Q133" s="166">
        <f t="shared" si="209"/>
        <v>0</v>
      </c>
      <c r="R133" s="172">
        <f t="shared" si="210"/>
        <v>0</v>
      </c>
      <c r="S133" s="164">
        <f t="shared" si="211"/>
        <v>0</v>
      </c>
      <c r="U133" s="6">
        <v>6</v>
      </c>
      <c r="V133" s="137">
        <f t="shared" si="221"/>
        <v>6</v>
      </c>
      <c r="W133" s="166">
        <f t="shared" si="222"/>
        <v>0</v>
      </c>
      <c r="X133" s="6">
        <v>5</v>
      </c>
      <c r="Y133" s="137">
        <f t="shared" si="223"/>
        <v>11</v>
      </c>
      <c r="Z133" s="177">
        <f t="shared" si="224"/>
        <v>0.83333333333333337</v>
      </c>
      <c r="AA133" s="6">
        <v>2</v>
      </c>
      <c r="AB133" s="137">
        <f t="shared" si="225"/>
        <v>13</v>
      </c>
      <c r="AC133" s="166">
        <f t="shared" si="226"/>
        <v>0.18181818181818182</v>
      </c>
      <c r="AD133" s="6">
        <v>2</v>
      </c>
      <c r="AE133" s="137">
        <f t="shared" si="227"/>
        <v>15</v>
      </c>
      <c r="AF133" s="177">
        <f t="shared" si="228"/>
        <v>0.15384615384615385</v>
      </c>
      <c r="AG133" s="6">
        <v>1</v>
      </c>
      <c r="AH133" s="137">
        <f t="shared" si="229"/>
        <v>16</v>
      </c>
      <c r="AI133" s="166">
        <f t="shared" si="230"/>
        <v>6.6666666666666666E-2</v>
      </c>
      <c r="AJ133" s="163">
        <f t="shared" si="231"/>
        <v>16</v>
      </c>
      <c r="AK133" s="164">
        <f t="shared" si="232"/>
        <v>0.27788620849254486</v>
      </c>
    </row>
    <row r="134" spans="2:47" outlineLevel="1" x14ac:dyDescent="0.35">
      <c r="B134" s="229" t="s">
        <v>96</v>
      </c>
      <c r="C134" s="63" t="s">
        <v>106</v>
      </c>
      <c r="D134" s="69"/>
      <c r="E134" s="70">
        <f t="shared" si="214"/>
        <v>0</v>
      </c>
      <c r="F134" s="69"/>
      <c r="G134" s="137">
        <f t="shared" ref="G134:G137" si="233">E134+F134</f>
        <v>0</v>
      </c>
      <c r="H134" s="177">
        <f t="shared" ref="H134:H137" si="234">IFERROR((G134-E134)/E134,0)</f>
        <v>0</v>
      </c>
      <c r="I134" s="69"/>
      <c r="J134" s="137">
        <f t="shared" ref="J134:J137" si="235">G134+I134</f>
        <v>0</v>
      </c>
      <c r="K134" s="166">
        <f t="shared" ref="K134:K137" si="236">IFERROR((J134-G134)/G134,0)</f>
        <v>0</v>
      </c>
      <c r="L134" s="69"/>
      <c r="M134" s="137">
        <f t="shared" ref="M134:M137" si="237">J134+L134</f>
        <v>0</v>
      </c>
      <c r="N134" s="177">
        <f t="shared" ref="N134:N138" si="238">IFERROR((M134-J134)/J134,0)</f>
        <v>0</v>
      </c>
      <c r="O134" s="69"/>
      <c r="P134" s="137">
        <f t="shared" si="208"/>
        <v>0</v>
      </c>
      <c r="Q134" s="166">
        <f t="shared" si="209"/>
        <v>0</v>
      </c>
      <c r="R134" s="172">
        <f t="shared" si="210"/>
        <v>0</v>
      </c>
      <c r="S134" s="164">
        <f t="shared" si="211"/>
        <v>0</v>
      </c>
      <c r="U134" s="6"/>
      <c r="V134" s="137">
        <f t="shared" ref="V134:V137" si="239">P134+U134</f>
        <v>0</v>
      </c>
      <c r="W134" s="166">
        <f t="shared" ref="W134:W137" si="240">IFERROR((V134-P134)/P134,0)</f>
        <v>0</v>
      </c>
      <c r="X134" s="6"/>
      <c r="Y134" s="137">
        <f t="shared" ref="Y134:Y137" si="241">V134+X134</f>
        <v>0</v>
      </c>
      <c r="Z134" s="177">
        <f t="shared" ref="Z134:Z137" si="242">IFERROR((Y134-V134)/V134,0)</f>
        <v>0</v>
      </c>
      <c r="AA134" s="6"/>
      <c r="AB134" s="137">
        <f t="shared" ref="AB134:AB137" si="243">Y134+AA134</f>
        <v>0</v>
      </c>
      <c r="AC134" s="166">
        <f t="shared" ref="AC134:AC137" si="244">IFERROR((AB134-Y134)/Y134,0)</f>
        <v>0</v>
      </c>
      <c r="AD134" s="6"/>
      <c r="AE134" s="137">
        <f t="shared" ref="AE134:AE137" si="245">AB134+AD134</f>
        <v>0</v>
      </c>
      <c r="AF134" s="177">
        <f t="shared" ref="AF134:AF137" si="246">IFERROR((AE134-AB134)/AB134,0)</f>
        <v>0</v>
      </c>
      <c r="AG134" s="6"/>
      <c r="AH134" s="137">
        <f t="shared" ref="AH134:AH137" si="247">AE134+AG134</f>
        <v>0</v>
      </c>
      <c r="AI134" s="166">
        <f t="shared" ref="AI134:AI137" si="248">IFERROR((AH134-AE134)/AE134,0)</f>
        <v>0</v>
      </c>
      <c r="AJ134" s="163">
        <f t="shared" ref="AJ134:AJ137" si="249">U134+X134+AA134+AD134+AG134</f>
        <v>0</v>
      </c>
      <c r="AK134" s="164">
        <f t="shared" ref="AK134:AK138" si="250">IFERROR((AH134/V134)^(1/4)-1,0)</f>
        <v>0</v>
      </c>
    </row>
    <row r="135" spans="2:47" outlineLevel="1" x14ac:dyDescent="0.35">
      <c r="B135" s="230" t="s">
        <v>97</v>
      </c>
      <c r="C135" s="63" t="s">
        <v>106</v>
      </c>
      <c r="D135" s="69"/>
      <c r="E135" s="70">
        <f t="shared" si="214"/>
        <v>0</v>
      </c>
      <c r="F135" s="69"/>
      <c r="G135" s="137">
        <f t="shared" si="233"/>
        <v>0</v>
      </c>
      <c r="H135" s="177">
        <f t="shared" si="234"/>
        <v>0</v>
      </c>
      <c r="I135" s="69"/>
      <c r="J135" s="137">
        <f t="shared" si="235"/>
        <v>0</v>
      </c>
      <c r="K135" s="166">
        <f t="shared" si="236"/>
        <v>0</v>
      </c>
      <c r="L135" s="69"/>
      <c r="M135" s="137">
        <f t="shared" si="237"/>
        <v>0</v>
      </c>
      <c r="N135" s="177">
        <f t="shared" si="238"/>
        <v>0</v>
      </c>
      <c r="O135" s="69"/>
      <c r="P135" s="137">
        <f t="shared" si="208"/>
        <v>0</v>
      </c>
      <c r="Q135" s="166">
        <f t="shared" si="209"/>
        <v>0</v>
      </c>
      <c r="R135" s="172">
        <f t="shared" si="210"/>
        <v>0</v>
      </c>
      <c r="S135" s="164">
        <f t="shared" si="211"/>
        <v>0</v>
      </c>
      <c r="U135" s="6"/>
      <c r="V135" s="137">
        <f t="shared" si="239"/>
        <v>0</v>
      </c>
      <c r="W135" s="166">
        <f t="shared" si="240"/>
        <v>0</v>
      </c>
      <c r="X135" s="6"/>
      <c r="Y135" s="137">
        <f t="shared" si="241"/>
        <v>0</v>
      </c>
      <c r="Z135" s="177">
        <f t="shared" si="242"/>
        <v>0</v>
      </c>
      <c r="AA135" s="6">
        <v>10</v>
      </c>
      <c r="AB135" s="137">
        <f t="shared" si="243"/>
        <v>10</v>
      </c>
      <c r="AC135" s="166">
        <f t="shared" si="244"/>
        <v>0</v>
      </c>
      <c r="AD135" s="6"/>
      <c r="AE135" s="137">
        <f t="shared" si="245"/>
        <v>10</v>
      </c>
      <c r="AF135" s="177">
        <f t="shared" si="246"/>
        <v>0</v>
      </c>
      <c r="AG135" s="6"/>
      <c r="AH135" s="137">
        <f t="shared" si="247"/>
        <v>10</v>
      </c>
      <c r="AI135" s="166">
        <f t="shared" si="248"/>
        <v>0</v>
      </c>
      <c r="AJ135" s="163">
        <f t="shared" si="249"/>
        <v>10</v>
      </c>
      <c r="AK135" s="164">
        <f t="shared" si="250"/>
        <v>0</v>
      </c>
    </row>
    <row r="136" spans="2:47" outlineLevel="1" x14ac:dyDescent="0.35">
      <c r="B136" s="230" t="s">
        <v>98</v>
      </c>
      <c r="C136" s="63" t="s">
        <v>106</v>
      </c>
      <c r="D136" s="69"/>
      <c r="E136" s="70">
        <f t="shared" si="214"/>
        <v>0</v>
      </c>
      <c r="F136" s="69"/>
      <c r="G136" s="137">
        <f t="shared" si="233"/>
        <v>0</v>
      </c>
      <c r="H136" s="177">
        <f t="shared" si="234"/>
        <v>0</v>
      </c>
      <c r="I136" s="69"/>
      <c r="J136" s="137">
        <f t="shared" si="235"/>
        <v>0</v>
      </c>
      <c r="K136" s="166">
        <f t="shared" si="236"/>
        <v>0</v>
      </c>
      <c r="L136" s="69"/>
      <c r="M136" s="137">
        <f t="shared" si="237"/>
        <v>0</v>
      </c>
      <c r="N136" s="177">
        <f t="shared" si="238"/>
        <v>0</v>
      </c>
      <c r="O136" s="69"/>
      <c r="P136" s="137">
        <f t="shared" si="208"/>
        <v>0</v>
      </c>
      <c r="Q136" s="166">
        <f t="shared" si="209"/>
        <v>0</v>
      </c>
      <c r="R136" s="172">
        <f t="shared" si="210"/>
        <v>0</v>
      </c>
      <c r="S136" s="164">
        <f t="shared" si="211"/>
        <v>0</v>
      </c>
      <c r="U136" s="6"/>
      <c r="V136" s="137">
        <f t="shared" si="239"/>
        <v>0</v>
      </c>
      <c r="W136" s="166">
        <f t="shared" si="240"/>
        <v>0</v>
      </c>
      <c r="X136" s="6"/>
      <c r="Y136" s="137">
        <f t="shared" si="241"/>
        <v>0</v>
      </c>
      <c r="Z136" s="177">
        <f t="shared" si="242"/>
        <v>0</v>
      </c>
      <c r="AA136" s="6"/>
      <c r="AB136" s="137">
        <f t="shared" si="243"/>
        <v>0</v>
      </c>
      <c r="AC136" s="166">
        <f t="shared" si="244"/>
        <v>0</v>
      </c>
      <c r="AD136" s="6"/>
      <c r="AE136" s="137">
        <f t="shared" si="245"/>
        <v>0</v>
      </c>
      <c r="AF136" s="177">
        <f t="shared" si="246"/>
        <v>0</v>
      </c>
      <c r="AG136" s="6"/>
      <c r="AH136" s="137">
        <f t="shared" si="247"/>
        <v>0</v>
      </c>
      <c r="AI136" s="166">
        <f t="shared" si="248"/>
        <v>0</v>
      </c>
      <c r="AJ136" s="163">
        <f t="shared" si="249"/>
        <v>0</v>
      </c>
      <c r="AK136" s="164">
        <f t="shared" si="250"/>
        <v>0</v>
      </c>
    </row>
    <row r="137" spans="2:47" outlineLevel="1" x14ac:dyDescent="0.35">
      <c r="B137" s="230" t="s">
        <v>99</v>
      </c>
      <c r="C137" s="63" t="s">
        <v>106</v>
      </c>
      <c r="D137" s="69"/>
      <c r="E137" s="70">
        <f t="shared" si="214"/>
        <v>0</v>
      </c>
      <c r="F137" s="69"/>
      <c r="G137" s="137">
        <f t="shared" si="233"/>
        <v>0</v>
      </c>
      <c r="H137" s="177">
        <f t="shared" si="234"/>
        <v>0</v>
      </c>
      <c r="I137" s="69"/>
      <c r="J137" s="137">
        <f t="shared" si="235"/>
        <v>0</v>
      </c>
      <c r="K137" s="166">
        <f t="shared" si="236"/>
        <v>0</v>
      </c>
      <c r="L137" s="69"/>
      <c r="M137" s="137">
        <f t="shared" si="237"/>
        <v>0</v>
      </c>
      <c r="N137" s="177">
        <f t="shared" si="238"/>
        <v>0</v>
      </c>
      <c r="O137" s="69"/>
      <c r="P137" s="137">
        <f t="shared" si="208"/>
        <v>0</v>
      </c>
      <c r="Q137" s="166">
        <f t="shared" si="209"/>
        <v>0</v>
      </c>
      <c r="R137" s="172">
        <f t="shared" si="210"/>
        <v>0</v>
      </c>
      <c r="S137" s="164">
        <f t="shared" si="211"/>
        <v>0</v>
      </c>
      <c r="U137" s="6"/>
      <c r="V137" s="137">
        <f t="shared" si="239"/>
        <v>0</v>
      </c>
      <c r="W137" s="166">
        <f t="shared" si="240"/>
        <v>0</v>
      </c>
      <c r="X137" s="6"/>
      <c r="Y137" s="137">
        <f t="shared" si="241"/>
        <v>0</v>
      </c>
      <c r="Z137" s="177">
        <f t="shared" si="242"/>
        <v>0</v>
      </c>
      <c r="AA137" s="6"/>
      <c r="AB137" s="137">
        <f t="shared" si="243"/>
        <v>0</v>
      </c>
      <c r="AC137" s="166">
        <f t="shared" si="244"/>
        <v>0</v>
      </c>
      <c r="AD137" s="6"/>
      <c r="AE137" s="137">
        <f t="shared" si="245"/>
        <v>0</v>
      </c>
      <c r="AF137" s="177">
        <f t="shared" si="246"/>
        <v>0</v>
      </c>
      <c r="AG137" s="6"/>
      <c r="AH137" s="137">
        <f t="shared" si="247"/>
        <v>0</v>
      </c>
      <c r="AI137" s="166">
        <f t="shared" si="248"/>
        <v>0</v>
      </c>
      <c r="AJ137" s="163">
        <f t="shared" si="249"/>
        <v>0</v>
      </c>
      <c r="AK137" s="164">
        <f t="shared" si="250"/>
        <v>0</v>
      </c>
    </row>
    <row r="138" spans="2:47" ht="15" customHeight="1" outlineLevel="1" x14ac:dyDescent="0.35">
      <c r="B138" s="50" t="s">
        <v>138</v>
      </c>
      <c r="C138" s="47" t="s">
        <v>106</v>
      </c>
      <c r="D138" s="175">
        <f>SUM(D113:D137)</f>
        <v>1</v>
      </c>
      <c r="E138" s="175">
        <f t="shared" ref="E138" si="251">SUM(E113:E137)</f>
        <v>1</v>
      </c>
      <c r="F138" s="175">
        <f t="shared" ref="F138" si="252">SUM(F113:F137)</f>
        <v>1</v>
      </c>
      <c r="G138" s="175">
        <f t="shared" ref="G138" si="253">SUM(G113:G137)</f>
        <v>2</v>
      </c>
      <c r="H138" s="174">
        <f>IFERROR((G138-E138)/E138,0)</f>
        <v>1</v>
      </c>
      <c r="I138" s="175">
        <f>SUM(I113:I137)</f>
        <v>5</v>
      </c>
      <c r="J138" s="175">
        <f>SUM(J113:J137)</f>
        <v>7</v>
      </c>
      <c r="K138" s="173">
        <f>IFERROR((J138-G138)/G138,0)</f>
        <v>2.5</v>
      </c>
      <c r="L138" s="175">
        <f t="shared" ref="L138" si="254">SUM(L113:L137)</f>
        <v>19</v>
      </c>
      <c r="M138" s="175">
        <f t="shared" ref="M138" si="255">SUM(M113:M137)</f>
        <v>26</v>
      </c>
      <c r="N138" s="174">
        <f t="shared" si="238"/>
        <v>2.7142857142857144</v>
      </c>
      <c r="O138" s="175">
        <f t="shared" ref="O138" si="256">SUM(O113:O137)</f>
        <v>11</v>
      </c>
      <c r="P138" s="175">
        <f t="shared" ref="P138" si="257">SUM(P113:P137)</f>
        <v>37</v>
      </c>
      <c r="Q138" s="173">
        <f t="shared" si="209"/>
        <v>0.42307692307692307</v>
      </c>
      <c r="R138" s="175">
        <f>SUM(R113:R137)</f>
        <v>37</v>
      </c>
      <c r="S138" s="164">
        <f t="shared" si="211"/>
        <v>1.4663257145596602</v>
      </c>
      <c r="U138" s="175">
        <f t="shared" ref="U138" si="258">SUM(U113:U137)</f>
        <v>65</v>
      </c>
      <c r="V138" s="175">
        <f t="shared" ref="V138" si="259">SUM(V113:V137)</f>
        <v>102</v>
      </c>
      <c r="W138" s="173">
        <f>IFERROR((V138-P138)/P138,0)</f>
        <v>1.7567567567567568</v>
      </c>
      <c r="X138" s="175">
        <f t="shared" ref="X138" si="260">SUM(X113:X137)</f>
        <v>118</v>
      </c>
      <c r="Y138" s="175">
        <f t="shared" ref="Y138" si="261">SUM(Y113:Y137)</f>
        <v>220</v>
      </c>
      <c r="Z138" s="174">
        <f>IFERROR((Y138-V138)/V138,0)</f>
        <v>1.1568627450980393</v>
      </c>
      <c r="AA138" s="175">
        <f t="shared" ref="AA138" si="262">SUM(AA113:AA137)</f>
        <v>87</v>
      </c>
      <c r="AB138" s="175">
        <f t="shared" ref="AB138" si="263">SUM(AB113:AB137)</f>
        <v>307</v>
      </c>
      <c r="AC138" s="173">
        <f>IFERROR((AB138-Y138)/Y138,0)</f>
        <v>0.39545454545454545</v>
      </c>
      <c r="AD138" s="175">
        <f t="shared" ref="AD138" si="264">SUM(AD113:AD137)</f>
        <v>62</v>
      </c>
      <c r="AE138" s="175">
        <f t="shared" ref="AE138" si="265">SUM(AE113:AE137)</f>
        <v>369</v>
      </c>
      <c r="AF138" s="174">
        <f>IFERROR((AE138-AB138)/AB138,0)</f>
        <v>0.20195439739413681</v>
      </c>
      <c r="AG138" s="175">
        <f t="shared" ref="AG138" si="266">SUM(AG113:AG137)</f>
        <v>59</v>
      </c>
      <c r="AH138" s="175">
        <f t="shared" ref="AH138" si="267">SUM(AH113:AH137)</f>
        <v>428</v>
      </c>
      <c r="AI138" s="174">
        <f>IFERROR((AH138-AE138)/AE138,0)</f>
        <v>0.15989159891598917</v>
      </c>
      <c r="AJ138" s="175">
        <f>SUM(AJ113:AJ137)</f>
        <v>391</v>
      </c>
      <c r="AK138" s="176">
        <f t="shared" si="250"/>
        <v>0.43123483921254002</v>
      </c>
    </row>
    <row r="140" spans="2:47" ht="15" customHeight="1" x14ac:dyDescent="0.35">
      <c r="B140" s="296" t="s">
        <v>110</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row>
    <row r="141" spans="2:47" ht="5.5" customHeight="1" outlineLevel="1" x14ac:dyDescent="0.35">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row>
    <row r="142" spans="2:47" outlineLevel="1" x14ac:dyDescent="0.35">
      <c r="B142" s="310"/>
      <c r="C142" s="328" t="s">
        <v>105</v>
      </c>
      <c r="D142" s="307" t="s">
        <v>130</v>
      </c>
      <c r="E142" s="308"/>
      <c r="F142" s="308"/>
      <c r="G142" s="308"/>
      <c r="H142" s="308"/>
      <c r="I142" s="308"/>
      <c r="J142" s="308"/>
      <c r="K142" s="308"/>
      <c r="L142" s="308"/>
      <c r="M142" s="308"/>
      <c r="N142" s="308"/>
      <c r="O142" s="308"/>
      <c r="P142" s="308"/>
      <c r="Q142" s="309"/>
      <c r="R142" s="318" t="str">
        <f xml:space="preserve"> D143&amp;" - "&amp;O143</f>
        <v>2019 - 2023</v>
      </c>
      <c r="S142" s="319"/>
      <c r="U142" s="307" t="s">
        <v>143</v>
      </c>
      <c r="V142" s="308"/>
      <c r="W142" s="308"/>
      <c r="X142" s="308"/>
      <c r="Y142" s="308"/>
      <c r="Z142" s="308"/>
      <c r="AA142" s="308"/>
      <c r="AB142" s="308"/>
      <c r="AC142" s="308"/>
      <c r="AD142" s="308"/>
      <c r="AE142" s="308"/>
      <c r="AF142" s="308"/>
      <c r="AG142" s="308"/>
      <c r="AH142" s="308"/>
      <c r="AI142" s="308"/>
      <c r="AJ142" s="308"/>
      <c r="AK142" s="309"/>
    </row>
    <row r="143" spans="2:47" outlineLevel="1" x14ac:dyDescent="0.35">
      <c r="B143" s="311"/>
      <c r="C143" s="328"/>
      <c r="D143" s="307">
        <f>$C$3-5</f>
        <v>2019</v>
      </c>
      <c r="E143" s="309"/>
      <c r="F143" s="308">
        <f>$C$3-4</f>
        <v>2020</v>
      </c>
      <c r="G143" s="308"/>
      <c r="H143" s="308"/>
      <c r="I143" s="307">
        <f>$C$3-3</f>
        <v>2021</v>
      </c>
      <c r="J143" s="308"/>
      <c r="K143" s="309"/>
      <c r="L143" s="307">
        <f>$C$3-2</f>
        <v>2022</v>
      </c>
      <c r="M143" s="308"/>
      <c r="N143" s="309"/>
      <c r="O143" s="307">
        <f>$C$3-1</f>
        <v>2023</v>
      </c>
      <c r="P143" s="308"/>
      <c r="Q143" s="309"/>
      <c r="R143" s="320"/>
      <c r="S143" s="321"/>
      <c r="U143" s="307">
        <f>$C$3</f>
        <v>2024</v>
      </c>
      <c r="V143" s="308"/>
      <c r="W143" s="309"/>
      <c r="X143" s="308">
        <f>$C$3+1</f>
        <v>2025</v>
      </c>
      <c r="Y143" s="308"/>
      <c r="Z143" s="308"/>
      <c r="AA143" s="307">
        <f>$C$3+2</f>
        <v>2026</v>
      </c>
      <c r="AB143" s="308"/>
      <c r="AC143" s="309"/>
      <c r="AD143" s="308">
        <f>$C$3+3</f>
        <v>2027</v>
      </c>
      <c r="AE143" s="308"/>
      <c r="AF143" s="308"/>
      <c r="AG143" s="307">
        <f>$C$3+4</f>
        <v>2028</v>
      </c>
      <c r="AH143" s="308"/>
      <c r="AI143" s="309"/>
      <c r="AJ143" s="316" t="str">
        <f>U143&amp;" - "&amp;AG143</f>
        <v>2024 - 2028</v>
      </c>
      <c r="AK143" s="317"/>
    </row>
    <row r="144" spans="2:47" ht="29" outlineLevel="1" x14ac:dyDescent="0.35">
      <c r="B144" s="312"/>
      <c r="C144" s="328"/>
      <c r="D144" s="65" t="s">
        <v>132</v>
      </c>
      <c r="E144" s="66" t="s">
        <v>133</v>
      </c>
      <c r="F144" s="74" t="s">
        <v>132</v>
      </c>
      <c r="G144" s="9" t="s">
        <v>133</v>
      </c>
      <c r="H144" s="66" t="s">
        <v>134</v>
      </c>
      <c r="I144" s="74" t="s">
        <v>132</v>
      </c>
      <c r="J144" s="9" t="s">
        <v>133</v>
      </c>
      <c r="K144" s="66" t="s">
        <v>134</v>
      </c>
      <c r="L144" s="74" t="s">
        <v>132</v>
      </c>
      <c r="M144" s="9" t="s">
        <v>133</v>
      </c>
      <c r="N144" s="66" t="s">
        <v>134</v>
      </c>
      <c r="O144" s="74" t="s">
        <v>132</v>
      </c>
      <c r="P144" s="9" t="s">
        <v>133</v>
      </c>
      <c r="Q144" s="66" t="s">
        <v>134</v>
      </c>
      <c r="R144" s="65" t="s">
        <v>126</v>
      </c>
      <c r="S144" s="119" t="s">
        <v>135</v>
      </c>
      <c r="U144" s="65" t="s">
        <v>132</v>
      </c>
      <c r="V144" s="9" t="s">
        <v>133</v>
      </c>
      <c r="W144" s="66" t="s">
        <v>134</v>
      </c>
      <c r="X144" s="74" t="s">
        <v>132</v>
      </c>
      <c r="Y144" s="9" t="s">
        <v>133</v>
      </c>
      <c r="Z144" s="66" t="s">
        <v>134</v>
      </c>
      <c r="AA144" s="74" t="s">
        <v>132</v>
      </c>
      <c r="AB144" s="9" t="s">
        <v>133</v>
      </c>
      <c r="AC144" s="66" t="s">
        <v>134</v>
      </c>
      <c r="AD144" s="74" t="s">
        <v>132</v>
      </c>
      <c r="AE144" s="9" t="s">
        <v>133</v>
      </c>
      <c r="AF144" s="66" t="s">
        <v>134</v>
      </c>
      <c r="AG144" s="74" t="s">
        <v>132</v>
      </c>
      <c r="AH144" s="9" t="s">
        <v>133</v>
      </c>
      <c r="AI144" s="66" t="s">
        <v>134</v>
      </c>
      <c r="AJ144" s="74" t="s">
        <v>126</v>
      </c>
      <c r="AK144" s="119" t="s">
        <v>135</v>
      </c>
    </row>
    <row r="145" spans="2:37" outlineLevel="1" x14ac:dyDescent="0.35">
      <c r="B145" s="229" t="s">
        <v>75</v>
      </c>
      <c r="C145" s="63" t="s">
        <v>106</v>
      </c>
      <c r="D145" s="69">
        <v>0</v>
      </c>
      <c r="E145" s="70">
        <f>D145</f>
        <v>0</v>
      </c>
      <c r="F145" s="69"/>
      <c r="G145" s="137">
        <f t="shared" ref="G145" si="268">E145+F145</f>
        <v>0</v>
      </c>
      <c r="H145" s="177">
        <f t="shared" ref="H145" si="269">IFERROR((G145-E145)/E145,0)</f>
        <v>0</v>
      </c>
      <c r="I145" s="69"/>
      <c r="J145" s="137">
        <f>G145+I145</f>
        <v>0</v>
      </c>
      <c r="K145" s="166">
        <f>IFERROR((J145-G145)/G145,0)</f>
        <v>0</v>
      </c>
      <c r="L145" s="69"/>
      <c r="M145" s="137">
        <f>J145+L145</f>
        <v>0</v>
      </c>
      <c r="N145" s="177">
        <f>IFERROR((M145-J145)/J145,0)</f>
        <v>0</v>
      </c>
      <c r="O145" s="69"/>
      <c r="P145" s="137">
        <f t="shared" ref="P145:P169" si="270">M145+O145</f>
        <v>0</v>
      </c>
      <c r="Q145" s="166">
        <f t="shared" ref="Q145:Q170" si="271">IFERROR((P145-M145)/M145,0)</f>
        <v>0</v>
      </c>
      <c r="R145" s="172">
        <f t="shared" ref="R145:R169" si="272">D145+F145+I145+L145+O145</f>
        <v>0</v>
      </c>
      <c r="S145" s="164">
        <f t="shared" ref="S145:S170" si="273">IFERROR((P145/E145)^(1/4)-1,0)</f>
        <v>0</v>
      </c>
      <c r="U145" s="6"/>
      <c r="V145" s="137">
        <f t="shared" ref="V145" si="274">P145+U145</f>
        <v>0</v>
      </c>
      <c r="W145" s="166">
        <f t="shared" ref="W145" si="275">IFERROR((V145-P145)/P145,0)</f>
        <v>0</v>
      </c>
      <c r="X145" s="6"/>
      <c r="Y145" s="137">
        <f>V145+X145</f>
        <v>0</v>
      </c>
      <c r="Z145" s="177">
        <f>IFERROR((Y145-V145)/V145,0)</f>
        <v>0</v>
      </c>
      <c r="AA145" s="6"/>
      <c r="AB145" s="137">
        <f>Y145+AA145</f>
        <v>0</v>
      </c>
      <c r="AC145" s="166">
        <f>IFERROR((AB145-Y145)/Y145,0)</f>
        <v>0</v>
      </c>
      <c r="AD145" s="6"/>
      <c r="AE145" s="137">
        <f>AB145+AD145</f>
        <v>0</v>
      </c>
      <c r="AF145" s="177">
        <f>IFERROR((AE145-AB145)/AB145,0)</f>
        <v>0</v>
      </c>
      <c r="AG145" s="6"/>
      <c r="AH145" s="137">
        <f>AE145+AG145</f>
        <v>0</v>
      </c>
      <c r="AI145" s="166">
        <f>IFERROR((AH145-AE145)/AE145,0)</f>
        <v>0</v>
      </c>
      <c r="AJ145" s="163">
        <f>U145+X145+AA145+AD145+AG145</f>
        <v>0</v>
      </c>
      <c r="AK145" s="164">
        <f>IFERROR((AH145/V145)^(1/4)-1,0)</f>
        <v>0</v>
      </c>
    </row>
    <row r="146" spans="2:37" outlineLevel="1" x14ac:dyDescent="0.35">
      <c r="B146" s="230" t="s">
        <v>76</v>
      </c>
      <c r="C146" s="63" t="s">
        <v>106</v>
      </c>
      <c r="D146" s="69">
        <v>0</v>
      </c>
      <c r="E146" s="70">
        <f t="shared" ref="E146:E169" si="276">D146</f>
        <v>0</v>
      </c>
      <c r="F146" s="69"/>
      <c r="G146" s="137">
        <f t="shared" ref="G146:G165" si="277">E146+F146</f>
        <v>0</v>
      </c>
      <c r="H146" s="177">
        <f t="shared" ref="H146:H165" si="278">IFERROR((G146-E146)/E146,0)</f>
        <v>0</v>
      </c>
      <c r="I146" s="69"/>
      <c r="J146" s="137">
        <f t="shared" ref="J146:J165" si="279">G146+I146</f>
        <v>0</v>
      </c>
      <c r="K146" s="166">
        <f t="shared" ref="K146:K165" si="280">IFERROR((J146-G146)/G146,0)</f>
        <v>0</v>
      </c>
      <c r="L146" s="69"/>
      <c r="M146" s="137">
        <f t="shared" ref="M146:M165" si="281">J146+L146</f>
        <v>0</v>
      </c>
      <c r="N146" s="177">
        <f t="shared" ref="N146:N165" si="282">IFERROR((M146-J146)/J146,0)</f>
        <v>0</v>
      </c>
      <c r="O146" s="69"/>
      <c r="P146" s="137">
        <f t="shared" si="270"/>
        <v>0</v>
      </c>
      <c r="Q146" s="166">
        <f t="shared" si="271"/>
        <v>0</v>
      </c>
      <c r="R146" s="172">
        <f t="shared" si="272"/>
        <v>0</v>
      </c>
      <c r="S146" s="164">
        <f t="shared" si="273"/>
        <v>0</v>
      </c>
      <c r="U146" s="6"/>
      <c r="V146" s="137">
        <f t="shared" ref="V146:V165" si="283">P146+U146</f>
        <v>0</v>
      </c>
      <c r="W146" s="166">
        <f t="shared" ref="W146:W165" si="284">IFERROR((V146-P146)/P146,0)</f>
        <v>0</v>
      </c>
      <c r="X146" s="6"/>
      <c r="Y146" s="137">
        <f t="shared" ref="Y146:Y165" si="285">V146+X146</f>
        <v>0</v>
      </c>
      <c r="Z146" s="177">
        <f t="shared" ref="Z146:Z165" si="286">IFERROR((Y146-V146)/V146,0)</f>
        <v>0</v>
      </c>
      <c r="AA146" s="6"/>
      <c r="AB146" s="137">
        <f t="shared" ref="AB146:AB165" si="287">Y146+AA146</f>
        <v>0</v>
      </c>
      <c r="AC146" s="166">
        <f t="shared" ref="AC146:AC165" si="288">IFERROR((AB146-Y146)/Y146,0)</f>
        <v>0</v>
      </c>
      <c r="AD146" s="6"/>
      <c r="AE146" s="137">
        <f t="shared" ref="AE146:AE165" si="289">AB146+AD146</f>
        <v>0</v>
      </c>
      <c r="AF146" s="177">
        <f t="shared" ref="AF146:AF165" si="290">IFERROR((AE146-AB146)/AB146,0)</f>
        <v>0</v>
      </c>
      <c r="AG146" s="6"/>
      <c r="AH146" s="137">
        <f t="shared" ref="AH146:AH165" si="291">AE146+AG146</f>
        <v>0</v>
      </c>
      <c r="AI146" s="166">
        <f t="shared" ref="AI146:AI165" si="292">IFERROR((AH146-AE146)/AE146,0)</f>
        <v>0</v>
      </c>
      <c r="AJ146" s="163">
        <f t="shared" ref="AJ146:AJ165" si="293">U146+X146+AA146+AD146+AG146</f>
        <v>0</v>
      </c>
      <c r="AK146" s="164">
        <f t="shared" ref="AK146:AK165" si="294">IFERROR((AH146/V146)^(1/4)-1,0)</f>
        <v>0</v>
      </c>
    </row>
    <row r="147" spans="2:37" outlineLevel="1" x14ac:dyDescent="0.35">
      <c r="B147" s="229" t="s">
        <v>77</v>
      </c>
      <c r="C147" s="63" t="s">
        <v>106</v>
      </c>
      <c r="D147" s="69">
        <v>0</v>
      </c>
      <c r="E147" s="70">
        <f t="shared" si="276"/>
        <v>0</v>
      </c>
      <c r="F147" s="69"/>
      <c r="G147" s="137">
        <f t="shared" si="277"/>
        <v>0</v>
      </c>
      <c r="H147" s="177">
        <f t="shared" si="278"/>
        <v>0</v>
      </c>
      <c r="I147" s="69"/>
      <c r="J147" s="137">
        <f t="shared" si="279"/>
        <v>0</v>
      </c>
      <c r="K147" s="166">
        <f t="shared" si="280"/>
        <v>0</v>
      </c>
      <c r="L147" s="69"/>
      <c r="M147" s="137">
        <f t="shared" si="281"/>
        <v>0</v>
      </c>
      <c r="N147" s="177">
        <f t="shared" si="282"/>
        <v>0</v>
      </c>
      <c r="O147" s="69"/>
      <c r="P147" s="137">
        <f t="shared" si="270"/>
        <v>0</v>
      </c>
      <c r="Q147" s="166">
        <f t="shared" si="271"/>
        <v>0</v>
      </c>
      <c r="R147" s="172">
        <f t="shared" si="272"/>
        <v>0</v>
      </c>
      <c r="S147" s="164">
        <f t="shared" si="273"/>
        <v>0</v>
      </c>
      <c r="U147" s="6"/>
      <c r="V147" s="137">
        <f t="shared" si="283"/>
        <v>0</v>
      </c>
      <c r="W147" s="166">
        <f t="shared" si="284"/>
        <v>0</v>
      </c>
      <c r="X147" s="6"/>
      <c r="Y147" s="137">
        <f t="shared" si="285"/>
        <v>0</v>
      </c>
      <c r="Z147" s="177">
        <f t="shared" si="286"/>
        <v>0</v>
      </c>
      <c r="AA147" s="6"/>
      <c r="AB147" s="137">
        <f t="shared" si="287"/>
        <v>0</v>
      </c>
      <c r="AC147" s="166">
        <f t="shared" si="288"/>
        <v>0</v>
      </c>
      <c r="AD147" s="6"/>
      <c r="AE147" s="137">
        <f t="shared" si="289"/>
        <v>0</v>
      </c>
      <c r="AF147" s="177">
        <f t="shared" si="290"/>
        <v>0</v>
      </c>
      <c r="AG147" s="6"/>
      <c r="AH147" s="137">
        <f t="shared" si="291"/>
        <v>0</v>
      </c>
      <c r="AI147" s="166">
        <f t="shared" si="292"/>
        <v>0</v>
      </c>
      <c r="AJ147" s="163">
        <f t="shared" si="293"/>
        <v>0</v>
      </c>
      <c r="AK147" s="164">
        <f t="shared" si="294"/>
        <v>0</v>
      </c>
    </row>
    <row r="148" spans="2:37" outlineLevel="1" x14ac:dyDescent="0.35">
      <c r="B148" s="230" t="s">
        <v>78</v>
      </c>
      <c r="C148" s="63" t="s">
        <v>106</v>
      </c>
      <c r="D148" s="69"/>
      <c r="E148" s="70">
        <v>1</v>
      </c>
      <c r="F148" s="69"/>
      <c r="G148" s="137">
        <f t="shared" si="277"/>
        <v>1</v>
      </c>
      <c r="H148" s="177">
        <f t="shared" si="278"/>
        <v>0</v>
      </c>
      <c r="I148" s="69"/>
      <c r="J148" s="137">
        <f t="shared" si="279"/>
        <v>1</v>
      </c>
      <c r="K148" s="166">
        <f t="shared" si="280"/>
        <v>0</v>
      </c>
      <c r="L148" s="69"/>
      <c r="M148" s="137">
        <f t="shared" si="281"/>
        <v>1</v>
      </c>
      <c r="N148" s="177">
        <f t="shared" si="282"/>
        <v>0</v>
      </c>
      <c r="O148" s="69"/>
      <c r="P148" s="137">
        <f t="shared" si="270"/>
        <v>1</v>
      </c>
      <c r="Q148" s="166">
        <f t="shared" si="271"/>
        <v>0</v>
      </c>
      <c r="R148" s="172">
        <f t="shared" si="272"/>
        <v>0</v>
      </c>
      <c r="S148" s="164">
        <f t="shared" si="273"/>
        <v>0</v>
      </c>
      <c r="U148" s="6">
        <v>4</v>
      </c>
      <c r="V148" s="137">
        <f t="shared" si="283"/>
        <v>5</v>
      </c>
      <c r="W148" s="166">
        <f t="shared" si="284"/>
        <v>4</v>
      </c>
      <c r="X148" s="6">
        <v>10</v>
      </c>
      <c r="Y148" s="137">
        <f t="shared" si="285"/>
        <v>15</v>
      </c>
      <c r="Z148" s="177">
        <f t="shared" si="286"/>
        <v>2</v>
      </c>
      <c r="AA148" s="6">
        <v>4</v>
      </c>
      <c r="AB148" s="137">
        <f t="shared" si="287"/>
        <v>19</v>
      </c>
      <c r="AC148" s="166">
        <f t="shared" si="288"/>
        <v>0.26666666666666666</v>
      </c>
      <c r="AD148" s="6">
        <v>4</v>
      </c>
      <c r="AE148" s="137">
        <f t="shared" si="289"/>
        <v>23</v>
      </c>
      <c r="AF148" s="177">
        <f t="shared" si="290"/>
        <v>0.21052631578947367</v>
      </c>
      <c r="AG148" s="6">
        <v>4</v>
      </c>
      <c r="AH148" s="137">
        <f t="shared" si="291"/>
        <v>27</v>
      </c>
      <c r="AI148" s="166">
        <f t="shared" si="292"/>
        <v>0.17391304347826086</v>
      </c>
      <c r="AJ148" s="163">
        <f t="shared" si="293"/>
        <v>26</v>
      </c>
      <c r="AK148" s="164">
        <f t="shared" si="294"/>
        <v>0.5243982444638442</v>
      </c>
    </row>
    <row r="149" spans="2:37" outlineLevel="1" x14ac:dyDescent="0.35">
      <c r="B149" s="229" t="s">
        <v>79</v>
      </c>
      <c r="C149" s="63" t="s">
        <v>106</v>
      </c>
      <c r="D149" s="69">
        <v>0</v>
      </c>
      <c r="E149" s="70">
        <f t="shared" si="276"/>
        <v>0</v>
      </c>
      <c r="F149" s="69"/>
      <c r="G149" s="137">
        <f t="shared" si="277"/>
        <v>0</v>
      </c>
      <c r="H149" s="177">
        <f t="shared" si="278"/>
        <v>0</v>
      </c>
      <c r="I149" s="69"/>
      <c r="J149" s="137">
        <f t="shared" si="279"/>
        <v>0</v>
      </c>
      <c r="K149" s="166">
        <f t="shared" si="280"/>
        <v>0</v>
      </c>
      <c r="L149" s="69"/>
      <c r="M149" s="137">
        <f t="shared" si="281"/>
        <v>0</v>
      </c>
      <c r="N149" s="177">
        <f t="shared" si="282"/>
        <v>0</v>
      </c>
      <c r="O149" s="69"/>
      <c r="P149" s="137">
        <f t="shared" si="270"/>
        <v>0</v>
      </c>
      <c r="Q149" s="166">
        <f t="shared" si="271"/>
        <v>0</v>
      </c>
      <c r="R149" s="172">
        <f t="shared" si="272"/>
        <v>0</v>
      </c>
      <c r="S149" s="164">
        <f t="shared" si="273"/>
        <v>0</v>
      </c>
      <c r="U149" s="6"/>
      <c r="V149" s="137">
        <f t="shared" si="283"/>
        <v>0</v>
      </c>
      <c r="W149" s="166">
        <f t="shared" si="284"/>
        <v>0</v>
      </c>
      <c r="X149" s="6"/>
      <c r="Y149" s="137">
        <f t="shared" si="285"/>
        <v>0</v>
      </c>
      <c r="Z149" s="177">
        <f t="shared" si="286"/>
        <v>0</v>
      </c>
      <c r="AA149" s="6"/>
      <c r="AB149" s="137">
        <f t="shared" si="287"/>
        <v>0</v>
      </c>
      <c r="AC149" s="166">
        <f t="shared" si="288"/>
        <v>0</v>
      </c>
      <c r="AD149" s="6"/>
      <c r="AE149" s="137">
        <f t="shared" si="289"/>
        <v>0</v>
      </c>
      <c r="AF149" s="177">
        <f t="shared" si="290"/>
        <v>0</v>
      </c>
      <c r="AG149" s="6"/>
      <c r="AH149" s="137">
        <f t="shared" si="291"/>
        <v>0</v>
      </c>
      <c r="AI149" s="166">
        <f t="shared" si="292"/>
        <v>0</v>
      </c>
      <c r="AJ149" s="163">
        <f t="shared" si="293"/>
        <v>0</v>
      </c>
      <c r="AK149" s="164">
        <f t="shared" si="294"/>
        <v>0</v>
      </c>
    </row>
    <row r="150" spans="2:37" outlineLevel="1" x14ac:dyDescent="0.35">
      <c r="B150" s="230" t="s">
        <v>80</v>
      </c>
      <c r="C150" s="63" t="s">
        <v>106</v>
      </c>
      <c r="D150" s="69"/>
      <c r="E150" s="70">
        <v>1</v>
      </c>
      <c r="F150" s="69"/>
      <c r="G150" s="137">
        <f t="shared" si="277"/>
        <v>1</v>
      </c>
      <c r="H150" s="177">
        <f t="shared" si="278"/>
        <v>0</v>
      </c>
      <c r="I150" s="69"/>
      <c r="J150" s="137">
        <f t="shared" si="279"/>
        <v>1</v>
      </c>
      <c r="K150" s="166">
        <f t="shared" si="280"/>
        <v>0</v>
      </c>
      <c r="L150" s="69"/>
      <c r="M150" s="137">
        <f t="shared" si="281"/>
        <v>1</v>
      </c>
      <c r="N150" s="177">
        <f t="shared" si="282"/>
        <v>0</v>
      </c>
      <c r="O150" s="69"/>
      <c r="P150" s="137">
        <f t="shared" si="270"/>
        <v>1</v>
      </c>
      <c r="Q150" s="166">
        <f t="shared" si="271"/>
        <v>0</v>
      </c>
      <c r="R150" s="172">
        <f t="shared" si="272"/>
        <v>0</v>
      </c>
      <c r="S150" s="164">
        <f t="shared" si="273"/>
        <v>0</v>
      </c>
      <c r="U150" s="6">
        <v>13</v>
      </c>
      <c r="V150" s="137">
        <f t="shared" si="283"/>
        <v>14</v>
      </c>
      <c r="W150" s="166">
        <f t="shared" si="284"/>
        <v>13</v>
      </c>
      <c r="X150" s="6">
        <v>14</v>
      </c>
      <c r="Y150" s="137">
        <f t="shared" si="285"/>
        <v>28</v>
      </c>
      <c r="Z150" s="177">
        <f t="shared" si="286"/>
        <v>1</v>
      </c>
      <c r="AA150" s="6">
        <v>12</v>
      </c>
      <c r="AB150" s="137">
        <f t="shared" si="287"/>
        <v>40</v>
      </c>
      <c r="AC150" s="166">
        <f t="shared" si="288"/>
        <v>0.42857142857142855</v>
      </c>
      <c r="AD150" s="6">
        <v>9</v>
      </c>
      <c r="AE150" s="137">
        <f t="shared" si="289"/>
        <v>49</v>
      </c>
      <c r="AF150" s="177">
        <f t="shared" si="290"/>
        <v>0.22500000000000001</v>
      </c>
      <c r="AG150" s="6">
        <v>8</v>
      </c>
      <c r="AH150" s="137">
        <f t="shared" si="291"/>
        <v>57</v>
      </c>
      <c r="AI150" s="166">
        <f t="shared" si="292"/>
        <v>0.16326530612244897</v>
      </c>
      <c r="AJ150" s="163">
        <f t="shared" si="293"/>
        <v>56</v>
      </c>
      <c r="AK150" s="164">
        <f t="shared" si="294"/>
        <v>0.42048517324315915</v>
      </c>
    </row>
    <row r="151" spans="2:37" outlineLevel="1" x14ac:dyDescent="0.35">
      <c r="B151" s="229" t="s">
        <v>81</v>
      </c>
      <c r="C151" s="63" t="s">
        <v>106</v>
      </c>
      <c r="D151" s="69">
        <v>0</v>
      </c>
      <c r="E151" s="70">
        <f t="shared" si="276"/>
        <v>0</v>
      </c>
      <c r="F151" s="69"/>
      <c r="G151" s="137">
        <f t="shared" si="277"/>
        <v>0</v>
      </c>
      <c r="H151" s="177">
        <f t="shared" si="278"/>
        <v>0</v>
      </c>
      <c r="I151" s="69"/>
      <c r="J151" s="137">
        <f t="shared" si="279"/>
        <v>0</v>
      </c>
      <c r="K151" s="166">
        <f t="shared" si="280"/>
        <v>0</v>
      </c>
      <c r="L151" s="69"/>
      <c r="M151" s="137">
        <f t="shared" si="281"/>
        <v>0</v>
      </c>
      <c r="N151" s="177">
        <f t="shared" si="282"/>
        <v>0</v>
      </c>
      <c r="O151" s="69"/>
      <c r="P151" s="137">
        <f t="shared" si="270"/>
        <v>0</v>
      </c>
      <c r="Q151" s="166">
        <f t="shared" si="271"/>
        <v>0</v>
      </c>
      <c r="R151" s="172">
        <f t="shared" si="272"/>
        <v>0</v>
      </c>
      <c r="S151" s="164">
        <f t="shared" si="273"/>
        <v>0</v>
      </c>
      <c r="U151" s="6"/>
      <c r="V151" s="137">
        <f t="shared" si="283"/>
        <v>0</v>
      </c>
      <c r="W151" s="166">
        <f t="shared" si="284"/>
        <v>0</v>
      </c>
      <c r="X151" s="6"/>
      <c r="Y151" s="137">
        <f t="shared" si="285"/>
        <v>0</v>
      </c>
      <c r="Z151" s="177">
        <f t="shared" si="286"/>
        <v>0</v>
      </c>
      <c r="AA151" s="6"/>
      <c r="AB151" s="137">
        <f t="shared" si="287"/>
        <v>0</v>
      </c>
      <c r="AC151" s="166">
        <f t="shared" si="288"/>
        <v>0</v>
      </c>
      <c r="AD151" s="6"/>
      <c r="AE151" s="137">
        <f t="shared" si="289"/>
        <v>0</v>
      </c>
      <c r="AF151" s="177">
        <f t="shared" si="290"/>
        <v>0</v>
      </c>
      <c r="AG151" s="6"/>
      <c r="AH151" s="137">
        <f t="shared" si="291"/>
        <v>0</v>
      </c>
      <c r="AI151" s="166">
        <f t="shared" si="292"/>
        <v>0</v>
      </c>
      <c r="AJ151" s="163">
        <f t="shared" si="293"/>
        <v>0</v>
      </c>
      <c r="AK151" s="164">
        <f t="shared" si="294"/>
        <v>0</v>
      </c>
    </row>
    <row r="152" spans="2:37" outlineLevel="1" x14ac:dyDescent="0.35">
      <c r="B152" s="230" t="s">
        <v>82</v>
      </c>
      <c r="C152" s="63" t="s">
        <v>106</v>
      </c>
      <c r="D152" s="69">
        <v>0</v>
      </c>
      <c r="E152" s="70">
        <f t="shared" si="276"/>
        <v>0</v>
      </c>
      <c r="F152" s="69"/>
      <c r="G152" s="137">
        <f t="shared" si="277"/>
        <v>0</v>
      </c>
      <c r="H152" s="177">
        <f t="shared" si="278"/>
        <v>0</v>
      </c>
      <c r="I152" s="69"/>
      <c r="J152" s="137">
        <f t="shared" si="279"/>
        <v>0</v>
      </c>
      <c r="K152" s="166">
        <f t="shared" si="280"/>
        <v>0</v>
      </c>
      <c r="L152" s="69"/>
      <c r="M152" s="137">
        <f t="shared" si="281"/>
        <v>0</v>
      </c>
      <c r="N152" s="177">
        <f t="shared" si="282"/>
        <v>0</v>
      </c>
      <c r="O152" s="69"/>
      <c r="P152" s="137">
        <f t="shared" si="270"/>
        <v>0</v>
      </c>
      <c r="Q152" s="166">
        <f t="shared" si="271"/>
        <v>0</v>
      </c>
      <c r="R152" s="172">
        <f t="shared" si="272"/>
        <v>0</v>
      </c>
      <c r="S152" s="164">
        <f t="shared" si="273"/>
        <v>0</v>
      </c>
      <c r="U152" s="6"/>
      <c r="V152" s="137">
        <f t="shared" si="283"/>
        <v>0</v>
      </c>
      <c r="W152" s="166">
        <f t="shared" si="284"/>
        <v>0</v>
      </c>
      <c r="X152" s="6"/>
      <c r="Y152" s="137">
        <f t="shared" si="285"/>
        <v>0</v>
      </c>
      <c r="Z152" s="177">
        <f t="shared" si="286"/>
        <v>0</v>
      </c>
      <c r="AA152" s="6"/>
      <c r="AB152" s="137">
        <f t="shared" si="287"/>
        <v>0</v>
      </c>
      <c r="AC152" s="166">
        <f t="shared" si="288"/>
        <v>0</v>
      </c>
      <c r="AD152" s="6"/>
      <c r="AE152" s="137">
        <f t="shared" si="289"/>
        <v>0</v>
      </c>
      <c r="AF152" s="177">
        <f t="shared" si="290"/>
        <v>0</v>
      </c>
      <c r="AG152" s="6"/>
      <c r="AH152" s="137">
        <f t="shared" si="291"/>
        <v>0</v>
      </c>
      <c r="AI152" s="166">
        <f t="shared" si="292"/>
        <v>0</v>
      </c>
      <c r="AJ152" s="163">
        <f t="shared" si="293"/>
        <v>0</v>
      </c>
      <c r="AK152" s="164">
        <f t="shared" si="294"/>
        <v>0</v>
      </c>
    </row>
    <row r="153" spans="2:37" outlineLevel="1" x14ac:dyDescent="0.35">
      <c r="B153" s="230" t="s">
        <v>83</v>
      </c>
      <c r="C153" s="63" t="s">
        <v>106</v>
      </c>
      <c r="D153" s="69">
        <v>0</v>
      </c>
      <c r="E153" s="70">
        <f t="shared" si="276"/>
        <v>0</v>
      </c>
      <c r="F153" s="69"/>
      <c r="G153" s="137">
        <f t="shared" si="277"/>
        <v>0</v>
      </c>
      <c r="H153" s="177">
        <f t="shared" si="278"/>
        <v>0</v>
      </c>
      <c r="I153" s="69"/>
      <c r="J153" s="137">
        <f t="shared" si="279"/>
        <v>0</v>
      </c>
      <c r="K153" s="166">
        <f t="shared" si="280"/>
        <v>0</v>
      </c>
      <c r="L153" s="69"/>
      <c r="M153" s="137">
        <f t="shared" si="281"/>
        <v>0</v>
      </c>
      <c r="N153" s="177">
        <f t="shared" si="282"/>
        <v>0</v>
      </c>
      <c r="O153" s="69"/>
      <c r="P153" s="137">
        <f t="shared" si="270"/>
        <v>0</v>
      </c>
      <c r="Q153" s="166">
        <f t="shared" si="271"/>
        <v>0</v>
      </c>
      <c r="R153" s="172">
        <f t="shared" si="272"/>
        <v>0</v>
      </c>
      <c r="S153" s="164">
        <f t="shared" si="273"/>
        <v>0</v>
      </c>
      <c r="U153" s="6"/>
      <c r="V153" s="137">
        <f t="shared" si="283"/>
        <v>0</v>
      </c>
      <c r="W153" s="166">
        <f t="shared" si="284"/>
        <v>0</v>
      </c>
      <c r="X153" s="6"/>
      <c r="Y153" s="137">
        <f t="shared" si="285"/>
        <v>0</v>
      </c>
      <c r="Z153" s="177">
        <f t="shared" si="286"/>
        <v>0</v>
      </c>
      <c r="AA153" s="6"/>
      <c r="AB153" s="137">
        <f t="shared" si="287"/>
        <v>0</v>
      </c>
      <c r="AC153" s="166">
        <f t="shared" si="288"/>
        <v>0</v>
      </c>
      <c r="AD153" s="6"/>
      <c r="AE153" s="137">
        <f t="shared" si="289"/>
        <v>0</v>
      </c>
      <c r="AF153" s="177">
        <f t="shared" si="290"/>
        <v>0</v>
      </c>
      <c r="AG153" s="6"/>
      <c r="AH153" s="137">
        <f t="shared" si="291"/>
        <v>0</v>
      </c>
      <c r="AI153" s="166">
        <f t="shared" si="292"/>
        <v>0</v>
      </c>
      <c r="AJ153" s="163">
        <f t="shared" si="293"/>
        <v>0</v>
      </c>
      <c r="AK153" s="164">
        <f t="shared" si="294"/>
        <v>0</v>
      </c>
    </row>
    <row r="154" spans="2:37" outlineLevel="1" x14ac:dyDescent="0.35">
      <c r="B154" s="230" t="s">
        <v>84</v>
      </c>
      <c r="C154" s="63" t="s">
        <v>106</v>
      </c>
      <c r="D154" s="69">
        <v>0</v>
      </c>
      <c r="E154" s="70">
        <f t="shared" si="276"/>
        <v>0</v>
      </c>
      <c r="F154" s="69"/>
      <c r="G154" s="137">
        <f t="shared" si="277"/>
        <v>0</v>
      </c>
      <c r="H154" s="177">
        <f t="shared" si="278"/>
        <v>0</v>
      </c>
      <c r="I154" s="69"/>
      <c r="J154" s="137">
        <f t="shared" si="279"/>
        <v>0</v>
      </c>
      <c r="K154" s="166">
        <f t="shared" si="280"/>
        <v>0</v>
      </c>
      <c r="L154" s="69"/>
      <c r="M154" s="137">
        <f t="shared" si="281"/>
        <v>0</v>
      </c>
      <c r="N154" s="177">
        <f t="shared" si="282"/>
        <v>0</v>
      </c>
      <c r="O154" s="69"/>
      <c r="P154" s="137">
        <f t="shared" si="270"/>
        <v>0</v>
      </c>
      <c r="Q154" s="166">
        <f t="shared" si="271"/>
        <v>0</v>
      </c>
      <c r="R154" s="172">
        <f t="shared" si="272"/>
        <v>0</v>
      </c>
      <c r="S154" s="164">
        <f t="shared" si="273"/>
        <v>0</v>
      </c>
      <c r="U154" s="6"/>
      <c r="V154" s="137">
        <f t="shared" si="283"/>
        <v>0</v>
      </c>
      <c r="W154" s="166">
        <f t="shared" si="284"/>
        <v>0</v>
      </c>
      <c r="X154" s="6"/>
      <c r="Y154" s="137">
        <f t="shared" si="285"/>
        <v>0</v>
      </c>
      <c r="Z154" s="177">
        <f t="shared" si="286"/>
        <v>0</v>
      </c>
      <c r="AA154" s="6"/>
      <c r="AB154" s="137">
        <f t="shared" si="287"/>
        <v>0</v>
      </c>
      <c r="AC154" s="166">
        <f t="shared" si="288"/>
        <v>0</v>
      </c>
      <c r="AD154" s="6"/>
      <c r="AE154" s="137">
        <f t="shared" si="289"/>
        <v>0</v>
      </c>
      <c r="AF154" s="177">
        <f t="shared" si="290"/>
        <v>0</v>
      </c>
      <c r="AG154" s="6"/>
      <c r="AH154" s="137">
        <f t="shared" si="291"/>
        <v>0</v>
      </c>
      <c r="AI154" s="166">
        <f t="shared" si="292"/>
        <v>0</v>
      </c>
      <c r="AJ154" s="163">
        <f t="shared" si="293"/>
        <v>0</v>
      </c>
      <c r="AK154" s="164">
        <f t="shared" si="294"/>
        <v>0</v>
      </c>
    </row>
    <row r="155" spans="2:37" outlineLevel="1" x14ac:dyDescent="0.35">
      <c r="B155" s="229" t="s">
        <v>85</v>
      </c>
      <c r="C155" s="63" t="s">
        <v>106</v>
      </c>
      <c r="D155" s="69">
        <v>0</v>
      </c>
      <c r="E155" s="70">
        <f t="shared" si="276"/>
        <v>0</v>
      </c>
      <c r="F155" s="69"/>
      <c r="G155" s="137">
        <f t="shared" si="277"/>
        <v>0</v>
      </c>
      <c r="H155" s="177">
        <f t="shared" si="278"/>
        <v>0</v>
      </c>
      <c r="I155" s="69"/>
      <c r="J155" s="137">
        <f t="shared" si="279"/>
        <v>0</v>
      </c>
      <c r="K155" s="166">
        <f t="shared" si="280"/>
        <v>0</v>
      </c>
      <c r="L155" s="69"/>
      <c r="M155" s="137">
        <f t="shared" si="281"/>
        <v>0</v>
      </c>
      <c r="N155" s="177">
        <f t="shared" si="282"/>
        <v>0</v>
      </c>
      <c r="O155" s="69"/>
      <c r="P155" s="137">
        <f t="shared" si="270"/>
        <v>0</v>
      </c>
      <c r="Q155" s="166">
        <f t="shared" si="271"/>
        <v>0</v>
      </c>
      <c r="R155" s="172">
        <f t="shared" si="272"/>
        <v>0</v>
      </c>
      <c r="S155" s="164">
        <f t="shared" si="273"/>
        <v>0</v>
      </c>
      <c r="U155" s="6"/>
      <c r="V155" s="137">
        <f t="shared" si="283"/>
        <v>0</v>
      </c>
      <c r="W155" s="166">
        <f t="shared" si="284"/>
        <v>0</v>
      </c>
      <c r="X155" s="6"/>
      <c r="Y155" s="137">
        <f t="shared" si="285"/>
        <v>0</v>
      </c>
      <c r="Z155" s="177">
        <f t="shared" si="286"/>
        <v>0</v>
      </c>
      <c r="AA155" s="6"/>
      <c r="AB155" s="137">
        <f t="shared" si="287"/>
        <v>0</v>
      </c>
      <c r="AC155" s="166">
        <f t="shared" si="288"/>
        <v>0</v>
      </c>
      <c r="AD155" s="6"/>
      <c r="AE155" s="137">
        <f t="shared" si="289"/>
        <v>0</v>
      </c>
      <c r="AF155" s="177">
        <f t="shared" si="290"/>
        <v>0</v>
      </c>
      <c r="AG155" s="6"/>
      <c r="AH155" s="137">
        <f t="shared" si="291"/>
        <v>0</v>
      </c>
      <c r="AI155" s="166">
        <f t="shared" si="292"/>
        <v>0</v>
      </c>
      <c r="AJ155" s="163">
        <f t="shared" si="293"/>
        <v>0</v>
      </c>
      <c r="AK155" s="164">
        <f t="shared" si="294"/>
        <v>0</v>
      </c>
    </row>
    <row r="156" spans="2:37" outlineLevel="1" x14ac:dyDescent="0.35">
      <c r="B156" s="230" t="s">
        <v>86</v>
      </c>
      <c r="C156" s="63" t="s">
        <v>106</v>
      </c>
      <c r="D156" s="69">
        <v>0</v>
      </c>
      <c r="E156" s="70">
        <f t="shared" si="276"/>
        <v>0</v>
      </c>
      <c r="F156" s="69"/>
      <c r="G156" s="137">
        <f t="shared" si="277"/>
        <v>0</v>
      </c>
      <c r="H156" s="177">
        <f t="shared" si="278"/>
        <v>0</v>
      </c>
      <c r="I156" s="69"/>
      <c r="J156" s="137">
        <f t="shared" si="279"/>
        <v>0</v>
      </c>
      <c r="K156" s="166">
        <f t="shared" si="280"/>
        <v>0</v>
      </c>
      <c r="L156" s="69"/>
      <c r="M156" s="137">
        <f t="shared" si="281"/>
        <v>0</v>
      </c>
      <c r="N156" s="177">
        <f t="shared" si="282"/>
        <v>0</v>
      </c>
      <c r="O156" s="69"/>
      <c r="P156" s="137">
        <f t="shared" si="270"/>
        <v>0</v>
      </c>
      <c r="Q156" s="166">
        <f t="shared" si="271"/>
        <v>0</v>
      </c>
      <c r="R156" s="172">
        <f t="shared" si="272"/>
        <v>0</v>
      </c>
      <c r="S156" s="164">
        <f t="shared" si="273"/>
        <v>0</v>
      </c>
      <c r="U156" s="6"/>
      <c r="V156" s="137">
        <f t="shared" si="283"/>
        <v>0</v>
      </c>
      <c r="W156" s="166">
        <f t="shared" si="284"/>
        <v>0</v>
      </c>
      <c r="X156" s="6"/>
      <c r="Y156" s="137">
        <f t="shared" si="285"/>
        <v>0</v>
      </c>
      <c r="Z156" s="177">
        <f t="shared" si="286"/>
        <v>0</v>
      </c>
      <c r="AA156" s="6"/>
      <c r="AB156" s="137">
        <f t="shared" si="287"/>
        <v>0</v>
      </c>
      <c r="AC156" s="166">
        <f t="shared" si="288"/>
        <v>0</v>
      </c>
      <c r="AD156" s="6"/>
      <c r="AE156" s="137">
        <f t="shared" si="289"/>
        <v>0</v>
      </c>
      <c r="AF156" s="177">
        <f t="shared" si="290"/>
        <v>0</v>
      </c>
      <c r="AG156" s="6"/>
      <c r="AH156" s="137">
        <f t="shared" si="291"/>
        <v>0</v>
      </c>
      <c r="AI156" s="166">
        <f t="shared" si="292"/>
        <v>0</v>
      </c>
      <c r="AJ156" s="163">
        <f t="shared" si="293"/>
        <v>0</v>
      </c>
      <c r="AK156" s="164">
        <f t="shared" si="294"/>
        <v>0</v>
      </c>
    </row>
    <row r="157" spans="2:37" outlineLevel="1" x14ac:dyDescent="0.35">
      <c r="B157" s="230" t="s">
        <v>87</v>
      </c>
      <c r="C157" s="63" t="s">
        <v>106</v>
      </c>
      <c r="D157" s="69">
        <v>0</v>
      </c>
      <c r="E157" s="70">
        <f t="shared" si="276"/>
        <v>0</v>
      </c>
      <c r="F157" s="69"/>
      <c r="G157" s="137">
        <f t="shared" si="277"/>
        <v>0</v>
      </c>
      <c r="H157" s="177">
        <f t="shared" si="278"/>
        <v>0</v>
      </c>
      <c r="I157" s="69"/>
      <c r="J157" s="137">
        <f t="shared" si="279"/>
        <v>0</v>
      </c>
      <c r="K157" s="166">
        <f t="shared" si="280"/>
        <v>0</v>
      </c>
      <c r="L157" s="69"/>
      <c r="M157" s="137">
        <f t="shared" si="281"/>
        <v>0</v>
      </c>
      <c r="N157" s="177">
        <f t="shared" si="282"/>
        <v>0</v>
      </c>
      <c r="O157" s="69"/>
      <c r="P157" s="137">
        <f t="shared" si="270"/>
        <v>0</v>
      </c>
      <c r="Q157" s="166">
        <f t="shared" si="271"/>
        <v>0</v>
      </c>
      <c r="R157" s="172">
        <f t="shared" si="272"/>
        <v>0</v>
      </c>
      <c r="S157" s="164">
        <f t="shared" si="273"/>
        <v>0</v>
      </c>
      <c r="U157" s="6"/>
      <c r="V157" s="137">
        <f t="shared" si="283"/>
        <v>0</v>
      </c>
      <c r="W157" s="166">
        <f t="shared" si="284"/>
        <v>0</v>
      </c>
      <c r="X157" s="6"/>
      <c r="Y157" s="137">
        <f t="shared" si="285"/>
        <v>0</v>
      </c>
      <c r="Z157" s="177">
        <f t="shared" si="286"/>
        <v>0</v>
      </c>
      <c r="AA157" s="6"/>
      <c r="AB157" s="137">
        <f t="shared" si="287"/>
        <v>0</v>
      </c>
      <c r="AC157" s="166">
        <f t="shared" si="288"/>
        <v>0</v>
      </c>
      <c r="AD157" s="6"/>
      <c r="AE157" s="137">
        <f t="shared" si="289"/>
        <v>0</v>
      </c>
      <c r="AF157" s="177">
        <f t="shared" si="290"/>
        <v>0</v>
      </c>
      <c r="AG157" s="6"/>
      <c r="AH157" s="137">
        <f t="shared" si="291"/>
        <v>0</v>
      </c>
      <c r="AI157" s="166">
        <f t="shared" si="292"/>
        <v>0</v>
      </c>
      <c r="AJ157" s="163">
        <f t="shared" si="293"/>
        <v>0</v>
      </c>
      <c r="AK157" s="164">
        <f t="shared" si="294"/>
        <v>0</v>
      </c>
    </row>
    <row r="158" spans="2:37" outlineLevel="1" x14ac:dyDescent="0.35">
      <c r="B158" s="230" t="s">
        <v>88</v>
      </c>
      <c r="C158" s="63" t="s">
        <v>106</v>
      </c>
      <c r="D158" s="69">
        <v>0</v>
      </c>
      <c r="E158" s="70">
        <f t="shared" si="276"/>
        <v>0</v>
      </c>
      <c r="F158" s="69"/>
      <c r="G158" s="137">
        <f t="shared" si="277"/>
        <v>0</v>
      </c>
      <c r="H158" s="177">
        <f t="shared" si="278"/>
        <v>0</v>
      </c>
      <c r="I158" s="69"/>
      <c r="J158" s="137">
        <f t="shared" si="279"/>
        <v>0</v>
      </c>
      <c r="K158" s="166">
        <f t="shared" si="280"/>
        <v>0</v>
      </c>
      <c r="L158" s="69"/>
      <c r="M158" s="137">
        <f t="shared" si="281"/>
        <v>0</v>
      </c>
      <c r="N158" s="177">
        <f t="shared" si="282"/>
        <v>0</v>
      </c>
      <c r="O158" s="69"/>
      <c r="P158" s="137">
        <f t="shared" si="270"/>
        <v>0</v>
      </c>
      <c r="Q158" s="166">
        <f t="shared" si="271"/>
        <v>0</v>
      </c>
      <c r="R158" s="172">
        <f t="shared" si="272"/>
        <v>0</v>
      </c>
      <c r="S158" s="164">
        <f t="shared" si="273"/>
        <v>0</v>
      </c>
      <c r="U158" s="6"/>
      <c r="V158" s="137">
        <f t="shared" si="283"/>
        <v>0</v>
      </c>
      <c r="W158" s="166">
        <f t="shared" si="284"/>
        <v>0</v>
      </c>
      <c r="X158" s="6"/>
      <c r="Y158" s="137">
        <f t="shared" si="285"/>
        <v>0</v>
      </c>
      <c r="Z158" s="177">
        <f t="shared" si="286"/>
        <v>0</v>
      </c>
      <c r="AA158" s="6"/>
      <c r="AB158" s="137">
        <f t="shared" si="287"/>
        <v>0</v>
      </c>
      <c r="AC158" s="166">
        <f t="shared" si="288"/>
        <v>0</v>
      </c>
      <c r="AD158" s="6"/>
      <c r="AE158" s="137">
        <f t="shared" si="289"/>
        <v>0</v>
      </c>
      <c r="AF158" s="177">
        <f t="shared" si="290"/>
        <v>0</v>
      </c>
      <c r="AG158" s="6"/>
      <c r="AH158" s="137">
        <f t="shared" si="291"/>
        <v>0</v>
      </c>
      <c r="AI158" s="166">
        <f t="shared" si="292"/>
        <v>0</v>
      </c>
      <c r="AJ158" s="163">
        <f t="shared" si="293"/>
        <v>0</v>
      </c>
      <c r="AK158" s="164">
        <f t="shared" si="294"/>
        <v>0</v>
      </c>
    </row>
    <row r="159" spans="2:37" outlineLevel="1" x14ac:dyDescent="0.35">
      <c r="B159" s="230" t="s">
        <v>89</v>
      </c>
      <c r="C159" s="63" t="s">
        <v>106</v>
      </c>
      <c r="D159" s="69">
        <v>1</v>
      </c>
      <c r="E159" s="70">
        <f t="shared" si="276"/>
        <v>1</v>
      </c>
      <c r="F159" s="69"/>
      <c r="G159" s="137">
        <f t="shared" si="277"/>
        <v>1</v>
      </c>
      <c r="H159" s="177">
        <f t="shared" si="278"/>
        <v>0</v>
      </c>
      <c r="I159" s="69"/>
      <c r="J159" s="137">
        <f t="shared" si="279"/>
        <v>1</v>
      </c>
      <c r="K159" s="166">
        <f t="shared" si="280"/>
        <v>0</v>
      </c>
      <c r="L159" s="69"/>
      <c r="M159" s="137">
        <f t="shared" si="281"/>
        <v>1</v>
      </c>
      <c r="N159" s="177">
        <f t="shared" si="282"/>
        <v>0</v>
      </c>
      <c r="O159" s="69"/>
      <c r="P159" s="137">
        <f t="shared" si="270"/>
        <v>1</v>
      </c>
      <c r="Q159" s="166">
        <f t="shared" si="271"/>
        <v>0</v>
      </c>
      <c r="R159" s="172">
        <f t="shared" si="272"/>
        <v>1</v>
      </c>
      <c r="S159" s="164">
        <f t="shared" si="273"/>
        <v>0</v>
      </c>
      <c r="U159" s="6">
        <v>6</v>
      </c>
      <c r="V159" s="137">
        <f t="shared" si="283"/>
        <v>7</v>
      </c>
      <c r="W159" s="166">
        <f t="shared" si="284"/>
        <v>6</v>
      </c>
      <c r="X159" s="6">
        <v>28</v>
      </c>
      <c r="Y159" s="137">
        <f t="shared" si="285"/>
        <v>35</v>
      </c>
      <c r="Z159" s="177">
        <f t="shared" si="286"/>
        <v>4</v>
      </c>
      <c r="AA159" s="6">
        <v>24</v>
      </c>
      <c r="AB159" s="137">
        <f t="shared" si="287"/>
        <v>59</v>
      </c>
      <c r="AC159" s="166">
        <f t="shared" si="288"/>
        <v>0.68571428571428572</v>
      </c>
      <c r="AD159" s="6">
        <v>18</v>
      </c>
      <c r="AE159" s="137">
        <f t="shared" si="289"/>
        <v>77</v>
      </c>
      <c r="AF159" s="177">
        <f t="shared" si="290"/>
        <v>0.30508474576271188</v>
      </c>
      <c r="AG159" s="6">
        <v>16</v>
      </c>
      <c r="AH159" s="137">
        <f t="shared" si="291"/>
        <v>93</v>
      </c>
      <c r="AI159" s="166">
        <f t="shared" si="292"/>
        <v>0.20779220779220781</v>
      </c>
      <c r="AJ159" s="163">
        <f t="shared" si="293"/>
        <v>92</v>
      </c>
      <c r="AK159" s="164">
        <f t="shared" si="294"/>
        <v>0.9091771467739016</v>
      </c>
    </row>
    <row r="160" spans="2:37" outlineLevel="1" x14ac:dyDescent="0.35">
      <c r="B160" s="229" t="s">
        <v>90</v>
      </c>
      <c r="C160" s="63" t="s">
        <v>106</v>
      </c>
      <c r="D160" s="69"/>
      <c r="E160" s="70">
        <f t="shared" si="276"/>
        <v>0</v>
      </c>
      <c r="F160" s="69"/>
      <c r="G160" s="137">
        <f t="shared" si="277"/>
        <v>0</v>
      </c>
      <c r="H160" s="177">
        <f t="shared" si="278"/>
        <v>0</v>
      </c>
      <c r="I160" s="69"/>
      <c r="J160" s="137">
        <f t="shared" si="279"/>
        <v>0</v>
      </c>
      <c r="K160" s="166">
        <f t="shared" si="280"/>
        <v>0</v>
      </c>
      <c r="L160" s="69"/>
      <c r="M160" s="137">
        <f t="shared" si="281"/>
        <v>0</v>
      </c>
      <c r="N160" s="177">
        <f t="shared" si="282"/>
        <v>0</v>
      </c>
      <c r="O160" s="69"/>
      <c r="P160" s="137">
        <f t="shared" si="270"/>
        <v>0</v>
      </c>
      <c r="Q160" s="166">
        <f t="shared" si="271"/>
        <v>0</v>
      </c>
      <c r="R160" s="172">
        <f t="shared" si="272"/>
        <v>0</v>
      </c>
      <c r="S160" s="164">
        <f t="shared" si="273"/>
        <v>0</v>
      </c>
      <c r="U160" s="6"/>
      <c r="V160" s="137">
        <f t="shared" si="283"/>
        <v>0</v>
      </c>
      <c r="W160" s="166">
        <f t="shared" si="284"/>
        <v>0</v>
      </c>
      <c r="X160" s="6"/>
      <c r="Y160" s="137">
        <f t="shared" si="285"/>
        <v>0</v>
      </c>
      <c r="Z160" s="177">
        <f t="shared" si="286"/>
        <v>0</v>
      </c>
      <c r="AA160" s="6"/>
      <c r="AB160" s="137">
        <f t="shared" si="287"/>
        <v>0</v>
      </c>
      <c r="AC160" s="166">
        <f t="shared" si="288"/>
        <v>0</v>
      </c>
      <c r="AD160" s="6"/>
      <c r="AE160" s="137">
        <f t="shared" si="289"/>
        <v>0</v>
      </c>
      <c r="AF160" s="177">
        <f t="shared" si="290"/>
        <v>0</v>
      </c>
      <c r="AG160" s="6"/>
      <c r="AH160" s="137">
        <f t="shared" si="291"/>
        <v>0</v>
      </c>
      <c r="AI160" s="166">
        <f t="shared" si="292"/>
        <v>0</v>
      </c>
      <c r="AJ160" s="163">
        <f t="shared" si="293"/>
        <v>0</v>
      </c>
      <c r="AK160" s="164">
        <f t="shared" si="294"/>
        <v>0</v>
      </c>
    </row>
    <row r="161" spans="2:37" outlineLevel="1" x14ac:dyDescent="0.35">
      <c r="B161" s="230" t="s">
        <v>91</v>
      </c>
      <c r="C161" s="63" t="s">
        <v>106</v>
      </c>
      <c r="D161" s="69"/>
      <c r="E161" s="70">
        <f t="shared" si="276"/>
        <v>0</v>
      </c>
      <c r="F161" s="69"/>
      <c r="G161" s="137">
        <f t="shared" si="277"/>
        <v>0</v>
      </c>
      <c r="H161" s="177">
        <f t="shared" si="278"/>
        <v>0</v>
      </c>
      <c r="I161" s="69"/>
      <c r="J161" s="137">
        <f t="shared" si="279"/>
        <v>0</v>
      </c>
      <c r="K161" s="166">
        <f t="shared" si="280"/>
        <v>0</v>
      </c>
      <c r="L161" s="69"/>
      <c r="M161" s="137">
        <f t="shared" si="281"/>
        <v>0</v>
      </c>
      <c r="N161" s="177">
        <f t="shared" si="282"/>
        <v>0</v>
      </c>
      <c r="O161" s="69"/>
      <c r="P161" s="137">
        <f t="shared" si="270"/>
        <v>0</v>
      </c>
      <c r="Q161" s="166">
        <f t="shared" si="271"/>
        <v>0</v>
      </c>
      <c r="R161" s="172">
        <f t="shared" si="272"/>
        <v>0</v>
      </c>
      <c r="S161" s="164">
        <f t="shared" si="273"/>
        <v>0</v>
      </c>
      <c r="U161" s="6">
        <v>5</v>
      </c>
      <c r="V161" s="137">
        <f t="shared" si="283"/>
        <v>5</v>
      </c>
      <c r="W161" s="166">
        <f t="shared" si="284"/>
        <v>0</v>
      </c>
      <c r="X161" s="6">
        <v>6</v>
      </c>
      <c r="Y161" s="137">
        <f t="shared" si="285"/>
        <v>11</v>
      </c>
      <c r="Z161" s="177">
        <f t="shared" si="286"/>
        <v>1.2</v>
      </c>
      <c r="AA161" s="6">
        <v>3</v>
      </c>
      <c r="AB161" s="137">
        <f t="shared" si="287"/>
        <v>14</v>
      </c>
      <c r="AC161" s="166">
        <f t="shared" si="288"/>
        <v>0.27272727272727271</v>
      </c>
      <c r="AD161" s="6">
        <v>1</v>
      </c>
      <c r="AE161" s="137">
        <f t="shared" si="289"/>
        <v>15</v>
      </c>
      <c r="AF161" s="177">
        <f t="shared" si="290"/>
        <v>7.1428571428571425E-2</v>
      </c>
      <c r="AG161" s="6">
        <v>1</v>
      </c>
      <c r="AH161" s="137">
        <f t="shared" si="291"/>
        <v>16</v>
      </c>
      <c r="AI161" s="166">
        <f t="shared" si="292"/>
        <v>6.6666666666666666E-2</v>
      </c>
      <c r="AJ161" s="163">
        <f t="shared" si="293"/>
        <v>16</v>
      </c>
      <c r="AK161" s="164">
        <f t="shared" si="294"/>
        <v>0.33748060995284401</v>
      </c>
    </row>
    <row r="162" spans="2:37" outlineLevel="1" x14ac:dyDescent="0.35">
      <c r="B162" s="229" t="s">
        <v>92</v>
      </c>
      <c r="C162" s="63" t="s">
        <v>106</v>
      </c>
      <c r="D162" s="69"/>
      <c r="E162" s="70">
        <f t="shared" si="276"/>
        <v>0</v>
      </c>
      <c r="F162" s="69"/>
      <c r="G162" s="137">
        <f t="shared" si="277"/>
        <v>0</v>
      </c>
      <c r="H162" s="177">
        <f t="shared" si="278"/>
        <v>0</v>
      </c>
      <c r="I162" s="69"/>
      <c r="J162" s="137">
        <f t="shared" si="279"/>
        <v>0</v>
      </c>
      <c r="K162" s="166">
        <f t="shared" si="280"/>
        <v>0</v>
      </c>
      <c r="L162" s="69"/>
      <c r="M162" s="137">
        <f t="shared" si="281"/>
        <v>0</v>
      </c>
      <c r="N162" s="177">
        <f t="shared" si="282"/>
        <v>0</v>
      </c>
      <c r="O162" s="69"/>
      <c r="P162" s="137">
        <f t="shared" si="270"/>
        <v>0</v>
      </c>
      <c r="Q162" s="166">
        <f t="shared" si="271"/>
        <v>0</v>
      </c>
      <c r="R162" s="172">
        <f t="shared" si="272"/>
        <v>0</v>
      </c>
      <c r="S162" s="164">
        <f t="shared" si="273"/>
        <v>0</v>
      </c>
      <c r="U162" s="6"/>
      <c r="V162" s="137">
        <f t="shared" si="283"/>
        <v>0</v>
      </c>
      <c r="W162" s="166">
        <f t="shared" si="284"/>
        <v>0</v>
      </c>
      <c r="X162" s="6"/>
      <c r="Y162" s="137">
        <f t="shared" si="285"/>
        <v>0</v>
      </c>
      <c r="Z162" s="177">
        <f t="shared" si="286"/>
        <v>0</v>
      </c>
      <c r="AA162" s="6"/>
      <c r="AB162" s="137">
        <f t="shared" si="287"/>
        <v>0</v>
      </c>
      <c r="AC162" s="166">
        <f t="shared" si="288"/>
        <v>0</v>
      </c>
      <c r="AD162" s="6"/>
      <c r="AE162" s="137">
        <f t="shared" si="289"/>
        <v>0</v>
      </c>
      <c r="AF162" s="177">
        <f t="shared" si="290"/>
        <v>0</v>
      </c>
      <c r="AG162" s="6"/>
      <c r="AH162" s="137">
        <f t="shared" si="291"/>
        <v>0</v>
      </c>
      <c r="AI162" s="166">
        <f t="shared" si="292"/>
        <v>0</v>
      </c>
      <c r="AJ162" s="163">
        <f t="shared" si="293"/>
        <v>0</v>
      </c>
      <c r="AK162" s="164">
        <f t="shared" si="294"/>
        <v>0</v>
      </c>
    </row>
    <row r="163" spans="2:37" outlineLevel="1" x14ac:dyDescent="0.35">
      <c r="B163" s="230" t="s">
        <v>93</v>
      </c>
      <c r="C163" s="63" t="s">
        <v>106</v>
      </c>
      <c r="D163" s="69"/>
      <c r="E163" s="70">
        <f t="shared" si="276"/>
        <v>0</v>
      </c>
      <c r="F163" s="69"/>
      <c r="G163" s="137">
        <f t="shared" si="277"/>
        <v>0</v>
      </c>
      <c r="H163" s="177">
        <f t="shared" si="278"/>
        <v>0</v>
      </c>
      <c r="I163" s="69"/>
      <c r="J163" s="137">
        <f t="shared" si="279"/>
        <v>0</v>
      </c>
      <c r="K163" s="166">
        <f t="shared" si="280"/>
        <v>0</v>
      </c>
      <c r="L163" s="69"/>
      <c r="M163" s="137">
        <f t="shared" si="281"/>
        <v>0</v>
      </c>
      <c r="N163" s="177">
        <f t="shared" si="282"/>
        <v>0</v>
      </c>
      <c r="O163" s="69"/>
      <c r="P163" s="137">
        <f t="shared" si="270"/>
        <v>0</v>
      </c>
      <c r="Q163" s="166">
        <f t="shared" si="271"/>
        <v>0</v>
      </c>
      <c r="R163" s="172">
        <f t="shared" si="272"/>
        <v>0</v>
      </c>
      <c r="S163" s="164">
        <f t="shared" si="273"/>
        <v>0</v>
      </c>
      <c r="U163" s="6">
        <v>3</v>
      </c>
      <c r="V163" s="137">
        <f t="shared" si="283"/>
        <v>3</v>
      </c>
      <c r="W163" s="166">
        <f t="shared" si="284"/>
        <v>0</v>
      </c>
      <c r="X163" s="6">
        <v>1</v>
      </c>
      <c r="Y163" s="137">
        <f t="shared" si="285"/>
        <v>4</v>
      </c>
      <c r="Z163" s="177">
        <f t="shared" si="286"/>
        <v>0.33333333333333331</v>
      </c>
      <c r="AA163" s="6">
        <v>0</v>
      </c>
      <c r="AB163" s="137">
        <f t="shared" si="287"/>
        <v>4</v>
      </c>
      <c r="AC163" s="166">
        <f t="shared" si="288"/>
        <v>0</v>
      </c>
      <c r="AD163" s="6"/>
      <c r="AE163" s="137">
        <f t="shared" si="289"/>
        <v>4</v>
      </c>
      <c r="AF163" s="177">
        <f t="shared" si="290"/>
        <v>0</v>
      </c>
      <c r="AG163" s="6"/>
      <c r="AH163" s="137">
        <f t="shared" si="291"/>
        <v>4</v>
      </c>
      <c r="AI163" s="166">
        <f t="shared" si="292"/>
        <v>0</v>
      </c>
      <c r="AJ163" s="163">
        <f t="shared" si="293"/>
        <v>4</v>
      </c>
      <c r="AK163" s="164">
        <f t="shared" si="294"/>
        <v>7.4569931823541991E-2</v>
      </c>
    </row>
    <row r="164" spans="2:37" outlineLevel="1" x14ac:dyDescent="0.35">
      <c r="B164" s="229" t="s">
        <v>94</v>
      </c>
      <c r="C164" s="63" t="s">
        <v>106</v>
      </c>
      <c r="D164" s="69"/>
      <c r="E164" s="70">
        <f t="shared" si="276"/>
        <v>0</v>
      </c>
      <c r="F164" s="69"/>
      <c r="G164" s="137">
        <f t="shared" si="277"/>
        <v>0</v>
      </c>
      <c r="H164" s="177">
        <f t="shared" si="278"/>
        <v>0</v>
      </c>
      <c r="I164" s="69"/>
      <c r="J164" s="137">
        <f t="shared" si="279"/>
        <v>0</v>
      </c>
      <c r="K164" s="166">
        <f t="shared" si="280"/>
        <v>0</v>
      </c>
      <c r="L164" s="69"/>
      <c r="M164" s="137">
        <f t="shared" si="281"/>
        <v>0</v>
      </c>
      <c r="N164" s="177">
        <f t="shared" si="282"/>
        <v>0</v>
      </c>
      <c r="O164" s="69"/>
      <c r="P164" s="137">
        <f t="shared" si="270"/>
        <v>0</v>
      </c>
      <c r="Q164" s="166">
        <f t="shared" si="271"/>
        <v>0</v>
      </c>
      <c r="R164" s="172">
        <f t="shared" si="272"/>
        <v>0</v>
      </c>
      <c r="S164" s="164">
        <f t="shared" si="273"/>
        <v>0</v>
      </c>
      <c r="U164" s="6"/>
      <c r="V164" s="137">
        <f t="shared" si="283"/>
        <v>0</v>
      </c>
      <c r="W164" s="166">
        <f t="shared" si="284"/>
        <v>0</v>
      </c>
      <c r="X164" s="6"/>
      <c r="Y164" s="137">
        <f t="shared" si="285"/>
        <v>0</v>
      </c>
      <c r="Z164" s="177">
        <f t="shared" si="286"/>
        <v>0</v>
      </c>
      <c r="AA164" s="6"/>
      <c r="AB164" s="137">
        <f t="shared" si="287"/>
        <v>0</v>
      </c>
      <c r="AC164" s="166">
        <f t="shared" si="288"/>
        <v>0</v>
      </c>
      <c r="AD164" s="6"/>
      <c r="AE164" s="137">
        <f t="shared" si="289"/>
        <v>0</v>
      </c>
      <c r="AF164" s="177">
        <f t="shared" si="290"/>
        <v>0</v>
      </c>
      <c r="AG164" s="6"/>
      <c r="AH164" s="137">
        <f t="shared" si="291"/>
        <v>0</v>
      </c>
      <c r="AI164" s="166">
        <f t="shared" si="292"/>
        <v>0</v>
      </c>
      <c r="AJ164" s="163">
        <f t="shared" si="293"/>
        <v>0</v>
      </c>
      <c r="AK164" s="164">
        <f t="shared" si="294"/>
        <v>0</v>
      </c>
    </row>
    <row r="165" spans="2:37" outlineLevel="1" x14ac:dyDescent="0.35">
      <c r="B165" s="230" t="s">
        <v>95</v>
      </c>
      <c r="C165" s="63" t="s">
        <v>106</v>
      </c>
      <c r="D165" s="69"/>
      <c r="E165" s="70">
        <f t="shared" si="276"/>
        <v>0</v>
      </c>
      <c r="F165" s="69"/>
      <c r="G165" s="137">
        <f t="shared" si="277"/>
        <v>0</v>
      </c>
      <c r="H165" s="177">
        <f t="shared" si="278"/>
        <v>0</v>
      </c>
      <c r="I165" s="69"/>
      <c r="J165" s="137">
        <f t="shared" si="279"/>
        <v>0</v>
      </c>
      <c r="K165" s="166">
        <f t="shared" si="280"/>
        <v>0</v>
      </c>
      <c r="L165" s="69"/>
      <c r="M165" s="137">
        <f t="shared" si="281"/>
        <v>0</v>
      </c>
      <c r="N165" s="177">
        <f t="shared" si="282"/>
        <v>0</v>
      </c>
      <c r="O165" s="69"/>
      <c r="P165" s="137">
        <f t="shared" si="270"/>
        <v>0</v>
      </c>
      <c r="Q165" s="166">
        <f t="shared" si="271"/>
        <v>0</v>
      </c>
      <c r="R165" s="172">
        <f t="shared" si="272"/>
        <v>0</v>
      </c>
      <c r="S165" s="164">
        <f t="shared" si="273"/>
        <v>0</v>
      </c>
      <c r="U165" s="6">
        <v>3</v>
      </c>
      <c r="V165" s="137">
        <f t="shared" si="283"/>
        <v>3</v>
      </c>
      <c r="W165" s="166">
        <f t="shared" si="284"/>
        <v>0</v>
      </c>
      <c r="X165" s="6">
        <v>2</v>
      </c>
      <c r="Y165" s="137">
        <f t="shared" si="285"/>
        <v>5</v>
      </c>
      <c r="Z165" s="177">
        <f t="shared" si="286"/>
        <v>0.66666666666666663</v>
      </c>
      <c r="AA165" s="6">
        <v>1</v>
      </c>
      <c r="AB165" s="137">
        <f t="shared" si="287"/>
        <v>6</v>
      </c>
      <c r="AC165" s="166">
        <f t="shared" si="288"/>
        <v>0.2</v>
      </c>
      <c r="AD165" s="6">
        <v>1</v>
      </c>
      <c r="AE165" s="137">
        <f t="shared" si="289"/>
        <v>7</v>
      </c>
      <c r="AF165" s="177">
        <f t="shared" si="290"/>
        <v>0.16666666666666666</v>
      </c>
      <c r="AG165" s="6">
        <v>0</v>
      </c>
      <c r="AH165" s="137">
        <f t="shared" si="291"/>
        <v>7</v>
      </c>
      <c r="AI165" s="166">
        <f t="shared" si="292"/>
        <v>0</v>
      </c>
      <c r="AJ165" s="163">
        <f t="shared" si="293"/>
        <v>7</v>
      </c>
      <c r="AK165" s="164">
        <f t="shared" si="294"/>
        <v>0.23593091702244706</v>
      </c>
    </row>
    <row r="166" spans="2:37" outlineLevel="1" x14ac:dyDescent="0.35">
      <c r="B166" s="229" t="s">
        <v>96</v>
      </c>
      <c r="C166" s="63" t="s">
        <v>106</v>
      </c>
      <c r="D166" s="69"/>
      <c r="E166" s="70">
        <f t="shared" si="276"/>
        <v>0</v>
      </c>
      <c r="F166" s="69"/>
      <c r="G166" s="137">
        <f t="shared" ref="G166:G169" si="295">E166+F166</f>
        <v>0</v>
      </c>
      <c r="H166" s="177">
        <f t="shared" ref="H166:H169" si="296">IFERROR((G166-E166)/E166,0)</f>
        <v>0</v>
      </c>
      <c r="I166" s="69"/>
      <c r="J166" s="137">
        <f t="shared" ref="J166:J169" si="297">G166+I166</f>
        <v>0</v>
      </c>
      <c r="K166" s="166">
        <f t="shared" ref="K166:K169" si="298">IFERROR((J166-G166)/G166,0)</f>
        <v>0</v>
      </c>
      <c r="L166" s="69"/>
      <c r="M166" s="137">
        <f t="shared" ref="M166:M169" si="299">J166+L166</f>
        <v>0</v>
      </c>
      <c r="N166" s="177">
        <f t="shared" ref="N166:N170" si="300">IFERROR((M166-J166)/J166,0)</f>
        <v>0</v>
      </c>
      <c r="O166" s="69"/>
      <c r="P166" s="137">
        <f t="shared" si="270"/>
        <v>0</v>
      </c>
      <c r="Q166" s="166">
        <f t="shared" si="271"/>
        <v>0</v>
      </c>
      <c r="R166" s="172">
        <f t="shared" si="272"/>
        <v>0</v>
      </c>
      <c r="S166" s="164">
        <f t="shared" si="273"/>
        <v>0</v>
      </c>
      <c r="U166" s="6"/>
      <c r="V166" s="137">
        <f t="shared" ref="V166:V169" si="301">P166+U166</f>
        <v>0</v>
      </c>
      <c r="W166" s="166">
        <f t="shared" ref="W166:W169" si="302">IFERROR((V166-P166)/P166,0)</f>
        <v>0</v>
      </c>
      <c r="X166" s="6"/>
      <c r="Y166" s="137">
        <f t="shared" ref="Y166:Y169" si="303">V166+X166</f>
        <v>0</v>
      </c>
      <c r="Z166" s="177">
        <f t="shared" ref="Z166:Z169" si="304">IFERROR((Y166-V166)/V166,0)</f>
        <v>0</v>
      </c>
      <c r="AA166" s="6"/>
      <c r="AB166" s="137">
        <f t="shared" ref="AB166:AB169" si="305">Y166+AA166</f>
        <v>0</v>
      </c>
      <c r="AC166" s="166">
        <f t="shared" ref="AC166:AC169" si="306">IFERROR((AB166-Y166)/Y166,0)</f>
        <v>0</v>
      </c>
      <c r="AD166" s="6"/>
      <c r="AE166" s="137">
        <f t="shared" ref="AE166:AE169" si="307">AB166+AD166</f>
        <v>0</v>
      </c>
      <c r="AF166" s="177">
        <f t="shared" ref="AF166:AF169" si="308">IFERROR((AE166-AB166)/AB166,0)</f>
        <v>0</v>
      </c>
      <c r="AG166" s="6"/>
      <c r="AH166" s="137">
        <f t="shared" ref="AH166:AH169" si="309">AE166+AG166</f>
        <v>0</v>
      </c>
      <c r="AI166" s="166">
        <f t="shared" ref="AI166:AI169" si="310">IFERROR((AH166-AE166)/AE166,0)</f>
        <v>0</v>
      </c>
      <c r="AJ166" s="163">
        <f t="shared" ref="AJ166:AJ169" si="311">U166+X166+AA166+AD166+AG166</f>
        <v>0</v>
      </c>
      <c r="AK166" s="164">
        <f t="shared" ref="AK166:AK170" si="312">IFERROR((AH166/V166)^(1/4)-1,0)</f>
        <v>0</v>
      </c>
    </row>
    <row r="167" spans="2:37" outlineLevel="1" x14ac:dyDescent="0.35">
      <c r="B167" s="230" t="s">
        <v>97</v>
      </c>
      <c r="C167" s="63" t="s">
        <v>106</v>
      </c>
      <c r="D167" s="69"/>
      <c r="E167" s="70">
        <f t="shared" si="276"/>
        <v>0</v>
      </c>
      <c r="F167" s="69"/>
      <c r="G167" s="137">
        <f t="shared" si="295"/>
        <v>0</v>
      </c>
      <c r="H167" s="177">
        <f t="shared" si="296"/>
        <v>0</v>
      </c>
      <c r="I167" s="69"/>
      <c r="J167" s="137">
        <f t="shared" si="297"/>
        <v>0</v>
      </c>
      <c r="K167" s="166">
        <f t="shared" si="298"/>
        <v>0</v>
      </c>
      <c r="L167" s="69"/>
      <c r="M167" s="137">
        <f t="shared" si="299"/>
        <v>0</v>
      </c>
      <c r="N167" s="177">
        <f t="shared" si="300"/>
        <v>0</v>
      </c>
      <c r="O167" s="69"/>
      <c r="P167" s="137">
        <f t="shared" si="270"/>
        <v>0</v>
      </c>
      <c r="Q167" s="166">
        <f t="shared" si="271"/>
        <v>0</v>
      </c>
      <c r="R167" s="172">
        <f t="shared" si="272"/>
        <v>0</v>
      </c>
      <c r="S167" s="164">
        <f t="shared" si="273"/>
        <v>0</v>
      </c>
      <c r="U167" s="6"/>
      <c r="V167" s="137">
        <f t="shared" si="301"/>
        <v>0</v>
      </c>
      <c r="W167" s="166">
        <f t="shared" si="302"/>
        <v>0</v>
      </c>
      <c r="X167" s="6"/>
      <c r="Y167" s="137">
        <f t="shared" si="303"/>
        <v>0</v>
      </c>
      <c r="Z167" s="177">
        <f t="shared" si="304"/>
        <v>0</v>
      </c>
      <c r="AA167" s="6"/>
      <c r="AB167" s="137">
        <f t="shared" si="305"/>
        <v>0</v>
      </c>
      <c r="AC167" s="166">
        <f t="shared" si="306"/>
        <v>0</v>
      </c>
      <c r="AD167" s="6"/>
      <c r="AE167" s="137">
        <f t="shared" si="307"/>
        <v>0</v>
      </c>
      <c r="AF167" s="177">
        <f t="shared" si="308"/>
        <v>0</v>
      </c>
      <c r="AG167" s="6"/>
      <c r="AH167" s="137">
        <f t="shared" si="309"/>
        <v>0</v>
      </c>
      <c r="AI167" s="166">
        <f t="shared" si="310"/>
        <v>0</v>
      </c>
      <c r="AJ167" s="163">
        <f t="shared" si="311"/>
        <v>0</v>
      </c>
      <c r="AK167" s="164">
        <f t="shared" si="312"/>
        <v>0</v>
      </c>
    </row>
    <row r="168" spans="2:37" outlineLevel="1" x14ac:dyDescent="0.35">
      <c r="B168" s="230" t="s">
        <v>98</v>
      </c>
      <c r="C168" s="63" t="s">
        <v>106</v>
      </c>
      <c r="D168" s="69"/>
      <c r="E168" s="70">
        <f t="shared" si="276"/>
        <v>0</v>
      </c>
      <c r="F168" s="69"/>
      <c r="G168" s="137">
        <f t="shared" si="295"/>
        <v>0</v>
      </c>
      <c r="H168" s="177">
        <f t="shared" si="296"/>
        <v>0</v>
      </c>
      <c r="I168" s="69"/>
      <c r="J168" s="137">
        <f t="shared" si="297"/>
        <v>0</v>
      </c>
      <c r="K168" s="166">
        <f t="shared" si="298"/>
        <v>0</v>
      </c>
      <c r="L168" s="69"/>
      <c r="M168" s="137">
        <f t="shared" si="299"/>
        <v>0</v>
      </c>
      <c r="N168" s="177">
        <f t="shared" si="300"/>
        <v>0</v>
      </c>
      <c r="O168" s="69"/>
      <c r="P168" s="137">
        <f t="shared" si="270"/>
        <v>0</v>
      </c>
      <c r="Q168" s="166">
        <f t="shared" si="271"/>
        <v>0</v>
      </c>
      <c r="R168" s="172">
        <f t="shared" si="272"/>
        <v>0</v>
      </c>
      <c r="S168" s="164">
        <f t="shared" si="273"/>
        <v>0</v>
      </c>
      <c r="U168" s="6"/>
      <c r="V168" s="137">
        <f t="shared" si="301"/>
        <v>0</v>
      </c>
      <c r="W168" s="166">
        <f t="shared" si="302"/>
        <v>0</v>
      </c>
      <c r="X168" s="6"/>
      <c r="Y168" s="137">
        <f t="shared" si="303"/>
        <v>0</v>
      </c>
      <c r="Z168" s="177">
        <f t="shared" si="304"/>
        <v>0</v>
      </c>
      <c r="AA168" s="6"/>
      <c r="AB168" s="137">
        <f t="shared" si="305"/>
        <v>0</v>
      </c>
      <c r="AC168" s="166">
        <f t="shared" si="306"/>
        <v>0</v>
      </c>
      <c r="AD168" s="6"/>
      <c r="AE168" s="137">
        <f t="shared" si="307"/>
        <v>0</v>
      </c>
      <c r="AF168" s="177">
        <f t="shared" si="308"/>
        <v>0</v>
      </c>
      <c r="AG168" s="6"/>
      <c r="AH168" s="137">
        <f t="shared" si="309"/>
        <v>0</v>
      </c>
      <c r="AI168" s="166">
        <f t="shared" si="310"/>
        <v>0</v>
      </c>
      <c r="AJ168" s="163">
        <f t="shared" si="311"/>
        <v>0</v>
      </c>
      <c r="AK168" s="164">
        <f t="shared" si="312"/>
        <v>0</v>
      </c>
    </row>
    <row r="169" spans="2:37" outlineLevel="1" x14ac:dyDescent="0.35">
      <c r="B169" s="230" t="s">
        <v>99</v>
      </c>
      <c r="C169" s="63" t="s">
        <v>106</v>
      </c>
      <c r="D169" s="69"/>
      <c r="E169" s="70">
        <f t="shared" si="276"/>
        <v>0</v>
      </c>
      <c r="F169" s="69"/>
      <c r="G169" s="137">
        <f t="shared" si="295"/>
        <v>0</v>
      </c>
      <c r="H169" s="177">
        <f t="shared" si="296"/>
        <v>0</v>
      </c>
      <c r="I169" s="69"/>
      <c r="J169" s="137">
        <f t="shared" si="297"/>
        <v>0</v>
      </c>
      <c r="K169" s="166">
        <f t="shared" si="298"/>
        <v>0</v>
      </c>
      <c r="L169" s="69">
        <v>1</v>
      </c>
      <c r="M169" s="137">
        <f t="shared" si="299"/>
        <v>1</v>
      </c>
      <c r="N169" s="177">
        <f t="shared" si="300"/>
        <v>0</v>
      </c>
      <c r="O169" s="69"/>
      <c r="P169" s="137">
        <f t="shared" si="270"/>
        <v>1</v>
      </c>
      <c r="Q169" s="166">
        <f t="shared" si="271"/>
        <v>0</v>
      </c>
      <c r="R169" s="172">
        <f t="shared" si="272"/>
        <v>1</v>
      </c>
      <c r="S169" s="164">
        <f t="shared" si="273"/>
        <v>0</v>
      </c>
      <c r="U169" s="6"/>
      <c r="V169" s="137">
        <f t="shared" si="301"/>
        <v>1</v>
      </c>
      <c r="W169" s="166">
        <f t="shared" si="302"/>
        <v>0</v>
      </c>
      <c r="X169" s="6"/>
      <c r="Y169" s="137">
        <f t="shared" si="303"/>
        <v>1</v>
      </c>
      <c r="Z169" s="177">
        <f t="shared" si="304"/>
        <v>0</v>
      </c>
      <c r="AA169" s="6"/>
      <c r="AB169" s="137">
        <f t="shared" si="305"/>
        <v>1</v>
      </c>
      <c r="AC169" s="166">
        <f t="shared" si="306"/>
        <v>0</v>
      </c>
      <c r="AD169" s="6"/>
      <c r="AE169" s="137">
        <f t="shared" si="307"/>
        <v>1</v>
      </c>
      <c r="AF169" s="177">
        <f t="shared" si="308"/>
        <v>0</v>
      </c>
      <c r="AG169" s="6"/>
      <c r="AH169" s="137">
        <f t="shared" si="309"/>
        <v>1</v>
      </c>
      <c r="AI169" s="166">
        <f t="shared" si="310"/>
        <v>0</v>
      </c>
      <c r="AJ169" s="163">
        <f t="shared" si="311"/>
        <v>0</v>
      </c>
      <c r="AK169" s="164">
        <f t="shared" si="312"/>
        <v>0</v>
      </c>
    </row>
    <row r="170" spans="2:37" ht="15" customHeight="1" outlineLevel="1" x14ac:dyDescent="0.35">
      <c r="B170" s="50" t="s">
        <v>138</v>
      </c>
      <c r="C170" s="47" t="s">
        <v>106</v>
      </c>
      <c r="D170" s="175">
        <f>SUM(D145:D169)</f>
        <v>1</v>
      </c>
      <c r="E170" s="175">
        <f>SUM(E145:E169)</f>
        <v>3</v>
      </c>
      <c r="F170" s="175">
        <f>SUM(F145:F169)</f>
        <v>0</v>
      </c>
      <c r="G170" s="175">
        <f t="shared" ref="G170" si="313">SUM(G145:G169)</f>
        <v>3</v>
      </c>
      <c r="H170" s="174">
        <f>IFERROR((G170-E170)/E170,0)</f>
        <v>0</v>
      </c>
      <c r="I170" s="175">
        <f>SUM(I145:I169)</f>
        <v>0</v>
      </c>
      <c r="J170" s="175">
        <f>SUM(J145:J169)</f>
        <v>3</v>
      </c>
      <c r="K170" s="173">
        <f>IFERROR((J170-G170)/G170,0)</f>
        <v>0</v>
      </c>
      <c r="L170" s="175">
        <f t="shared" ref="L170" si="314">SUM(L145:L169)</f>
        <v>1</v>
      </c>
      <c r="M170" s="175">
        <f t="shared" ref="M170" si="315">SUM(M145:M169)</f>
        <v>4</v>
      </c>
      <c r="N170" s="174">
        <f t="shared" si="300"/>
        <v>0.33333333333333331</v>
      </c>
      <c r="O170" s="175">
        <f t="shared" ref="O170" si="316">SUM(O145:O169)</f>
        <v>0</v>
      </c>
      <c r="P170" s="175">
        <f t="shared" ref="P170" si="317">SUM(P145:P169)</f>
        <v>4</v>
      </c>
      <c r="Q170" s="173">
        <f t="shared" si="271"/>
        <v>0</v>
      </c>
      <c r="R170" s="175">
        <f>SUM(R145:R169)</f>
        <v>2</v>
      </c>
      <c r="S170" s="164">
        <f t="shared" si="273"/>
        <v>7.4569931823541991E-2</v>
      </c>
      <c r="U170" s="175">
        <f t="shared" ref="U170" si="318">SUM(U145:U169)</f>
        <v>34</v>
      </c>
      <c r="V170" s="175">
        <f t="shared" ref="V170" si="319">SUM(V145:V169)</f>
        <v>38</v>
      </c>
      <c r="W170" s="173">
        <f>IFERROR((V170-P170)/P170,0)</f>
        <v>8.5</v>
      </c>
      <c r="X170" s="175">
        <f t="shared" ref="X170" si="320">SUM(X145:X169)</f>
        <v>61</v>
      </c>
      <c r="Y170" s="175">
        <f t="shared" ref="Y170" si="321">SUM(Y145:Y169)</f>
        <v>99</v>
      </c>
      <c r="Z170" s="174">
        <f>IFERROR((Y170-V170)/V170,0)</f>
        <v>1.6052631578947369</v>
      </c>
      <c r="AA170" s="175">
        <f t="shared" ref="AA170" si="322">SUM(AA145:AA169)</f>
        <v>44</v>
      </c>
      <c r="AB170" s="175">
        <f t="shared" ref="AB170" si="323">SUM(AB145:AB169)</f>
        <v>143</v>
      </c>
      <c r="AC170" s="173">
        <f>IFERROR((AB170-Y170)/Y170,0)</f>
        <v>0.44444444444444442</v>
      </c>
      <c r="AD170" s="175">
        <f t="shared" ref="AD170" si="324">SUM(AD145:AD169)</f>
        <v>33</v>
      </c>
      <c r="AE170" s="175">
        <f t="shared" ref="AE170" si="325">SUM(AE145:AE169)</f>
        <v>176</v>
      </c>
      <c r="AF170" s="174">
        <f>IFERROR((AE170-AB170)/AB170,0)</f>
        <v>0.23076923076923078</v>
      </c>
      <c r="AG170" s="175">
        <f t="shared" ref="AG170" si="326">SUM(AG145:AG169)</f>
        <v>29</v>
      </c>
      <c r="AH170" s="175">
        <f t="shared" ref="AH170" si="327">SUM(AH145:AH169)</f>
        <v>205</v>
      </c>
      <c r="AI170" s="174">
        <f>IFERROR((AH170-AE170)/AE170,0)</f>
        <v>0.16477272727272727</v>
      </c>
      <c r="AJ170" s="175">
        <f>SUM(AJ145:AJ169)</f>
        <v>201</v>
      </c>
      <c r="AK170" s="176">
        <f t="shared" si="312"/>
        <v>0.52402666655825136</v>
      </c>
    </row>
    <row r="172" spans="2:37" ht="15.5" x14ac:dyDescent="0.35">
      <c r="B172" s="296" t="s">
        <v>111</v>
      </c>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row>
    <row r="173" spans="2:37" ht="5.5" customHeight="1" outlineLevel="1" x14ac:dyDescent="0.3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row>
    <row r="174" spans="2:37" outlineLevel="1" x14ac:dyDescent="0.35">
      <c r="B174" s="310"/>
      <c r="C174" s="328" t="s">
        <v>105</v>
      </c>
      <c r="D174" s="307" t="s">
        <v>130</v>
      </c>
      <c r="E174" s="308"/>
      <c r="F174" s="308"/>
      <c r="G174" s="308"/>
      <c r="H174" s="308"/>
      <c r="I174" s="308"/>
      <c r="J174" s="308"/>
      <c r="K174" s="308"/>
      <c r="L174" s="308"/>
      <c r="M174" s="308"/>
      <c r="N174" s="308"/>
      <c r="O174" s="308"/>
      <c r="P174" s="308"/>
      <c r="Q174" s="309"/>
      <c r="R174" s="318" t="str">
        <f xml:space="preserve"> D175&amp;" - "&amp;O175</f>
        <v>2019 - 2023</v>
      </c>
      <c r="S174" s="319"/>
      <c r="U174" s="307" t="s">
        <v>143</v>
      </c>
      <c r="V174" s="308"/>
      <c r="W174" s="308"/>
      <c r="X174" s="308"/>
      <c r="Y174" s="308"/>
      <c r="Z174" s="308"/>
      <c r="AA174" s="308"/>
      <c r="AB174" s="308"/>
      <c r="AC174" s="308"/>
      <c r="AD174" s="308"/>
      <c r="AE174" s="308"/>
      <c r="AF174" s="308"/>
      <c r="AG174" s="308"/>
      <c r="AH174" s="308"/>
      <c r="AI174" s="308"/>
      <c r="AJ174" s="308"/>
      <c r="AK174" s="309"/>
    </row>
    <row r="175" spans="2:37" outlineLevel="1" x14ac:dyDescent="0.35">
      <c r="B175" s="311"/>
      <c r="C175" s="328"/>
      <c r="D175" s="307">
        <f>$C$3-5</f>
        <v>2019</v>
      </c>
      <c r="E175" s="309"/>
      <c r="F175" s="308">
        <f>$C$3-4</f>
        <v>2020</v>
      </c>
      <c r="G175" s="308"/>
      <c r="H175" s="308"/>
      <c r="I175" s="307">
        <f>$C$3-3</f>
        <v>2021</v>
      </c>
      <c r="J175" s="308"/>
      <c r="K175" s="309"/>
      <c r="L175" s="307">
        <f>$C$3-2</f>
        <v>2022</v>
      </c>
      <c r="M175" s="308"/>
      <c r="N175" s="309"/>
      <c r="O175" s="307">
        <f>$C$3-1</f>
        <v>2023</v>
      </c>
      <c r="P175" s="308"/>
      <c r="Q175" s="309"/>
      <c r="R175" s="320"/>
      <c r="S175" s="321"/>
      <c r="U175" s="307">
        <f>$C$3</f>
        <v>2024</v>
      </c>
      <c r="V175" s="308"/>
      <c r="W175" s="309"/>
      <c r="X175" s="308">
        <f>$C$3+1</f>
        <v>2025</v>
      </c>
      <c r="Y175" s="308"/>
      <c r="Z175" s="308"/>
      <c r="AA175" s="307">
        <f>$C$3+2</f>
        <v>2026</v>
      </c>
      <c r="AB175" s="308"/>
      <c r="AC175" s="309"/>
      <c r="AD175" s="308">
        <f>$C$3+3</f>
        <v>2027</v>
      </c>
      <c r="AE175" s="308"/>
      <c r="AF175" s="308"/>
      <c r="AG175" s="307">
        <f>$C$3+4</f>
        <v>2028</v>
      </c>
      <c r="AH175" s="308"/>
      <c r="AI175" s="309"/>
      <c r="AJ175" s="316" t="str">
        <f>U175&amp;" - "&amp;AG175</f>
        <v>2024 - 2028</v>
      </c>
      <c r="AK175" s="317"/>
    </row>
    <row r="176" spans="2:37" ht="29" outlineLevel="1" x14ac:dyDescent="0.35">
      <c r="B176" s="312"/>
      <c r="C176" s="328"/>
      <c r="D176" s="65" t="s">
        <v>132</v>
      </c>
      <c r="E176" s="66" t="s">
        <v>133</v>
      </c>
      <c r="F176" s="74" t="s">
        <v>132</v>
      </c>
      <c r="G176" s="9" t="s">
        <v>133</v>
      </c>
      <c r="H176" s="66" t="s">
        <v>134</v>
      </c>
      <c r="I176" s="74" t="s">
        <v>132</v>
      </c>
      <c r="J176" s="9" t="s">
        <v>133</v>
      </c>
      <c r="K176" s="66" t="s">
        <v>134</v>
      </c>
      <c r="L176" s="74" t="s">
        <v>132</v>
      </c>
      <c r="M176" s="9" t="s">
        <v>133</v>
      </c>
      <c r="N176" s="66" t="s">
        <v>134</v>
      </c>
      <c r="O176" s="74" t="s">
        <v>132</v>
      </c>
      <c r="P176" s="9" t="s">
        <v>133</v>
      </c>
      <c r="Q176" s="66" t="s">
        <v>134</v>
      </c>
      <c r="R176" s="65" t="s">
        <v>126</v>
      </c>
      <c r="S176" s="119" t="s">
        <v>135</v>
      </c>
      <c r="U176" s="65" t="s">
        <v>132</v>
      </c>
      <c r="V176" s="9" t="s">
        <v>133</v>
      </c>
      <c r="W176" s="66" t="s">
        <v>134</v>
      </c>
      <c r="X176" s="74" t="s">
        <v>132</v>
      </c>
      <c r="Y176" s="9" t="s">
        <v>133</v>
      </c>
      <c r="Z176" s="66" t="s">
        <v>134</v>
      </c>
      <c r="AA176" s="74" t="s">
        <v>132</v>
      </c>
      <c r="AB176" s="9" t="s">
        <v>133</v>
      </c>
      <c r="AC176" s="66" t="s">
        <v>134</v>
      </c>
      <c r="AD176" s="74" t="s">
        <v>132</v>
      </c>
      <c r="AE176" s="9" t="s">
        <v>133</v>
      </c>
      <c r="AF176" s="66" t="s">
        <v>134</v>
      </c>
      <c r="AG176" s="74" t="s">
        <v>132</v>
      </c>
      <c r="AH176" s="9" t="s">
        <v>133</v>
      </c>
      <c r="AI176" s="66" t="s">
        <v>134</v>
      </c>
      <c r="AJ176" s="74" t="s">
        <v>126</v>
      </c>
      <c r="AK176" s="119" t="s">
        <v>135</v>
      </c>
    </row>
    <row r="177" spans="2:37" outlineLevel="1" x14ac:dyDescent="0.35">
      <c r="B177" s="229" t="s">
        <v>75</v>
      </c>
      <c r="C177" s="63" t="s">
        <v>106</v>
      </c>
      <c r="D177" s="69">
        <v>0</v>
      </c>
      <c r="E177" s="70">
        <v>0</v>
      </c>
      <c r="F177" s="69">
        <v>0</v>
      </c>
      <c r="G177" s="137">
        <f t="shared" ref="G177" si="328">E177+F177</f>
        <v>0</v>
      </c>
      <c r="H177" s="177">
        <f t="shared" ref="H177" si="329">IFERROR((G177-E177)/E177,0)</f>
        <v>0</v>
      </c>
      <c r="I177" s="69">
        <v>0</v>
      </c>
      <c r="J177" s="137">
        <f>G177+I177</f>
        <v>0</v>
      </c>
      <c r="K177" s="166">
        <f>IFERROR((J177-G177)/G177,0)</f>
        <v>0</v>
      </c>
      <c r="L177" s="69"/>
      <c r="M177" s="137">
        <f>J177+L177</f>
        <v>0</v>
      </c>
      <c r="N177" s="177">
        <f>IFERROR((M177-J177)/J177,0)</f>
        <v>0</v>
      </c>
      <c r="O177" s="69"/>
      <c r="P177" s="137">
        <f t="shared" ref="P177:P201" si="330">M177+O177</f>
        <v>0</v>
      </c>
      <c r="Q177" s="166">
        <f t="shared" ref="Q177:Q202" si="331">IFERROR((P177-M177)/M177,0)</f>
        <v>0</v>
      </c>
      <c r="R177" s="172">
        <f t="shared" ref="R177:R201" si="332">D177+F177+I177+L177+O177</f>
        <v>0</v>
      </c>
      <c r="S177" s="164">
        <f t="shared" ref="S177:S202" si="333">IFERROR((P177/E177)^(1/4)-1,0)</f>
        <v>0</v>
      </c>
      <c r="U177" s="6"/>
      <c r="V177" s="137">
        <f t="shared" ref="V177" si="334">P177+U177</f>
        <v>0</v>
      </c>
      <c r="W177" s="166">
        <f t="shared" ref="W177" si="335">IFERROR((V177-P177)/P177,0)</f>
        <v>0</v>
      </c>
      <c r="X177" s="6"/>
      <c r="Y177" s="137">
        <f>V177+X177</f>
        <v>0</v>
      </c>
      <c r="Z177" s="177">
        <f>IFERROR((Y177-V177)/V177,0)</f>
        <v>0</v>
      </c>
      <c r="AA177" s="6"/>
      <c r="AB177" s="137">
        <f>Y177+AA177</f>
        <v>0</v>
      </c>
      <c r="AC177" s="166">
        <f>IFERROR((AB177-Y177)/Y177,0)</f>
        <v>0</v>
      </c>
      <c r="AD177" s="6"/>
      <c r="AE177" s="137">
        <f>AB177+AD177</f>
        <v>0</v>
      </c>
      <c r="AF177" s="177">
        <f>IFERROR((AE177-AB177)/AB177,0)</f>
        <v>0</v>
      </c>
      <c r="AG177" s="6"/>
      <c r="AH177" s="137">
        <f>AE177+AG177</f>
        <v>0</v>
      </c>
      <c r="AI177" s="166">
        <f>IFERROR((AH177-AE177)/AE177,0)</f>
        <v>0</v>
      </c>
      <c r="AJ177" s="163">
        <f>U177+X177+AA177+AD177+AG177</f>
        <v>0</v>
      </c>
      <c r="AK177" s="164">
        <f>IFERROR((AH177/V177)^(1/4)-1,0)</f>
        <v>0</v>
      </c>
    </row>
    <row r="178" spans="2:37" outlineLevel="1" x14ac:dyDescent="0.35">
      <c r="B178" s="230" t="s">
        <v>76</v>
      </c>
      <c r="C178" s="63" t="s">
        <v>106</v>
      </c>
      <c r="D178" s="69"/>
      <c r="E178" s="70">
        <v>1</v>
      </c>
      <c r="F178" s="69"/>
      <c r="G178" s="137">
        <f t="shared" ref="G178:G197" si="336">E178+F178</f>
        <v>1</v>
      </c>
      <c r="H178" s="177">
        <f t="shared" ref="H178:H197" si="337">IFERROR((G178-E178)/E178,0)</f>
        <v>0</v>
      </c>
      <c r="I178" s="69"/>
      <c r="J178" s="137">
        <f t="shared" ref="J178:J197" si="338">G178+I178</f>
        <v>1</v>
      </c>
      <c r="K178" s="166">
        <f t="shared" ref="K178:K197" si="339">IFERROR((J178-G178)/G178,0)</f>
        <v>0</v>
      </c>
      <c r="L178" s="69">
        <v>1</v>
      </c>
      <c r="M178" s="137">
        <f t="shared" ref="M178:M197" si="340">J178+L178</f>
        <v>2</v>
      </c>
      <c r="N178" s="177">
        <f t="shared" ref="N178:N197" si="341">IFERROR((M178-J178)/J178,0)</f>
        <v>1</v>
      </c>
      <c r="O178" s="69"/>
      <c r="P178" s="137">
        <f t="shared" si="330"/>
        <v>2</v>
      </c>
      <c r="Q178" s="166">
        <f t="shared" si="331"/>
        <v>0</v>
      </c>
      <c r="R178" s="172">
        <f t="shared" si="332"/>
        <v>1</v>
      </c>
      <c r="S178" s="164">
        <f t="shared" si="333"/>
        <v>0.18920711500272103</v>
      </c>
      <c r="U178" s="6"/>
      <c r="V178" s="137">
        <f t="shared" ref="V178:V197" si="342">P178+U178</f>
        <v>2</v>
      </c>
      <c r="W178" s="166">
        <f t="shared" ref="W178:W197" si="343">IFERROR((V178-P178)/P178,0)</f>
        <v>0</v>
      </c>
      <c r="X178" s="6"/>
      <c r="Y178" s="137">
        <f t="shared" ref="Y178:Y197" si="344">V178+X178</f>
        <v>2</v>
      </c>
      <c r="Z178" s="177">
        <f t="shared" ref="Z178:Z197" si="345">IFERROR((Y178-V178)/V178,0)</f>
        <v>0</v>
      </c>
      <c r="AA178" s="6"/>
      <c r="AB178" s="137">
        <f t="shared" ref="AB178:AB197" si="346">Y178+AA178</f>
        <v>2</v>
      </c>
      <c r="AC178" s="166">
        <f t="shared" ref="AC178:AC197" si="347">IFERROR((AB178-Y178)/Y178,0)</f>
        <v>0</v>
      </c>
      <c r="AD178" s="6"/>
      <c r="AE178" s="137">
        <f t="shared" ref="AE178:AE197" si="348">AB178+AD178</f>
        <v>2</v>
      </c>
      <c r="AF178" s="177">
        <f t="shared" ref="AF178:AF197" si="349">IFERROR((AE178-AB178)/AB178,0)</f>
        <v>0</v>
      </c>
      <c r="AG178" s="6"/>
      <c r="AH178" s="137">
        <f t="shared" ref="AH178:AH197" si="350">AE178+AG178</f>
        <v>2</v>
      </c>
      <c r="AI178" s="166">
        <f t="shared" ref="AI178:AI197" si="351">IFERROR((AH178-AE178)/AE178,0)</f>
        <v>0</v>
      </c>
      <c r="AJ178" s="163">
        <f t="shared" ref="AJ178:AJ197" si="352">U178+X178+AA178+AD178+AG178</f>
        <v>0</v>
      </c>
      <c r="AK178" s="164">
        <f t="shared" ref="AK178:AK197" si="353">IFERROR((AH178/V178)^(1/4)-1,0)</f>
        <v>0</v>
      </c>
    </row>
    <row r="179" spans="2:37" outlineLevel="1" x14ac:dyDescent="0.35">
      <c r="B179" s="229" t="s">
        <v>77</v>
      </c>
      <c r="C179" s="63" t="s">
        <v>106</v>
      </c>
      <c r="D179" s="69">
        <v>0</v>
      </c>
      <c r="E179" s="70"/>
      <c r="F179" s="69">
        <v>0</v>
      </c>
      <c r="G179" s="137">
        <f t="shared" si="336"/>
        <v>0</v>
      </c>
      <c r="H179" s="177">
        <f t="shared" si="337"/>
        <v>0</v>
      </c>
      <c r="I179" s="69">
        <v>0</v>
      </c>
      <c r="J179" s="137">
        <f t="shared" si="338"/>
        <v>0</v>
      </c>
      <c r="K179" s="166">
        <f t="shared" si="339"/>
        <v>0</v>
      </c>
      <c r="L179" s="69"/>
      <c r="M179" s="137">
        <f t="shared" si="340"/>
        <v>0</v>
      </c>
      <c r="N179" s="177">
        <f t="shared" si="341"/>
        <v>0</v>
      </c>
      <c r="O179" s="69"/>
      <c r="P179" s="137">
        <f t="shared" si="330"/>
        <v>0</v>
      </c>
      <c r="Q179" s="166">
        <f t="shared" si="331"/>
        <v>0</v>
      </c>
      <c r="R179" s="172">
        <f t="shared" si="332"/>
        <v>0</v>
      </c>
      <c r="S179" s="164">
        <f t="shared" si="333"/>
        <v>0</v>
      </c>
      <c r="U179" s="6"/>
      <c r="V179" s="137">
        <f t="shared" si="342"/>
        <v>0</v>
      </c>
      <c r="W179" s="166">
        <f t="shared" si="343"/>
        <v>0</v>
      </c>
      <c r="X179" s="6"/>
      <c r="Y179" s="137">
        <f t="shared" si="344"/>
        <v>0</v>
      </c>
      <c r="Z179" s="177">
        <f t="shared" si="345"/>
        <v>0</v>
      </c>
      <c r="AA179" s="6"/>
      <c r="AB179" s="137">
        <f t="shared" si="346"/>
        <v>0</v>
      </c>
      <c r="AC179" s="166">
        <f t="shared" si="347"/>
        <v>0</v>
      </c>
      <c r="AD179" s="6"/>
      <c r="AE179" s="137">
        <f t="shared" si="348"/>
        <v>0</v>
      </c>
      <c r="AF179" s="177">
        <f t="shared" si="349"/>
        <v>0</v>
      </c>
      <c r="AG179" s="6"/>
      <c r="AH179" s="137">
        <f t="shared" si="350"/>
        <v>0</v>
      </c>
      <c r="AI179" s="166">
        <f t="shared" si="351"/>
        <v>0</v>
      </c>
      <c r="AJ179" s="163">
        <f t="shared" si="352"/>
        <v>0</v>
      </c>
      <c r="AK179" s="164">
        <f t="shared" si="353"/>
        <v>0</v>
      </c>
    </row>
    <row r="180" spans="2:37" outlineLevel="1" x14ac:dyDescent="0.35">
      <c r="B180" s="230" t="s">
        <v>78</v>
      </c>
      <c r="C180" s="63" t="s">
        <v>106</v>
      </c>
      <c r="D180" s="69">
        <v>-1</v>
      </c>
      <c r="E180" s="70">
        <f>7+D180</f>
        <v>6</v>
      </c>
      <c r="F180" s="69"/>
      <c r="G180" s="137">
        <f t="shared" si="336"/>
        <v>6</v>
      </c>
      <c r="H180" s="177">
        <f t="shared" si="337"/>
        <v>0</v>
      </c>
      <c r="I180" s="69"/>
      <c r="J180" s="137">
        <f t="shared" si="338"/>
        <v>6</v>
      </c>
      <c r="K180" s="166">
        <f t="shared" si="339"/>
        <v>0</v>
      </c>
      <c r="L180" s="69">
        <v>2</v>
      </c>
      <c r="M180" s="137">
        <f t="shared" si="340"/>
        <v>8</v>
      </c>
      <c r="N180" s="177">
        <f t="shared" si="341"/>
        <v>0.33333333333333331</v>
      </c>
      <c r="O180" s="69"/>
      <c r="P180" s="137">
        <f t="shared" si="330"/>
        <v>8</v>
      </c>
      <c r="Q180" s="166">
        <f t="shared" si="331"/>
        <v>0</v>
      </c>
      <c r="R180" s="172">
        <f t="shared" si="332"/>
        <v>1</v>
      </c>
      <c r="S180" s="164">
        <f t="shared" si="333"/>
        <v>7.4569931823541991E-2</v>
      </c>
      <c r="U180" s="6"/>
      <c r="V180" s="137">
        <f t="shared" si="342"/>
        <v>8</v>
      </c>
      <c r="W180" s="166">
        <f t="shared" si="343"/>
        <v>0</v>
      </c>
      <c r="X180" s="6"/>
      <c r="Y180" s="137">
        <f t="shared" si="344"/>
        <v>8</v>
      </c>
      <c r="Z180" s="177">
        <f t="shared" si="345"/>
        <v>0</v>
      </c>
      <c r="AA180" s="6">
        <v>2</v>
      </c>
      <c r="AB180" s="137">
        <f t="shared" si="346"/>
        <v>10</v>
      </c>
      <c r="AC180" s="166">
        <f t="shared" si="347"/>
        <v>0.25</v>
      </c>
      <c r="AD180" s="6">
        <v>2</v>
      </c>
      <c r="AE180" s="137">
        <f t="shared" si="348"/>
        <v>12</v>
      </c>
      <c r="AF180" s="177">
        <f t="shared" si="349"/>
        <v>0.2</v>
      </c>
      <c r="AG180" s="6"/>
      <c r="AH180" s="137">
        <f t="shared" si="350"/>
        <v>12</v>
      </c>
      <c r="AI180" s="166">
        <f t="shared" si="351"/>
        <v>0</v>
      </c>
      <c r="AJ180" s="163">
        <f t="shared" si="352"/>
        <v>4</v>
      </c>
      <c r="AK180" s="164">
        <f t="shared" si="353"/>
        <v>0.1066819197003217</v>
      </c>
    </row>
    <row r="181" spans="2:37" outlineLevel="1" x14ac:dyDescent="0.35">
      <c r="B181" s="229" t="s">
        <v>79</v>
      </c>
      <c r="C181" s="63" t="s">
        <v>106</v>
      </c>
      <c r="D181" s="69">
        <v>0</v>
      </c>
      <c r="E181" s="70"/>
      <c r="F181" s="69">
        <v>0</v>
      </c>
      <c r="G181" s="137">
        <f t="shared" si="336"/>
        <v>0</v>
      </c>
      <c r="H181" s="177">
        <f t="shared" si="337"/>
        <v>0</v>
      </c>
      <c r="I181" s="69">
        <v>0</v>
      </c>
      <c r="J181" s="137">
        <f t="shared" si="338"/>
        <v>0</v>
      </c>
      <c r="K181" s="166">
        <f t="shared" si="339"/>
        <v>0</v>
      </c>
      <c r="L181" s="69"/>
      <c r="M181" s="137">
        <f t="shared" si="340"/>
        <v>0</v>
      </c>
      <c r="N181" s="177">
        <f t="shared" si="341"/>
        <v>0</v>
      </c>
      <c r="O181" s="69"/>
      <c r="P181" s="137">
        <f t="shared" si="330"/>
        <v>0</v>
      </c>
      <c r="Q181" s="166">
        <f t="shared" si="331"/>
        <v>0</v>
      </c>
      <c r="R181" s="172">
        <f t="shared" si="332"/>
        <v>0</v>
      </c>
      <c r="S181" s="164">
        <f t="shared" si="333"/>
        <v>0</v>
      </c>
      <c r="U181" s="6"/>
      <c r="V181" s="137">
        <f t="shared" si="342"/>
        <v>0</v>
      </c>
      <c r="W181" s="166">
        <f t="shared" si="343"/>
        <v>0</v>
      </c>
      <c r="X181" s="6"/>
      <c r="Y181" s="137">
        <f t="shared" si="344"/>
        <v>0</v>
      </c>
      <c r="Z181" s="177">
        <f t="shared" si="345"/>
        <v>0</v>
      </c>
      <c r="AA181" s="6"/>
      <c r="AB181" s="137">
        <f t="shared" si="346"/>
        <v>0</v>
      </c>
      <c r="AC181" s="166">
        <f t="shared" si="347"/>
        <v>0</v>
      </c>
      <c r="AD181" s="6"/>
      <c r="AE181" s="137">
        <f t="shared" si="348"/>
        <v>0</v>
      </c>
      <c r="AF181" s="177">
        <f t="shared" si="349"/>
        <v>0</v>
      </c>
      <c r="AG181" s="6"/>
      <c r="AH181" s="137">
        <f t="shared" si="350"/>
        <v>0</v>
      </c>
      <c r="AI181" s="166">
        <f t="shared" si="351"/>
        <v>0</v>
      </c>
      <c r="AJ181" s="163">
        <f t="shared" si="352"/>
        <v>0</v>
      </c>
      <c r="AK181" s="164">
        <f t="shared" si="353"/>
        <v>0</v>
      </c>
    </row>
    <row r="182" spans="2:37" outlineLevel="1" x14ac:dyDescent="0.35">
      <c r="B182" s="230" t="s">
        <v>80</v>
      </c>
      <c r="C182" s="63" t="s">
        <v>106</v>
      </c>
      <c r="D182" s="69"/>
      <c r="E182" s="70">
        <v>6</v>
      </c>
      <c r="F182" s="69"/>
      <c r="G182" s="137">
        <f t="shared" si="336"/>
        <v>6</v>
      </c>
      <c r="H182" s="177">
        <f t="shared" si="337"/>
        <v>0</v>
      </c>
      <c r="I182" s="69"/>
      <c r="J182" s="137">
        <f t="shared" si="338"/>
        <v>6</v>
      </c>
      <c r="K182" s="166">
        <f t="shared" si="339"/>
        <v>0</v>
      </c>
      <c r="L182" s="69"/>
      <c r="M182" s="137">
        <f t="shared" si="340"/>
        <v>6</v>
      </c>
      <c r="N182" s="177">
        <f t="shared" si="341"/>
        <v>0</v>
      </c>
      <c r="O182" s="69">
        <v>2</v>
      </c>
      <c r="P182" s="137">
        <f t="shared" si="330"/>
        <v>8</v>
      </c>
      <c r="Q182" s="166">
        <f t="shared" si="331"/>
        <v>0.33333333333333331</v>
      </c>
      <c r="R182" s="172">
        <f t="shared" si="332"/>
        <v>2</v>
      </c>
      <c r="S182" s="164">
        <f t="shared" si="333"/>
        <v>7.4569931823541991E-2</v>
      </c>
      <c r="U182" s="6">
        <v>2</v>
      </c>
      <c r="V182" s="137">
        <f t="shared" si="342"/>
        <v>10</v>
      </c>
      <c r="W182" s="166">
        <f t="shared" si="343"/>
        <v>0.25</v>
      </c>
      <c r="X182" s="6">
        <v>0</v>
      </c>
      <c r="Y182" s="137">
        <f t="shared" si="344"/>
        <v>10</v>
      </c>
      <c r="Z182" s="177">
        <f t="shared" si="345"/>
        <v>0</v>
      </c>
      <c r="AA182" s="6">
        <v>2</v>
      </c>
      <c r="AB182" s="137">
        <f t="shared" si="346"/>
        <v>12</v>
      </c>
      <c r="AC182" s="166">
        <f t="shared" si="347"/>
        <v>0.2</v>
      </c>
      <c r="AD182" s="6">
        <v>3</v>
      </c>
      <c r="AE182" s="137">
        <f t="shared" si="348"/>
        <v>15</v>
      </c>
      <c r="AF182" s="177">
        <f t="shared" si="349"/>
        <v>0.25</v>
      </c>
      <c r="AG182" s="6">
        <v>0</v>
      </c>
      <c r="AH182" s="137">
        <f t="shared" si="350"/>
        <v>15</v>
      </c>
      <c r="AI182" s="166">
        <f t="shared" si="351"/>
        <v>0</v>
      </c>
      <c r="AJ182" s="163">
        <f t="shared" si="352"/>
        <v>7</v>
      </c>
      <c r="AK182" s="164">
        <f t="shared" si="353"/>
        <v>0.1066819197003217</v>
      </c>
    </row>
    <row r="183" spans="2:37" outlineLevel="1" x14ac:dyDescent="0.35">
      <c r="B183" s="229" t="s">
        <v>81</v>
      </c>
      <c r="C183" s="63" t="s">
        <v>106</v>
      </c>
      <c r="D183" s="69">
        <v>0</v>
      </c>
      <c r="E183" s="70"/>
      <c r="F183" s="69">
        <v>0</v>
      </c>
      <c r="G183" s="137">
        <f t="shared" si="336"/>
        <v>0</v>
      </c>
      <c r="H183" s="177">
        <f t="shared" si="337"/>
        <v>0</v>
      </c>
      <c r="I183" s="69">
        <v>0</v>
      </c>
      <c r="J183" s="137">
        <f t="shared" si="338"/>
        <v>0</v>
      </c>
      <c r="K183" s="166">
        <f t="shared" si="339"/>
        <v>0</v>
      </c>
      <c r="L183" s="69"/>
      <c r="M183" s="137">
        <f t="shared" si="340"/>
        <v>0</v>
      </c>
      <c r="N183" s="177">
        <f t="shared" si="341"/>
        <v>0</v>
      </c>
      <c r="O183" s="69"/>
      <c r="P183" s="137">
        <f t="shared" si="330"/>
        <v>0</v>
      </c>
      <c r="Q183" s="166">
        <f t="shared" si="331"/>
        <v>0</v>
      </c>
      <c r="R183" s="172">
        <f t="shared" si="332"/>
        <v>0</v>
      </c>
      <c r="S183" s="164">
        <f t="shared" si="333"/>
        <v>0</v>
      </c>
      <c r="U183" s="6"/>
      <c r="V183" s="137">
        <f t="shared" si="342"/>
        <v>0</v>
      </c>
      <c r="W183" s="166">
        <f t="shared" si="343"/>
        <v>0</v>
      </c>
      <c r="X183" s="6"/>
      <c r="Y183" s="137">
        <f t="shared" si="344"/>
        <v>0</v>
      </c>
      <c r="Z183" s="177">
        <f t="shared" si="345"/>
        <v>0</v>
      </c>
      <c r="AA183" s="6"/>
      <c r="AB183" s="137">
        <f t="shared" si="346"/>
        <v>0</v>
      </c>
      <c r="AC183" s="166">
        <f t="shared" si="347"/>
        <v>0</v>
      </c>
      <c r="AD183" s="6"/>
      <c r="AE183" s="137">
        <f t="shared" si="348"/>
        <v>0</v>
      </c>
      <c r="AF183" s="177">
        <f t="shared" si="349"/>
        <v>0</v>
      </c>
      <c r="AG183" s="6"/>
      <c r="AH183" s="137">
        <f t="shared" si="350"/>
        <v>0</v>
      </c>
      <c r="AI183" s="166">
        <f t="shared" si="351"/>
        <v>0</v>
      </c>
      <c r="AJ183" s="163">
        <f t="shared" si="352"/>
        <v>0</v>
      </c>
      <c r="AK183" s="164">
        <f t="shared" si="353"/>
        <v>0</v>
      </c>
    </row>
    <row r="184" spans="2:37" outlineLevel="1" x14ac:dyDescent="0.35">
      <c r="B184" s="230" t="s">
        <v>82</v>
      </c>
      <c r="C184" s="63" t="s">
        <v>106</v>
      </c>
      <c r="D184" s="69">
        <v>-3</v>
      </c>
      <c r="E184" s="70">
        <f>56+D184</f>
        <v>53</v>
      </c>
      <c r="F184" s="69">
        <v>-6</v>
      </c>
      <c r="G184" s="137">
        <f t="shared" si="336"/>
        <v>47</v>
      </c>
      <c r="H184" s="177">
        <f t="shared" si="337"/>
        <v>-0.11320754716981132</v>
      </c>
      <c r="I184" s="69">
        <v>3</v>
      </c>
      <c r="J184" s="137">
        <f t="shared" si="338"/>
        <v>50</v>
      </c>
      <c r="K184" s="166">
        <f t="shared" si="339"/>
        <v>6.3829787234042548E-2</v>
      </c>
      <c r="L184" s="69">
        <v>-1</v>
      </c>
      <c r="M184" s="137">
        <f t="shared" si="340"/>
        <v>49</v>
      </c>
      <c r="N184" s="177">
        <f t="shared" si="341"/>
        <v>-0.02</v>
      </c>
      <c r="O184" s="69">
        <v>6</v>
      </c>
      <c r="P184" s="137">
        <f t="shared" si="330"/>
        <v>55</v>
      </c>
      <c r="Q184" s="166">
        <f t="shared" si="331"/>
        <v>0.12244897959183673</v>
      </c>
      <c r="R184" s="172">
        <f t="shared" si="332"/>
        <v>-1</v>
      </c>
      <c r="S184" s="164">
        <f t="shared" si="333"/>
        <v>9.3033273218088297E-3</v>
      </c>
      <c r="U184" s="6">
        <f>7+4</f>
        <v>11</v>
      </c>
      <c r="V184" s="137">
        <f t="shared" si="342"/>
        <v>66</v>
      </c>
      <c r="W184" s="166">
        <f t="shared" si="343"/>
        <v>0.2</v>
      </c>
      <c r="X184" s="6">
        <v>4</v>
      </c>
      <c r="Y184" s="137">
        <f t="shared" si="344"/>
        <v>70</v>
      </c>
      <c r="Z184" s="177">
        <f t="shared" si="345"/>
        <v>6.0606060606060608E-2</v>
      </c>
      <c r="AA184" s="6">
        <f>2+1</f>
        <v>3</v>
      </c>
      <c r="AB184" s="137">
        <f t="shared" si="346"/>
        <v>73</v>
      </c>
      <c r="AC184" s="166">
        <f t="shared" si="347"/>
        <v>4.2857142857142858E-2</v>
      </c>
      <c r="AD184" s="6">
        <v>3</v>
      </c>
      <c r="AE184" s="137">
        <f t="shared" si="348"/>
        <v>76</v>
      </c>
      <c r="AF184" s="177">
        <f t="shared" si="349"/>
        <v>4.1095890410958902E-2</v>
      </c>
      <c r="AG184" s="6">
        <v>3</v>
      </c>
      <c r="AH184" s="137">
        <f t="shared" si="350"/>
        <v>79</v>
      </c>
      <c r="AI184" s="166">
        <f t="shared" si="351"/>
        <v>3.9473684210526314E-2</v>
      </c>
      <c r="AJ184" s="163">
        <f t="shared" si="352"/>
        <v>24</v>
      </c>
      <c r="AK184" s="164">
        <f t="shared" si="353"/>
        <v>4.5973758247097374E-2</v>
      </c>
    </row>
    <row r="185" spans="2:37" outlineLevel="1" x14ac:dyDescent="0.35">
      <c r="B185" s="230" t="s">
        <v>83</v>
      </c>
      <c r="C185" s="63" t="s">
        <v>106</v>
      </c>
      <c r="D185" s="69"/>
      <c r="E185" s="70">
        <v>10</v>
      </c>
      <c r="F185" s="69">
        <v>-5</v>
      </c>
      <c r="G185" s="137">
        <f t="shared" si="336"/>
        <v>5</v>
      </c>
      <c r="H185" s="177">
        <f t="shared" si="337"/>
        <v>-0.5</v>
      </c>
      <c r="I185" s="69">
        <v>1</v>
      </c>
      <c r="J185" s="137">
        <f t="shared" si="338"/>
        <v>6</v>
      </c>
      <c r="K185" s="166">
        <f t="shared" si="339"/>
        <v>0.2</v>
      </c>
      <c r="L185" s="69">
        <v>2</v>
      </c>
      <c r="M185" s="137">
        <f t="shared" si="340"/>
        <v>8</v>
      </c>
      <c r="N185" s="177">
        <f t="shared" si="341"/>
        <v>0.33333333333333331</v>
      </c>
      <c r="O185" s="69"/>
      <c r="P185" s="137">
        <f t="shared" si="330"/>
        <v>8</v>
      </c>
      <c r="Q185" s="166">
        <f t="shared" si="331"/>
        <v>0</v>
      </c>
      <c r="R185" s="172">
        <f t="shared" si="332"/>
        <v>-2</v>
      </c>
      <c r="S185" s="164">
        <f t="shared" si="333"/>
        <v>-5.4258390996824168E-2</v>
      </c>
      <c r="U185" s="6"/>
      <c r="V185" s="137">
        <f t="shared" si="342"/>
        <v>8</v>
      </c>
      <c r="W185" s="166">
        <f t="shared" si="343"/>
        <v>0</v>
      </c>
      <c r="X185" s="6"/>
      <c r="Y185" s="137">
        <f t="shared" si="344"/>
        <v>8</v>
      </c>
      <c r="Z185" s="177">
        <f t="shared" si="345"/>
        <v>0</v>
      </c>
      <c r="AA185" s="6"/>
      <c r="AB185" s="137">
        <f t="shared" si="346"/>
        <v>8</v>
      </c>
      <c r="AC185" s="166">
        <f t="shared" si="347"/>
        <v>0</v>
      </c>
      <c r="AD185" s="6"/>
      <c r="AE185" s="137">
        <f t="shared" si="348"/>
        <v>8</v>
      </c>
      <c r="AF185" s="177">
        <f t="shared" si="349"/>
        <v>0</v>
      </c>
      <c r="AG185" s="6"/>
      <c r="AH185" s="137">
        <f t="shared" si="350"/>
        <v>8</v>
      </c>
      <c r="AI185" s="166">
        <f t="shared" si="351"/>
        <v>0</v>
      </c>
      <c r="AJ185" s="163">
        <f t="shared" si="352"/>
        <v>0</v>
      </c>
      <c r="AK185" s="164">
        <f t="shared" si="353"/>
        <v>0</v>
      </c>
    </row>
    <row r="186" spans="2:37" outlineLevel="1" x14ac:dyDescent="0.35">
      <c r="B186" s="230" t="s">
        <v>84</v>
      </c>
      <c r="C186" s="63" t="s">
        <v>106</v>
      </c>
      <c r="D186" s="69"/>
      <c r="E186" s="70">
        <v>3</v>
      </c>
      <c r="F186" s="69"/>
      <c r="G186" s="137">
        <f t="shared" si="336"/>
        <v>3</v>
      </c>
      <c r="H186" s="177">
        <f t="shared" si="337"/>
        <v>0</v>
      </c>
      <c r="I186" s="69"/>
      <c r="J186" s="137">
        <f t="shared" si="338"/>
        <v>3</v>
      </c>
      <c r="K186" s="166">
        <f t="shared" si="339"/>
        <v>0</v>
      </c>
      <c r="L186" s="69"/>
      <c r="M186" s="137">
        <f t="shared" si="340"/>
        <v>3</v>
      </c>
      <c r="N186" s="177">
        <f t="shared" si="341"/>
        <v>0</v>
      </c>
      <c r="O186" s="69"/>
      <c r="P186" s="137">
        <f t="shared" si="330"/>
        <v>3</v>
      </c>
      <c r="Q186" s="166">
        <f t="shared" si="331"/>
        <v>0</v>
      </c>
      <c r="R186" s="172">
        <f t="shared" si="332"/>
        <v>0</v>
      </c>
      <c r="S186" s="164">
        <f t="shared" si="333"/>
        <v>0</v>
      </c>
      <c r="U186" s="6"/>
      <c r="V186" s="137">
        <f t="shared" si="342"/>
        <v>3</v>
      </c>
      <c r="W186" s="166">
        <f t="shared" si="343"/>
        <v>0</v>
      </c>
      <c r="X186" s="6"/>
      <c r="Y186" s="137">
        <f t="shared" si="344"/>
        <v>3</v>
      </c>
      <c r="Z186" s="177">
        <f t="shared" si="345"/>
        <v>0</v>
      </c>
      <c r="AA186" s="6"/>
      <c r="AB186" s="137">
        <f t="shared" si="346"/>
        <v>3</v>
      </c>
      <c r="AC186" s="166">
        <f t="shared" si="347"/>
        <v>0</v>
      </c>
      <c r="AD186" s="6"/>
      <c r="AE186" s="137">
        <f t="shared" si="348"/>
        <v>3</v>
      </c>
      <c r="AF186" s="177">
        <f t="shared" si="349"/>
        <v>0</v>
      </c>
      <c r="AG186" s="6"/>
      <c r="AH186" s="137">
        <f t="shared" si="350"/>
        <v>3</v>
      </c>
      <c r="AI186" s="166">
        <f t="shared" si="351"/>
        <v>0</v>
      </c>
      <c r="AJ186" s="163">
        <f t="shared" si="352"/>
        <v>0</v>
      </c>
      <c r="AK186" s="164">
        <f t="shared" si="353"/>
        <v>0</v>
      </c>
    </row>
    <row r="187" spans="2:37" outlineLevel="1" x14ac:dyDescent="0.35">
      <c r="B187" s="229" t="s">
        <v>85</v>
      </c>
      <c r="C187" s="63" t="s">
        <v>106</v>
      </c>
      <c r="D187" s="69">
        <v>0</v>
      </c>
      <c r="E187" s="70"/>
      <c r="F187" s="69">
        <v>0</v>
      </c>
      <c r="G187" s="137">
        <f t="shared" si="336"/>
        <v>0</v>
      </c>
      <c r="H187" s="177">
        <f t="shared" si="337"/>
        <v>0</v>
      </c>
      <c r="I187" s="69">
        <v>0</v>
      </c>
      <c r="J187" s="137">
        <f t="shared" si="338"/>
        <v>0</v>
      </c>
      <c r="K187" s="166">
        <f t="shared" si="339"/>
        <v>0</v>
      </c>
      <c r="L187" s="69"/>
      <c r="M187" s="137">
        <f t="shared" si="340"/>
        <v>0</v>
      </c>
      <c r="N187" s="177">
        <f t="shared" si="341"/>
        <v>0</v>
      </c>
      <c r="O187" s="69"/>
      <c r="P187" s="137">
        <f t="shared" si="330"/>
        <v>0</v>
      </c>
      <c r="Q187" s="166">
        <f t="shared" si="331"/>
        <v>0</v>
      </c>
      <c r="R187" s="172">
        <f t="shared" si="332"/>
        <v>0</v>
      </c>
      <c r="S187" s="164">
        <f t="shared" si="333"/>
        <v>0</v>
      </c>
      <c r="U187" s="6"/>
      <c r="V187" s="137">
        <f t="shared" si="342"/>
        <v>0</v>
      </c>
      <c r="W187" s="166">
        <f t="shared" si="343"/>
        <v>0</v>
      </c>
      <c r="X187" s="6"/>
      <c r="Y187" s="137">
        <f t="shared" si="344"/>
        <v>0</v>
      </c>
      <c r="Z187" s="177">
        <f t="shared" si="345"/>
        <v>0</v>
      </c>
      <c r="AA187" s="6"/>
      <c r="AB187" s="137">
        <f t="shared" si="346"/>
        <v>0</v>
      </c>
      <c r="AC187" s="166">
        <f t="shared" si="347"/>
        <v>0</v>
      </c>
      <c r="AD187" s="6"/>
      <c r="AE187" s="137">
        <f t="shared" si="348"/>
        <v>0</v>
      </c>
      <c r="AF187" s="177">
        <f t="shared" si="349"/>
        <v>0</v>
      </c>
      <c r="AG187" s="6"/>
      <c r="AH187" s="137">
        <f t="shared" si="350"/>
        <v>0</v>
      </c>
      <c r="AI187" s="166">
        <f t="shared" si="351"/>
        <v>0</v>
      </c>
      <c r="AJ187" s="163">
        <f t="shared" si="352"/>
        <v>0</v>
      </c>
      <c r="AK187" s="164">
        <f t="shared" si="353"/>
        <v>0</v>
      </c>
    </row>
    <row r="188" spans="2:37" outlineLevel="1" x14ac:dyDescent="0.35">
      <c r="B188" s="230" t="s">
        <v>86</v>
      </c>
      <c r="C188" s="63" t="s">
        <v>106</v>
      </c>
      <c r="D188" s="69">
        <v>1</v>
      </c>
      <c r="E188" s="70">
        <f>5+D188</f>
        <v>6</v>
      </c>
      <c r="F188" s="69">
        <v>-1</v>
      </c>
      <c r="G188" s="137">
        <f t="shared" si="336"/>
        <v>5</v>
      </c>
      <c r="H188" s="177">
        <f t="shared" si="337"/>
        <v>-0.16666666666666666</v>
      </c>
      <c r="I188" s="69">
        <v>0</v>
      </c>
      <c r="J188" s="137">
        <f t="shared" si="338"/>
        <v>5</v>
      </c>
      <c r="K188" s="166">
        <f t="shared" si="339"/>
        <v>0</v>
      </c>
      <c r="L188" s="69">
        <v>1</v>
      </c>
      <c r="M188" s="137">
        <f t="shared" si="340"/>
        <v>6</v>
      </c>
      <c r="N188" s="177">
        <f t="shared" si="341"/>
        <v>0.2</v>
      </c>
      <c r="O188" s="69"/>
      <c r="P188" s="137">
        <f t="shared" si="330"/>
        <v>6</v>
      </c>
      <c r="Q188" s="166">
        <f t="shared" si="331"/>
        <v>0</v>
      </c>
      <c r="R188" s="172">
        <f t="shared" si="332"/>
        <v>1</v>
      </c>
      <c r="S188" s="164">
        <f t="shared" si="333"/>
        <v>0</v>
      </c>
      <c r="U188" s="6"/>
      <c r="V188" s="137">
        <f t="shared" si="342"/>
        <v>6</v>
      </c>
      <c r="W188" s="166">
        <f t="shared" si="343"/>
        <v>0</v>
      </c>
      <c r="X188" s="6"/>
      <c r="Y188" s="137">
        <f t="shared" si="344"/>
        <v>6</v>
      </c>
      <c r="Z188" s="177">
        <f t="shared" si="345"/>
        <v>0</v>
      </c>
      <c r="AA188" s="6"/>
      <c r="AB188" s="137">
        <f t="shared" si="346"/>
        <v>6</v>
      </c>
      <c r="AC188" s="166">
        <f t="shared" si="347"/>
        <v>0</v>
      </c>
      <c r="AD188" s="6"/>
      <c r="AE188" s="137">
        <f t="shared" si="348"/>
        <v>6</v>
      </c>
      <c r="AF188" s="177">
        <f t="shared" si="349"/>
        <v>0</v>
      </c>
      <c r="AG188" s="6"/>
      <c r="AH188" s="137">
        <f t="shared" si="350"/>
        <v>6</v>
      </c>
      <c r="AI188" s="166">
        <f t="shared" si="351"/>
        <v>0</v>
      </c>
      <c r="AJ188" s="163">
        <f t="shared" si="352"/>
        <v>0</v>
      </c>
      <c r="AK188" s="164">
        <f t="shared" si="353"/>
        <v>0</v>
      </c>
    </row>
    <row r="189" spans="2:37" outlineLevel="1" x14ac:dyDescent="0.35">
      <c r="B189" s="230" t="s">
        <v>87</v>
      </c>
      <c r="C189" s="63" t="s">
        <v>106</v>
      </c>
      <c r="D189" s="69"/>
      <c r="E189" s="70">
        <v>1</v>
      </c>
      <c r="F189" s="69"/>
      <c r="G189" s="137">
        <f t="shared" si="336"/>
        <v>1</v>
      </c>
      <c r="H189" s="177">
        <f t="shared" si="337"/>
        <v>0</v>
      </c>
      <c r="I189" s="69"/>
      <c r="J189" s="137">
        <f t="shared" si="338"/>
        <v>1</v>
      </c>
      <c r="K189" s="166">
        <f t="shared" si="339"/>
        <v>0</v>
      </c>
      <c r="L189" s="69"/>
      <c r="M189" s="137">
        <f t="shared" si="340"/>
        <v>1</v>
      </c>
      <c r="N189" s="177">
        <f t="shared" si="341"/>
        <v>0</v>
      </c>
      <c r="O189" s="69"/>
      <c r="P189" s="137">
        <f t="shared" si="330"/>
        <v>1</v>
      </c>
      <c r="Q189" s="166">
        <f t="shared" si="331"/>
        <v>0</v>
      </c>
      <c r="R189" s="172">
        <f t="shared" si="332"/>
        <v>0</v>
      </c>
      <c r="S189" s="164">
        <f t="shared" si="333"/>
        <v>0</v>
      </c>
      <c r="U189" s="6"/>
      <c r="V189" s="137">
        <f t="shared" si="342"/>
        <v>1</v>
      </c>
      <c r="W189" s="166">
        <f t="shared" si="343"/>
        <v>0</v>
      </c>
      <c r="X189" s="6"/>
      <c r="Y189" s="137">
        <f t="shared" si="344"/>
        <v>1</v>
      </c>
      <c r="Z189" s="177">
        <f t="shared" si="345"/>
        <v>0</v>
      </c>
      <c r="AA189" s="6"/>
      <c r="AB189" s="137">
        <f t="shared" si="346"/>
        <v>1</v>
      </c>
      <c r="AC189" s="166">
        <f t="shared" si="347"/>
        <v>0</v>
      </c>
      <c r="AD189" s="6"/>
      <c r="AE189" s="137">
        <f t="shared" si="348"/>
        <v>1</v>
      </c>
      <c r="AF189" s="177">
        <f t="shared" si="349"/>
        <v>0</v>
      </c>
      <c r="AG189" s="6"/>
      <c r="AH189" s="137">
        <f t="shared" si="350"/>
        <v>1</v>
      </c>
      <c r="AI189" s="166">
        <f t="shared" si="351"/>
        <v>0</v>
      </c>
      <c r="AJ189" s="163">
        <f t="shared" si="352"/>
        <v>0</v>
      </c>
      <c r="AK189" s="164">
        <f t="shared" si="353"/>
        <v>0</v>
      </c>
    </row>
    <row r="190" spans="2:37" outlineLevel="1" x14ac:dyDescent="0.35">
      <c r="B190" s="230" t="s">
        <v>88</v>
      </c>
      <c r="C190" s="63" t="s">
        <v>106</v>
      </c>
      <c r="D190" s="69">
        <v>0</v>
      </c>
      <c r="E190" s="70"/>
      <c r="F190" s="69">
        <v>0</v>
      </c>
      <c r="G190" s="137">
        <f t="shared" si="336"/>
        <v>0</v>
      </c>
      <c r="H190" s="177">
        <f t="shared" si="337"/>
        <v>0</v>
      </c>
      <c r="I190" s="69">
        <v>0</v>
      </c>
      <c r="J190" s="137">
        <f t="shared" si="338"/>
        <v>0</v>
      </c>
      <c r="K190" s="166">
        <f t="shared" si="339"/>
        <v>0</v>
      </c>
      <c r="L190" s="69"/>
      <c r="M190" s="137">
        <f t="shared" si="340"/>
        <v>0</v>
      </c>
      <c r="N190" s="177">
        <f t="shared" si="341"/>
        <v>0</v>
      </c>
      <c r="O190" s="69"/>
      <c r="P190" s="137">
        <f t="shared" si="330"/>
        <v>0</v>
      </c>
      <c r="Q190" s="166">
        <f t="shared" si="331"/>
        <v>0</v>
      </c>
      <c r="R190" s="172">
        <f t="shared" si="332"/>
        <v>0</v>
      </c>
      <c r="S190" s="164">
        <f t="shared" si="333"/>
        <v>0</v>
      </c>
      <c r="U190" s="6"/>
      <c r="V190" s="137">
        <f t="shared" si="342"/>
        <v>0</v>
      </c>
      <c r="W190" s="166">
        <f t="shared" si="343"/>
        <v>0</v>
      </c>
      <c r="X190" s="6"/>
      <c r="Y190" s="137">
        <f t="shared" si="344"/>
        <v>0</v>
      </c>
      <c r="Z190" s="177">
        <f t="shared" si="345"/>
        <v>0</v>
      </c>
      <c r="AA190" s="6"/>
      <c r="AB190" s="137">
        <f t="shared" si="346"/>
        <v>0</v>
      </c>
      <c r="AC190" s="166">
        <f t="shared" si="347"/>
        <v>0</v>
      </c>
      <c r="AD190" s="6"/>
      <c r="AE190" s="137">
        <f t="shared" si="348"/>
        <v>0</v>
      </c>
      <c r="AF190" s="177">
        <f t="shared" si="349"/>
        <v>0</v>
      </c>
      <c r="AG190" s="6"/>
      <c r="AH190" s="137">
        <f t="shared" si="350"/>
        <v>0</v>
      </c>
      <c r="AI190" s="166">
        <f t="shared" si="351"/>
        <v>0</v>
      </c>
      <c r="AJ190" s="163">
        <f t="shared" si="352"/>
        <v>0</v>
      </c>
      <c r="AK190" s="164">
        <f t="shared" si="353"/>
        <v>0</v>
      </c>
    </row>
    <row r="191" spans="2:37" outlineLevel="1" x14ac:dyDescent="0.35">
      <c r="B191" s="230" t="s">
        <v>89</v>
      </c>
      <c r="C191" s="63" t="s">
        <v>106</v>
      </c>
      <c r="D191" s="69"/>
      <c r="E191" s="70">
        <v>7</v>
      </c>
      <c r="F191" s="69">
        <v>-4</v>
      </c>
      <c r="G191" s="137">
        <f t="shared" si="336"/>
        <v>3</v>
      </c>
      <c r="H191" s="177">
        <f t="shared" si="337"/>
        <v>-0.5714285714285714</v>
      </c>
      <c r="I191" s="69">
        <v>0</v>
      </c>
      <c r="J191" s="137">
        <f t="shared" si="338"/>
        <v>3</v>
      </c>
      <c r="K191" s="166">
        <f t="shared" si="339"/>
        <v>0</v>
      </c>
      <c r="L191" s="69"/>
      <c r="M191" s="137">
        <f t="shared" si="340"/>
        <v>3</v>
      </c>
      <c r="N191" s="177">
        <f t="shared" si="341"/>
        <v>0</v>
      </c>
      <c r="O191" s="69"/>
      <c r="P191" s="137">
        <f t="shared" si="330"/>
        <v>3</v>
      </c>
      <c r="Q191" s="166">
        <f t="shared" si="331"/>
        <v>0</v>
      </c>
      <c r="R191" s="172">
        <f t="shared" si="332"/>
        <v>-4</v>
      </c>
      <c r="S191" s="164">
        <f t="shared" si="333"/>
        <v>-0.19089328842977882</v>
      </c>
      <c r="U191" s="6">
        <v>2</v>
      </c>
      <c r="V191" s="137">
        <f t="shared" si="342"/>
        <v>5</v>
      </c>
      <c r="W191" s="166">
        <f t="shared" si="343"/>
        <v>0.66666666666666663</v>
      </c>
      <c r="X191" s="6">
        <v>0</v>
      </c>
      <c r="Y191" s="137">
        <f t="shared" si="344"/>
        <v>5</v>
      </c>
      <c r="Z191" s="177">
        <f t="shared" si="345"/>
        <v>0</v>
      </c>
      <c r="AA191" s="6">
        <v>1</v>
      </c>
      <c r="AB191" s="137">
        <f t="shared" si="346"/>
        <v>6</v>
      </c>
      <c r="AC191" s="166">
        <f t="shared" si="347"/>
        <v>0.2</v>
      </c>
      <c r="AD191" s="6">
        <v>2</v>
      </c>
      <c r="AE191" s="137">
        <f t="shared" si="348"/>
        <v>8</v>
      </c>
      <c r="AF191" s="177">
        <f t="shared" si="349"/>
        <v>0.33333333333333331</v>
      </c>
      <c r="AG191" s="6">
        <v>0</v>
      </c>
      <c r="AH191" s="137">
        <f t="shared" si="350"/>
        <v>8</v>
      </c>
      <c r="AI191" s="166">
        <f t="shared" si="351"/>
        <v>0</v>
      </c>
      <c r="AJ191" s="163">
        <f t="shared" si="352"/>
        <v>5</v>
      </c>
      <c r="AK191" s="164">
        <f t="shared" si="353"/>
        <v>0.12468265038069815</v>
      </c>
    </row>
    <row r="192" spans="2:37" outlineLevel="1" x14ac:dyDescent="0.35">
      <c r="B192" s="229" t="s">
        <v>90</v>
      </c>
      <c r="C192" s="63" t="s">
        <v>106</v>
      </c>
      <c r="D192" s="69"/>
      <c r="E192" s="70">
        <v>0</v>
      </c>
      <c r="F192" s="69"/>
      <c r="G192" s="137">
        <f t="shared" si="336"/>
        <v>0</v>
      </c>
      <c r="H192" s="177">
        <f t="shared" si="337"/>
        <v>0</v>
      </c>
      <c r="I192" s="69"/>
      <c r="J192" s="137">
        <f t="shared" si="338"/>
        <v>0</v>
      </c>
      <c r="K192" s="166">
        <f t="shared" si="339"/>
        <v>0</v>
      </c>
      <c r="L192" s="69"/>
      <c r="M192" s="137">
        <f t="shared" si="340"/>
        <v>0</v>
      </c>
      <c r="N192" s="177">
        <f t="shared" si="341"/>
        <v>0</v>
      </c>
      <c r="O192" s="69"/>
      <c r="P192" s="137">
        <f t="shared" si="330"/>
        <v>0</v>
      </c>
      <c r="Q192" s="166">
        <f t="shared" si="331"/>
        <v>0</v>
      </c>
      <c r="R192" s="172">
        <f t="shared" si="332"/>
        <v>0</v>
      </c>
      <c r="S192" s="164">
        <f t="shared" si="333"/>
        <v>0</v>
      </c>
      <c r="U192" s="6"/>
      <c r="V192" s="137">
        <f t="shared" si="342"/>
        <v>0</v>
      </c>
      <c r="W192" s="166">
        <f t="shared" si="343"/>
        <v>0</v>
      </c>
      <c r="X192" s="6"/>
      <c r="Y192" s="137">
        <f t="shared" si="344"/>
        <v>0</v>
      </c>
      <c r="Z192" s="177">
        <f t="shared" si="345"/>
        <v>0</v>
      </c>
      <c r="AA192" s="6"/>
      <c r="AB192" s="137">
        <f t="shared" si="346"/>
        <v>0</v>
      </c>
      <c r="AC192" s="166">
        <f t="shared" si="347"/>
        <v>0</v>
      </c>
      <c r="AD192" s="6"/>
      <c r="AE192" s="137">
        <f t="shared" si="348"/>
        <v>0</v>
      </c>
      <c r="AF192" s="177">
        <f t="shared" si="349"/>
        <v>0</v>
      </c>
      <c r="AG192" s="6"/>
      <c r="AH192" s="137">
        <f t="shared" si="350"/>
        <v>0</v>
      </c>
      <c r="AI192" s="166">
        <f t="shared" si="351"/>
        <v>0</v>
      </c>
      <c r="AJ192" s="163">
        <f t="shared" si="352"/>
        <v>0</v>
      </c>
      <c r="AK192" s="164">
        <f t="shared" si="353"/>
        <v>0</v>
      </c>
    </row>
    <row r="193" spans="2:37" outlineLevel="1" x14ac:dyDescent="0.35">
      <c r="B193" s="230" t="s">
        <v>91</v>
      </c>
      <c r="C193" s="63" t="s">
        <v>106</v>
      </c>
      <c r="D193" s="69"/>
      <c r="E193" s="70">
        <v>0</v>
      </c>
      <c r="F193" s="69"/>
      <c r="G193" s="137">
        <f t="shared" si="336"/>
        <v>0</v>
      </c>
      <c r="H193" s="177">
        <f t="shared" si="337"/>
        <v>0</v>
      </c>
      <c r="I193" s="69"/>
      <c r="J193" s="137">
        <f t="shared" si="338"/>
        <v>0</v>
      </c>
      <c r="K193" s="166">
        <f t="shared" si="339"/>
        <v>0</v>
      </c>
      <c r="L193" s="69"/>
      <c r="M193" s="137">
        <f t="shared" si="340"/>
        <v>0</v>
      </c>
      <c r="N193" s="177">
        <f t="shared" si="341"/>
        <v>0</v>
      </c>
      <c r="O193" s="69"/>
      <c r="P193" s="137">
        <f t="shared" si="330"/>
        <v>0</v>
      </c>
      <c r="Q193" s="166">
        <f t="shared" si="331"/>
        <v>0</v>
      </c>
      <c r="R193" s="172">
        <f t="shared" si="332"/>
        <v>0</v>
      </c>
      <c r="S193" s="164">
        <f t="shared" si="333"/>
        <v>0</v>
      </c>
      <c r="U193" s="6">
        <v>1</v>
      </c>
      <c r="V193" s="137">
        <f t="shared" si="342"/>
        <v>1</v>
      </c>
      <c r="W193" s="166">
        <f t="shared" si="343"/>
        <v>0</v>
      </c>
      <c r="X193" s="6"/>
      <c r="Y193" s="137">
        <f t="shared" si="344"/>
        <v>1</v>
      </c>
      <c r="Z193" s="177">
        <f t="shared" si="345"/>
        <v>0</v>
      </c>
      <c r="AA193" s="6"/>
      <c r="AB193" s="137">
        <f t="shared" si="346"/>
        <v>1</v>
      </c>
      <c r="AC193" s="166">
        <f t="shared" si="347"/>
        <v>0</v>
      </c>
      <c r="AD193" s="6"/>
      <c r="AE193" s="137">
        <f t="shared" si="348"/>
        <v>1</v>
      </c>
      <c r="AF193" s="177">
        <f t="shared" si="349"/>
        <v>0</v>
      </c>
      <c r="AG193" s="6"/>
      <c r="AH193" s="137">
        <f t="shared" si="350"/>
        <v>1</v>
      </c>
      <c r="AI193" s="166">
        <f t="shared" si="351"/>
        <v>0</v>
      </c>
      <c r="AJ193" s="163">
        <f t="shared" si="352"/>
        <v>1</v>
      </c>
      <c r="AK193" s="164">
        <f t="shared" si="353"/>
        <v>0</v>
      </c>
    </row>
    <row r="194" spans="2:37" outlineLevel="1" x14ac:dyDescent="0.35">
      <c r="B194" s="229" t="s">
        <v>92</v>
      </c>
      <c r="C194" s="63" t="s">
        <v>106</v>
      </c>
      <c r="D194" s="69"/>
      <c r="E194" s="70">
        <v>0</v>
      </c>
      <c r="F194" s="69"/>
      <c r="G194" s="137">
        <f t="shared" si="336"/>
        <v>0</v>
      </c>
      <c r="H194" s="177">
        <f t="shared" si="337"/>
        <v>0</v>
      </c>
      <c r="I194" s="69"/>
      <c r="J194" s="137">
        <f t="shared" si="338"/>
        <v>0</v>
      </c>
      <c r="K194" s="166">
        <f t="shared" si="339"/>
        <v>0</v>
      </c>
      <c r="L194" s="69"/>
      <c r="M194" s="137">
        <f t="shared" si="340"/>
        <v>0</v>
      </c>
      <c r="N194" s="177">
        <f t="shared" si="341"/>
        <v>0</v>
      </c>
      <c r="O194" s="69"/>
      <c r="P194" s="137">
        <f t="shared" si="330"/>
        <v>0</v>
      </c>
      <c r="Q194" s="166">
        <f t="shared" si="331"/>
        <v>0</v>
      </c>
      <c r="R194" s="172">
        <f t="shared" si="332"/>
        <v>0</v>
      </c>
      <c r="S194" s="164">
        <f t="shared" si="333"/>
        <v>0</v>
      </c>
      <c r="U194" s="6"/>
      <c r="V194" s="137">
        <f t="shared" si="342"/>
        <v>0</v>
      </c>
      <c r="W194" s="166">
        <f t="shared" si="343"/>
        <v>0</v>
      </c>
      <c r="X194" s="6"/>
      <c r="Y194" s="137">
        <f t="shared" si="344"/>
        <v>0</v>
      </c>
      <c r="Z194" s="177">
        <f t="shared" si="345"/>
        <v>0</v>
      </c>
      <c r="AA194" s="6"/>
      <c r="AB194" s="137">
        <f t="shared" si="346"/>
        <v>0</v>
      </c>
      <c r="AC194" s="166">
        <f t="shared" si="347"/>
        <v>0</v>
      </c>
      <c r="AD194" s="6"/>
      <c r="AE194" s="137">
        <f t="shared" si="348"/>
        <v>0</v>
      </c>
      <c r="AF194" s="177">
        <f t="shared" si="349"/>
        <v>0</v>
      </c>
      <c r="AG194" s="6"/>
      <c r="AH194" s="137">
        <f t="shared" si="350"/>
        <v>0</v>
      </c>
      <c r="AI194" s="166">
        <f t="shared" si="351"/>
        <v>0</v>
      </c>
      <c r="AJ194" s="163">
        <f t="shared" si="352"/>
        <v>0</v>
      </c>
      <c r="AK194" s="164">
        <f t="shared" si="353"/>
        <v>0</v>
      </c>
    </row>
    <row r="195" spans="2:37" outlineLevel="1" x14ac:dyDescent="0.35">
      <c r="B195" s="230" t="s">
        <v>93</v>
      </c>
      <c r="C195" s="63" t="s">
        <v>106</v>
      </c>
      <c r="D195" s="69"/>
      <c r="E195" s="70">
        <v>0</v>
      </c>
      <c r="F195" s="69"/>
      <c r="G195" s="137">
        <f t="shared" si="336"/>
        <v>0</v>
      </c>
      <c r="H195" s="177">
        <f t="shared" si="337"/>
        <v>0</v>
      </c>
      <c r="I195" s="69"/>
      <c r="J195" s="137">
        <f t="shared" si="338"/>
        <v>0</v>
      </c>
      <c r="K195" s="166">
        <f t="shared" si="339"/>
        <v>0</v>
      </c>
      <c r="L195" s="69"/>
      <c r="M195" s="137">
        <f t="shared" si="340"/>
        <v>0</v>
      </c>
      <c r="N195" s="177">
        <f t="shared" si="341"/>
        <v>0</v>
      </c>
      <c r="O195" s="69"/>
      <c r="P195" s="137">
        <f t="shared" si="330"/>
        <v>0</v>
      </c>
      <c r="Q195" s="166">
        <f t="shared" si="331"/>
        <v>0</v>
      </c>
      <c r="R195" s="172">
        <f t="shared" si="332"/>
        <v>0</v>
      </c>
      <c r="S195" s="164">
        <f t="shared" si="333"/>
        <v>0</v>
      </c>
      <c r="U195" s="6">
        <v>1</v>
      </c>
      <c r="V195" s="137">
        <f t="shared" si="342"/>
        <v>1</v>
      </c>
      <c r="W195" s="166">
        <f t="shared" si="343"/>
        <v>0</v>
      </c>
      <c r="X195" s="6"/>
      <c r="Y195" s="137">
        <f t="shared" si="344"/>
        <v>1</v>
      </c>
      <c r="Z195" s="177">
        <f t="shared" si="345"/>
        <v>0</v>
      </c>
      <c r="AA195" s="6"/>
      <c r="AB195" s="137">
        <f t="shared" si="346"/>
        <v>1</v>
      </c>
      <c r="AC195" s="166">
        <f t="shared" si="347"/>
        <v>0</v>
      </c>
      <c r="AD195" s="6"/>
      <c r="AE195" s="137">
        <f t="shared" si="348"/>
        <v>1</v>
      </c>
      <c r="AF195" s="177">
        <f t="shared" si="349"/>
        <v>0</v>
      </c>
      <c r="AG195" s="6"/>
      <c r="AH195" s="137">
        <f t="shared" si="350"/>
        <v>1</v>
      </c>
      <c r="AI195" s="166">
        <f t="shared" si="351"/>
        <v>0</v>
      </c>
      <c r="AJ195" s="163">
        <f t="shared" si="352"/>
        <v>1</v>
      </c>
      <c r="AK195" s="164">
        <f t="shared" si="353"/>
        <v>0</v>
      </c>
    </row>
    <row r="196" spans="2:37" outlineLevel="1" x14ac:dyDescent="0.35">
      <c r="B196" s="229" t="s">
        <v>94</v>
      </c>
      <c r="C196" s="63" t="s">
        <v>106</v>
      </c>
      <c r="D196" s="69"/>
      <c r="E196" s="70">
        <v>0</v>
      </c>
      <c r="F196" s="69"/>
      <c r="G196" s="137">
        <f t="shared" si="336"/>
        <v>0</v>
      </c>
      <c r="H196" s="177">
        <f t="shared" si="337"/>
        <v>0</v>
      </c>
      <c r="I196" s="69"/>
      <c r="J196" s="137">
        <f t="shared" si="338"/>
        <v>0</v>
      </c>
      <c r="K196" s="166">
        <f t="shared" si="339"/>
        <v>0</v>
      </c>
      <c r="L196" s="69"/>
      <c r="M196" s="137">
        <f t="shared" si="340"/>
        <v>0</v>
      </c>
      <c r="N196" s="177">
        <f t="shared" si="341"/>
        <v>0</v>
      </c>
      <c r="O196" s="69"/>
      <c r="P196" s="137">
        <f t="shared" si="330"/>
        <v>0</v>
      </c>
      <c r="Q196" s="166">
        <f t="shared" si="331"/>
        <v>0</v>
      </c>
      <c r="R196" s="172">
        <f t="shared" si="332"/>
        <v>0</v>
      </c>
      <c r="S196" s="164">
        <f t="shared" si="333"/>
        <v>0</v>
      </c>
      <c r="U196" s="6"/>
      <c r="V196" s="137">
        <f t="shared" si="342"/>
        <v>0</v>
      </c>
      <c r="W196" s="166">
        <f t="shared" si="343"/>
        <v>0</v>
      </c>
      <c r="X196" s="6"/>
      <c r="Y196" s="137">
        <f t="shared" si="344"/>
        <v>0</v>
      </c>
      <c r="Z196" s="177">
        <f t="shared" si="345"/>
        <v>0</v>
      </c>
      <c r="AA196" s="6"/>
      <c r="AB196" s="137">
        <f t="shared" si="346"/>
        <v>0</v>
      </c>
      <c r="AC196" s="166">
        <f t="shared" si="347"/>
        <v>0</v>
      </c>
      <c r="AD196" s="6"/>
      <c r="AE196" s="137">
        <f t="shared" si="348"/>
        <v>0</v>
      </c>
      <c r="AF196" s="177">
        <f t="shared" si="349"/>
        <v>0</v>
      </c>
      <c r="AG196" s="6"/>
      <c r="AH196" s="137">
        <f t="shared" si="350"/>
        <v>0</v>
      </c>
      <c r="AI196" s="166">
        <f t="shared" si="351"/>
        <v>0</v>
      </c>
      <c r="AJ196" s="163">
        <f t="shared" si="352"/>
        <v>0</v>
      </c>
      <c r="AK196" s="164">
        <f t="shared" si="353"/>
        <v>0</v>
      </c>
    </row>
    <row r="197" spans="2:37" outlineLevel="1" x14ac:dyDescent="0.35">
      <c r="B197" s="230" t="s">
        <v>95</v>
      </c>
      <c r="C197" s="63" t="s">
        <v>106</v>
      </c>
      <c r="D197" s="69"/>
      <c r="E197" s="70">
        <v>0</v>
      </c>
      <c r="F197" s="69"/>
      <c r="G197" s="137">
        <f t="shared" si="336"/>
        <v>0</v>
      </c>
      <c r="H197" s="177">
        <f t="shared" si="337"/>
        <v>0</v>
      </c>
      <c r="I197" s="69"/>
      <c r="J197" s="137">
        <f t="shared" si="338"/>
        <v>0</v>
      </c>
      <c r="K197" s="166">
        <f t="shared" si="339"/>
        <v>0</v>
      </c>
      <c r="L197" s="69"/>
      <c r="M197" s="137">
        <f t="shared" si="340"/>
        <v>0</v>
      </c>
      <c r="N197" s="177">
        <f t="shared" si="341"/>
        <v>0</v>
      </c>
      <c r="O197" s="69"/>
      <c r="P197" s="137">
        <f t="shared" si="330"/>
        <v>0</v>
      </c>
      <c r="Q197" s="166">
        <f t="shared" si="331"/>
        <v>0</v>
      </c>
      <c r="R197" s="172">
        <f t="shared" si="332"/>
        <v>0</v>
      </c>
      <c r="S197" s="164">
        <f t="shared" si="333"/>
        <v>0</v>
      </c>
      <c r="U197" s="6"/>
      <c r="V197" s="137">
        <f t="shared" si="342"/>
        <v>0</v>
      </c>
      <c r="W197" s="166">
        <f t="shared" si="343"/>
        <v>0</v>
      </c>
      <c r="X197" s="6"/>
      <c r="Y197" s="137">
        <f t="shared" si="344"/>
        <v>0</v>
      </c>
      <c r="Z197" s="177">
        <f t="shared" si="345"/>
        <v>0</v>
      </c>
      <c r="AA197" s="6"/>
      <c r="AB197" s="137">
        <f t="shared" si="346"/>
        <v>0</v>
      </c>
      <c r="AC197" s="166">
        <f t="shared" si="347"/>
        <v>0</v>
      </c>
      <c r="AD197" s="6"/>
      <c r="AE197" s="137">
        <f t="shared" si="348"/>
        <v>0</v>
      </c>
      <c r="AF197" s="177">
        <f t="shared" si="349"/>
        <v>0</v>
      </c>
      <c r="AG197" s="6"/>
      <c r="AH197" s="137">
        <f t="shared" si="350"/>
        <v>0</v>
      </c>
      <c r="AI197" s="166">
        <f t="shared" si="351"/>
        <v>0</v>
      </c>
      <c r="AJ197" s="163">
        <f t="shared" si="352"/>
        <v>0</v>
      </c>
      <c r="AK197" s="164">
        <f t="shared" si="353"/>
        <v>0</v>
      </c>
    </row>
    <row r="198" spans="2:37" outlineLevel="1" x14ac:dyDescent="0.35">
      <c r="B198" s="229" t="s">
        <v>96</v>
      </c>
      <c r="C198" s="63" t="s">
        <v>106</v>
      </c>
      <c r="D198" s="69"/>
      <c r="E198" s="70">
        <v>0</v>
      </c>
      <c r="F198" s="69"/>
      <c r="G198" s="137">
        <f t="shared" ref="G198:G201" si="354">E198+F198</f>
        <v>0</v>
      </c>
      <c r="H198" s="177">
        <f t="shared" ref="H198:H201" si="355">IFERROR((G198-E198)/E198,0)</f>
        <v>0</v>
      </c>
      <c r="I198" s="69"/>
      <c r="J198" s="137">
        <f t="shared" ref="J198:J201" si="356">G198+I198</f>
        <v>0</v>
      </c>
      <c r="K198" s="166">
        <f t="shared" ref="K198:K201" si="357">IFERROR((J198-G198)/G198,0)</f>
        <v>0</v>
      </c>
      <c r="L198" s="69"/>
      <c r="M198" s="137">
        <f t="shared" ref="M198:M201" si="358">J198+L198</f>
        <v>0</v>
      </c>
      <c r="N198" s="177">
        <f t="shared" ref="N198:N202" si="359">IFERROR((M198-J198)/J198,0)</f>
        <v>0</v>
      </c>
      <c r="O198" s="69"/>
      <c r="P198" s="137">
        <f t="shared" si="330"/>
        <v>0</v>
      </c>
      <c r="Q198" s="166">
        <f t="shared" si="331"/>
        <v>0</v>
      </c>
      <c r="R198" s="172">
        <f t="shared" si="332"/>
        <v>0</v>
      </c>
      <c r="S198" s="164">
        <f t="shared" si="333"/>
        <v>0</v>
      </c>
      <c r="U198" s="6"/>
      <c r="V198" s="137">
        <f t="shared" ref="V198:V201" si="360">P198+U198</f>
        <v>0</v>
      </c>
      <c r="W198" s="166">
        <f t="shared" ref="W198:W201" si="361">IFERROR((V198-P198)/P198,0)</f>
        <v>0</v>
      </c>
      <c r="X198" s="6"/>
      <c r="Y198" s="137">
        <f t="shared" ref="Y198:Y201" si="362">V198+X198</f>
        <v>0</v>
      </c>
      <c r="Z198" s="177">
        <f t="shared" ref="Z198:Z201" si="363">IFERROR((Y198-V198)/V198,0)</f>
        <v>0</v>
      </c>
      <c r="AA198" s="6"/>
      <c r="AB198" s="137">
        <f t="shared" ref="AB198:AB201" si="364">Y198+AA198</f>
        <v>0</v>
      </c>
      <c r="AC198" s="166">
        <f t="shared" ref="AC198:AC201" si="365">IFERROR((AB198-Y198)/Y198,0)</f>
        <v>0</v>
      </c>
      <c r="AD198" s="6"/>
      <c r="AE198" s="137">
        <f t="shared" ref="AE198:AE201" si="366">AB198+AD198</f>
        <v>0</v>
      </c>
      <c r="AF198" s="177">
        <f t="shared" ref="AF198:AF201" si="367">IFERROR((AE198-AB198)/AB198,0)</f>
        <v>0</v>
      </c>
      <c r="AG198" s="6"/>
      <c r="AH198" s="137">
        <f t="shared" ref="AH198:AH201" si="368">AE198+AG198</f>
        <v>0</v>
      </c>
      <c r="AI198" s="166">
        <f t="shared" ref="AI198:AI201" si="369">IFERROR((AH198-AE198)/AE198,0)</f>
        <v>0</v>
      </c>
      <c r="AJ198" s="163">
        <f t="shared" ref="AJ198:AJ201" si="370">U198+X198+AA198+AD198+AG198</f>
        <v>0</v>
      </c>
      <c r="AK198" s="164">
        <f t="shared" ref="AK198:AK202" si="371">IFERROR((AH198/V198)^(1/4)-1,0)</f>
        <v>0</v>
      </c>
    </row>
    <row r="199" spans="2:37" outlineLevel="1" x14ac:dyDescent="0.35">
      <c r="B199" s="230" t="s">
        <v>97</v>
      </c>
      <c r="C199" s="63" t="s">
        <v>106</v>
      </c>
      <c r="D199" s="69"/>
      <c r="E199" s="70"/>
      <c r="F199" s="69"/>
      <c r="G199" s="137">
        <f t="shared" si="354"/>
        <v>0</v>
      </c>
      <c r="H199" s="177">
        <f t="shared" si="355"/>
        <v>0</v>
      </c>
      <c r="I199" s="69"/>
      <c r="J199" s="137">
        <f t="shared" si="356"/>
        <v>0</v>
      </c>
      <c r="K199" s="166">
        <f t="shared" si="357"/>
        <v>0</v>
      </c>
      <c r="L199" s="69"/>
      <c r="M199" s="137">
        <f t="shared" si="358"/>
        <v>0</v>
      </c>
      <c r="N199" s="177">
        <f t="shared" si="359"/>
        <v>0</v>
      </c>
      <c r="O199" s="69"/>
      <c r="P199" s="137">
        <f t="shared" si="330"/>
        <v>0</v>
      </c>
      <c r="Q199" s="166">
        <f t="shared" si="331"/>
        <v>0</v>
      </c>
      <c r="R199" s="172">
        <f t="shared" si="332"/>
        <v>0</v>
      </c>
      <c r="S199" s="164">
        <f t="shared" si="333"/>
        <v>0</v>
      </c>
      <c r="U199" s="6"/>
      <c r="V199" s="137">
        <f t="shared" si="360"/>
        <v>0</v>
      </c>
      <c r="W199" s="166">
        <f t="shared" si="361"/>
        <v>0</v>
      </c>
      <c r="X199" s="6">
        <v>1</v>
      </c>
      <c r="Y199" s="137">
        <f t="shared" si="362"/>
        <v>1</v>
      </c>
      <c r="Z199" s="177">
        <f t="shared" si="363"/>
        <v>0</v>
      </c>
      <c r="AA199" s="6"/>
      <c r="AB199" s="137">
        <f t="shared" si="364"/>
        <v>1</v>
      </c>
      <c r="AC199" s="166">
        <f t="shared" si="365"/>
        <v>0</v>
      </c>
      <c r="AD199" s="6"/>
      <c r="AE199" s="137">
        <f t="shared" si="366"/>
        <v>1</v>
      </c>
      <c r="AF199" s="177">
        <f t="shared" si="367"/>
        <v>0</v>
      </c>
      <c r="AG199" s="6"/>
      <c r="AH199" s="137">
        <f t="shared" si="368"/>
        <v>1</v>
      </c>
      <c r="AI199" s="166">
        <f t="shared" si="369"/>
        <v>0</v>
      </c>
      <c r="AJ199" s="163">
        <f t="shared" si="370"/>
        <v>1</v>
      </c>
      <c r="AK199" s="164">
        <f t="shared" si="371"/>
        <v>0</v>
      </c>
    </row>
    <row r="200" spans="2:37" outlineLevel="1" x14ac:dyDescent="0.35">
      <c r="B200" s="230" t="s">
        <v>98</v>
      </c>
      <c r="C200" s="63" t="s">
        <v>106</v>
      </c>
      <c r="D200" s="69"/>
      <c r="E200" s="70"/>
      <c r="F200" s="69"/>
      <c r="G200" s="137">
        <f t="shared" si="354"/>
        <v>0</v>
      </c>
      <c r="H200" s="177">
        <f t="shared" si="355"/>
        <v>0</v>
      </c>
      <c r="I200" s="69"/>
      <c r="J200" s="137">
        <f t="shared" si="356"/>
        <v>0</v>
      </c>
      <c r="K200" s="166">
        <f t="shared" si="357"/>
        <v>0</v>
      </c>
      <c r="L200" s="69"/>
      <c r="M200" s="137">
        <f t="shared" si="358"/>
        <v>0</v>
      </c>
      <c r="N200" s="177">
        <f t="shared" si="359"/>
        <v>0</v>
      </c>
      <c r="O200" s="69"/>
      <c r="P200" s="137">
        <f t="shared" si="330"/>
        <v>0</v>
      </c>
      <c r="Q200" s="166">
        <f t="shared" si="331"/>
        <v>0</v>
      </c>
      <c r="R200" s="172">
        <f t="shared" si="332"/>
        <v>0</v>
      </c>
      <c r="S200" s="164">
        <f t="shared" si="333"/>
        <v>0</v>
      </c>
      <c r="U200" s="6"/>
      <c r="V200" s="137">
        <f t="shared" si="360"/>
        <v>0</v>
      </c>
      <c r="W200" s="166">
        <f t="shared" si="361"/>
        <v>0</v>
      </c>
      <c r="X200" s="6"/>
      <c r="Y200" s="137">
        <f t="shared" si="362"/>
        <v>0</v>
      </c>
      <c r="Z200" s="177">
        <f t="shared" si="363"/>
        <v>0</v>
      </c>
      <c r="AA200" s="6"/>
      <c r="AB200" s="137">
        <f t="shared" si="364"/>
        <v>0</v>
      </c>
      <c r="AC200" s="166">
        <f t="shared" si="365"/>
        <v>0</v>
      </c>
      <c r="AD200" s="6"/>
      <c r="AE200" s="137">
        <f t="shared" si="366"/>
        <v>0</v>
      </c>
      <c r="AF200" s="177">
        <f t="shared" si="367"/>
        <v>0</v>
      </c>
      <c r="AG200" s="6"/>
      <c r="AH200" s="137">
        <f t="shared" si="368"/>
        <v>0</v>
      </c>
      <c r="AI200" s="166">
        <f t="shared" si="369"/>
        <v>0</v>
      </c>
      <c r="AJ200" s="163">
        <f t="shared" si="370"/>
        <v>0</v>
      </c>
      <c r="AK200" s="164">
        <f t="shared" si="371"/>
        <v>0</v>
      </c>
    </row>
    <row r="201" spans="2:37" outlineLevel="1" x14ac:dyDescent="0.35">
      <c r="B201" s="230" t="s">
        <v>99</v>
      </c>
      <c r="C201" s="63" t="s">
        <v>106</v>
      </c>
      <c r="D201" s="69"/>
      <c r="E201" s="70">
        <v>0</v>
      </c>
      <c r="F201" s="69"/>
      <c r="G201" s="137">
        <f t="shared" si="354"/>
        <v>0</v>
      </c>
      <c r="H201" s="177">
        <f t="shared" si="355"/>
        <v>0</v>
      </c>
      <c r="I201" s="69"/>
      <c r="J201" s="137">
        <f t="shared" si="356"/>
        <v>0</v>
      </c>
      <c r="K201" s="166">
        <f t="shared" si="357"/>
        <v>0</v>
      </c>
      <c r="L201" s="69"/>
      <c r="M201" s="137">
        <f t="shared" si="358"/>
        <v>0</v>
      </c>
      <c r="N201" s="177">
        <f t="shared" si="359"/>
        <v>0</v>
      </c>
      <c r="O201" s="69"/>
      <c r="P201" s="137">
        <f t="shared" si="330"/>
        <v>0</v>
      </c>
      <c r="Q201" s="166">
        <f t="shared" si="331"/>
        <v>0</v>
      </c>
      <c r="R201" s="172">
        <f t="shared" si="332"/>
        <v>0</v>
      </c>
      <c r="S201" s="164">
        <f t="shared" si="333"/>
        <v>0</v>
      </c>
      <c r="U201" s="6"/>
      <c r="V201" s="137">
        <f t="shared" si="360"/>
        <v>0</v>
      </c>
      <c r="W201" s="166">
        <f t="shared" si="361"/>
        <v>0</v>
      </c>
      <c r="X201" s="6"/>
      <c r="Y201" s="137">
        <f t="shared" si="362"/>
        <v>0</v>
      </c>
      <c r="Z201" s="177">
        <f t="shared" si="363"/>
        <v>0</v>
      </c>
      <c r="AA201" s="6"/>
      <c r="AB201" s="137">
        <f t="shared" si="364"/>
        <v>0</v>
      </c>
      <c r="AC201" s="166">
        <f t="shared" si="365"/>
        <v>0</v>
      </c>
      <c r="AD201" s="6"/>
      <c r="AE201" s="137">
        <f t="shared" si="366"/>
        <v>0</v>
      </c>
      <c r="AF201" s="177">
        <f t="shared" si="367"/>
        <v>0</v>
      </c>
      <c r="AG201" s="6"/>
      <c r="AH201" s="137">
        <f t="shared" si="368"/>
        <v>0</v>
      </c>
      <c r="AI201" s="166">
        <f t="shared" si="369"/>
        <v>0</v>
      </c>
      <c r="AJ201" s="163">
        <f t="shared" si="370"/>
        <v>0</v>
      </c>
      <c r="AK201" s="164">
        <f t="shared" si="371"/>
        <v>0</v>
      </c>
    </row>
    <row r="202" spans="2:37" ht="15" customHeight="1" outlineLevel="1" x14ac:dyDescent="0.35">
      <c r="B202" s="50" t="s">
        <v>138</v>
      </c>
      <c r="C202" s="47" t="s">
        <v>106</v>
      </c>
      <c r="D202" s="175">
        <f>SUM(D177:D201)</f>
        <v>-3</v>
      </c>
      <c r="E202" s="175">
        <f>SUM(E177:E201)</f>
        <v>93</v>
      </c>
      <c r="F202" s="175">
        <f>SUM(F177:F201)</f>
        <v>-16</v>
      </c>
      <c r="G202" s="175">
        <f t="shared" ref="G202" si="372">SUM(G177:G201)</f>
        <v>77</v>
      </c>
      <c r="H202" s="174">
        <f>IFERROR((G202-E202)/E202,0)</f>
        <v>-0.17204301075268819</v>
      </c>
      <c r="I202" s="175">
        <f>SUM(I177:I201)</f>
        <v>4</v>
      </c>
      <c r="J202" s="175">
        <f>SUM(J177:J201)</f>
        <v>81</v>
      </c>
      <c r="K202" s="173">
        <f>IFERROR((J202-G202)/G202,0)</f>
        <v>5.1948051948051951E-2</v>
      </c>
      <c r="L202" s="175">
        <f t="shared" ref="L202" si="373">SUM(L177:L201)</f>
        <v>5</v>
      </c>
      <c r="M202" s="175">
        <f t="shared" ref="M202" si="374">SUM(M177:M201)</f>
        <v>86</v>
      </c>
      <c r="N202" s="174">
        <f t="shared" si="359"/>
        <v>6.1728395061728392E-2</v>
      </c>
      <c r="O202" s="175">
        <f t="shared" ref="O202" si="375">SUM(O177:O201)</f>
        <v>8</v>
      </c>
      <c r="P202" s="175">
        <f t="shared" ref="P202" si="376">SUM(P177:P201)</f>
        <v>94</v>
      </c>
      <c r="Q202" s="173">
        <f t="shared" si="331"/>
        <v>9.3023255813953487E-2</v>
      </c>
      <c r="R202" s="175">
        <f>SUM(R177:R201)</f>
        <v>-2</v>
      </c>
      <c r="S202" s="164">
        <f t="shared" si="333"/>
        <v>2.6774001301124173E-3</v>
      </c>
      <c r="U202" s="175">
        <f t="shared" ref="U202" si="377">SUM(U177:U201)</f>
        <v>17</v>
      </c>
      <c r="V202" s="175">
        <f t="shared" ref="V202" si="378">SUM(V177:V201)</f>
        <v>111</v>
      </c>
      <c r="W202" s="173">
        <f>IFERROR((V202-P202)/P202,0)</f>
        <v>0.18085106382978725</v>
      </c>
      <c r="X202" s="175">
        <f t="shared" ref="X202" si="379">SUM(X177:X201)</f>
        <v>5</v>
      </c>
      <c r="Y202" s="175">
        <f t="shared" ref="Y202" si="380">SUM(Y177:Y201)</f>
        <v>116</v>
      </c>
      <c r="Z202" s="174">
        <f>IFERROR((Y202-V202)/V202,0)</f>
        <v>4.5045045045045043E-2</v>
      </c>
      <c r="AA202" s="175">
        <f t="shared" ref="AA202" si="381">SUM(AA177:AA201)</f>
        <v>8</v>
      </c>
      <c r="AB202" s="175">
        <f t="shared" ref="AB202" si="382">SUM(AB177:AB201)</f>
        <v>124</v>
      </c>
      <c r="AC202" s="173">
        <f>IFERROR((AB202-Y202)/Y202,0)</f>
        <v>6.8965517241379309E-2</v>
      </c>
      <c r="AD202" s="175">
        <f t="shared" ref="AD202" si="383">SUM(AD177:AD201)</f>
        <v>10</v>
      </c>
      <c r="AE202" s="175">
        <f t="shared" ref="AE202" si="384">SUM(AE177:AE201)</f>
        <v>134</v>
      </c>
      <c r="AF202" s="174">
        <f>IFERROR((AE202-AB202)/AB202,0)</f>
        <v>8.0645161290322578E-2</v>
      </c>
      <c r="AG202" s="175">
        <f t="shared" ref="AG202" si="385">SUM(AG177:AG201)</f>
        <v>3</v>
      </c>
      <c r="AH202" s="175">
        <f t="shared" ref="AH202" si="386">SUM(AH177:AH201)</f>
        <v>137</v>
      </c>
      <c r="AI202" s="174">
        <f>IFERROR((AH202-AE202)/AE202,0)</f>
        <v>2.2388059701492536E-2</v>
      </c>
      <c r="AJ202" s="175">
        <f>SUM(AJ177:AJ201)</f>
        <v>43</v>
      </c>
      <c r="AK202" s="176">
        <f t="shared" si="371"/>
        <v>5.4021323700004453E-2</v>
      </c>
    </row>
    <row r="203" spans="2:37" ht="15" customHeight="1" x14ac:dyDescent="0.35"/>
    <row r="204" spans="2:37" ht="15.5" x14ac:dyDescent="0.35">
      <c r="B204" s="296" t="s">
        <v>112</v>
      </c>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row>
    <row r="205" spans="2:37" ht="5.5" customHeight="1" outlineLevel="1" x14ac:dyDescent="0.35">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row>
    <row r="206" spans="2:37" outlineLevel="1" x14ac:dyDescent="0.35">
      <c r="B206" s="310"/>
      <c r="C206" s="328" t="s">
        <v>105</v>
      </c>
      <c r="D206" s="307" t="s">
        <v>130</v>
      </c>
      <c r="E206" s="308"/>
      <c r="F206" s="308"/>
      <c r="G206" s="308"/>
      <c r="H206" s="308"/>
      <c r="I206" s="308"/>
      <c r="J206" s="308"/>
      <c r="K206" s="308"/>
      <c r="L206" s="308"/>
      <c r="M206" s="308"/>
      <c r="N206" s="308"/>
      <c r="O206" s="308"/>
      <c r="P206" s="308"/>
      <c r="Q206" s="309"/>
      <c r="R206" s="318" t="str">
        <f xml:space="preserve"> D207&amp;" - "&amp;O207</f>
        <v>2019 - 2023</v>
      </c>
      <c r="S206" s="319"/>
      <c r="U206" s="307" t="s">
        <v>143</v>
      </c>
      <c r="V206" s="308"/>
      <c r="W206" s="308"/>
      <c r="X206" s="308"/>
      <c r="Y206" s="308"/>
      <c r="Z206" s="308"/>
      <c r="AA206" s="308"/>
      <c r="AB206" s="308"/>
      <c r="AC206" s="308"/>
      <c r="AD206" s="308"/>
      <c r="AE206" s="308"/>
      <c r="AF206" s="308"/>
      <c r="AG206" s="308"/>
      <c r="AH206" s="308"/>
      <c r="AI206" s="308"/>
      <c r="AJ206" s="308"/>
      <c r="AK206" s="309"/>
    </row>
    <row r="207" spans="2:37" outlineLevel="1" x14ac:dyDescent="0.35">
      <c r="B207" s="311"/>
      <c r="C207" s="328"/>
      <c r="D207" s="307">
        <f>$C$3-5</f>
        <v>2019</v>
      </c>
      <c r="E207" s="309"/>
      <c r="F207" s="308">
        <f>$C$3-4</f>
        <v>2020</v>
      </c>
      <c r="G207" s="308"/>
      <c r="H207" s="308"/>
      <c r="I207" s="307">
        <f>$C$3-3</f>
        <v>2021</v>
      </c>
      <c r="J207" s="308"/>
      <c r="K207" s="309"/>
      <c r="L207" s="307">
        <f>$C$3-2</f>
        <v>2022</v>
      </c>
      <c r="M207" s="308"/>
      <c r="N207" s="309"/>
      <c r="O207" s="307">
        <f>$C$3-1</f>
        <v>2023</v>
      </c>
      <c r="P207" s="308"/>
      <c r="Q207" s="309"/>
      <c r="R207" s="320"/>
      <c r="S207" s="321"/>
      <c r="U207" s="307">
        <f>$C$3</f>
        <v>2024</v>
      </c>
      <c r="V207" s="308"/>
      <c r="W207" s="309"/>
      <c r="X207" s="308">
        <f>$C$3+1</f>
        <v>2025</v>
      </c>
      <c r="Y207" s="308"/>
      <c r="Z207" s="308"/>
      <c r="AA207" s="307">
        <f>$C$3+2</f>
        <v>2026</v>
      </c>
      <c r="AB207" s="308"/>
      <c r="AC207" s="309"/>
      <c r="AD207" s="308">
        <f>$C$3+3</f>
        <v>2027</v>
      </c>
      <c r="AE207" s="308"/>
      <c r="AF207" s="308"/>
      <c r="AG207" s="307">
        <f>$C$3+4</f>
        <v>2028</v>
      </c>
      <c r="AH207" s="308"/>
      <c r="AI207" s="309"/>
      <c r="AJ207" s="316" t="str">
        <f>U207&amp;" - "&amp;AG207</f>
        <v>2024 - 2028</v>
      </c>
      <c r="AK207" s="317"/>
    </row>
    <row r="208" spans="2:37" ht="29" outlineLevel="1" x14ac:dyDescent="0.35">
      <c r="B208" s="312"/>
      <c r="C208" s="328"/>
      <c r="D208" s="65" t="s">
        <v>132</v>
      </c>
      <c r="E208" s="66" t="s">
        <v>133</v>
      </c>
      <c r="F208" s="74" t="s">
        <v>132</v>
      </c>
      <c r="G208" s="9" t="s">
        <v>133</v>
      </c>
      <c r="H208" s="66" t="s">
        <v>134</v>
      </c>
      <c r="I208" s="74" t="s">
        <v>132</v>
      </c>
      <c r="J208" s="9" t="s">
        <v>133</v>
      </c>
      <c r="K208" s="66" t="s">
        <v>134</v>
      </c>
      <c r="L208" s="74" t="s">
        <v>132</v>
      </c>
      <c r="M208" s="9" t="s">
        <v>133</v>
      </c>
      <c r="N208" s="66" t="s">
        <v>134</v>
      </c>
      <c r="O208" s="74" t="s">
        <v>132</v>
      </c>
      <c r="P208" s="9" t="s">
        <v>133</v>
      </c>
      <c r="Q208" s="66" t="s">
        <v>134</v>
      </c>
      <c r="R208" s="65" t="s">
        <v>126</v>
      </c>
      <c r="S208" s="119" t="s">
        <v>135</v>
      </c>
      <c r="U208" s="65" t="s">
        <v>132</v>
      </c>
      <c r="V208" s="9" t="s">
        <v>133</v>
      </c>
      <c r="W208" s="66" t="s">
        <v>134</v>
      </c>
      <c r="X208" s="74" t="s">
        <v>132</v>
      </c>
      <c r="Y208" s="9" t="s">
        <v>133</v>
      </c>
      <c r="Z208" s="66" t="s">
        <v>134</v>
      </c>
      <c r="AA208" s="74" t="s">
        <v>132</v>
      </c>
      <c r="AB208" s="9" t="s">
        <v>133</v>
      </c>
      <c r="AC208" s="66" t="s">
        <v>134</v>
      </c>
      <c r="AD208" s="74" t="s">
        <v>132</v>
      </c>
      <c r="AE208" s="9" t="s">
        <v>133</v>
      </c>
      <c r="AF208" s="66" t="s">
        <v>134</v>
      </c>
      <c r="AG208" s="74" t="s">
        <v>132</v>
      </c>
      <c r="AH208" s="9" t="s">
        <v>133</v>
      </c>
      <c r="AI208" s="66" t="s">
        <v>134</v>
      </c>
      <c r="AJ208" s="74" t="s">
        <v>126</v>
      </c>
      <c r="AK208" s="119" t="s">
        <v>135</v>
      </c>
    </row>
    <row r="209" spans="2:37" outlineLevel="1" x14ac:dyDescent="0.35">
      <c r="B209" s="229" t="s">
        <v>75</v>
      </c>
      <c r="C209" s="63" t="s">
        <v>106</v>
      </c>
      <c r="D209" s="69"/>
      <c r="E209" s="70">
        <v>0</v>
      </c>
      <c r="F209" s="68"/>
      <c r="G209" s="137">
        <f t="shared" ref="G209" si="387">E209+F209</f>
        <v>0</v>
      </c>
      <c r="H209" s="177">
        <f t="shared" ref="H209" si="388">IFERROR((G209-E209)/E209,0)</f>
        <v>0</v>
      </c>
      <c r="I209" s="69"/>
      <c r="J209" s="137">
        <f>G209+I209</f>
        <v>0</v>
      </c>
      <c r="K209" s="166">
        <f>IFERROR((J209-G209)/G209,0)</f>
        <v>0</v>
      </c>
      <c r="L209" s="68"/>
      <c r="M209" s="137">
        <f>J209+L209</f>
        <v>0</v>
      </c>
      <c r="N209" s="177">
        <f>IFERROR((M209-J209)/J209,0)</f>
        <v>0</v>
      </c>
      <c r="O209" s="69"/>
      <c r="P209" s="137">
        <f t="shared" ref="P209:P233" si="389">M209+O209</f>
        <v>0</v>
      </c>
      <c r="Q209" s="166">
        <f t="shared" ref="Q209:Q234" si="390">IFERROR((P209-M209)/M209,0)</f>
        <v>0</v>
      </c>
      <c r="R209" s="172">
        <f t="shared" ref="R209:R233" si="391">D209+F209+I209+L209+O209</f>
        <v>0</v>
      </c>
      <c r="S209" s="164">
        <f t="shared" ref="S209:S234" si="392">IFERROR((P209/E209)^(1/4)-1,0)</f>
        <v>0</v>
      </c>
      <c r="U209" s="6"/>
      <c r="V209" s="137">
        <f t="shared" ref="V209" si="393">P209+U209</f>
        <v>0</v>
      </c>
      <c r="W209" s="166">
        <f t="shared" ref="W209" si="394">IFERROR((V209-P209)/P209,0)</f>
        <v>0</v>
      </c>
      <c r="X209" s="68"/>
      <c r="Y209" s="137">
        <f>V209+X209</f>
        <v>0</v>
      </c>
      <c r="Z209" s="177">
        <f>IFERROR((Y209-V209)/V209,0)</f>
        <v>0</v>
      </c>
      <c r="AA209" s="69"/>
      <c r="AB209" s="137">
        <f>Y209+AA209</f>
        <v>0</v>
      </c>
      <c r="AC209" s="166">
        <f>IFERROR((AB209-Y209)/Y209,0)</f>
        <v>0</v>
      </c>
      <c r="AD209" s="68"/>
      <c r="AE209" s="137">
        <f>AB209+AD209</f>
        <v>0</v>
      </c>
      <c r="AF209" s="177">
        <f>IFERROR((AE209-AB209)/AB209,0)</f>
        <v>0</v>
      </c>
      <c r="AG209" s="69"/>
      <c r="AH209" s="137">
        <f>AE209+AG209</f>
        <v>0</v>
      </c>
      <c r="AI209" s="166">
        <f>IFERROR((AH209-AE209)/AE209,0)</f>
        <v>0</v>
      </c>
      <c r="AJ209" s="163">
        <f>U209+X209+AA209+AD209+AG209</f>
        <v>0</v>
      </c>
      <c r="AK209" s="164">
        <f>IFERROR((AH209/V209)^(1/4)-1,0)</f>
        <v>0</v>
      </c>
    </row>
    <row r="210" spans="2:37" outlineLevel="1" x14ac:dyDescent="0.35">
      <c r="B210" s="230" t="s">
        <v>76</v>
      </c>
      <c r="C210" s="63" t="s">
        <v>106</v>
      </c>
      <c r="D210" s="69"/>
      <c r="E210" s="70">
        <v>0</v>
      </c>
      <c r="F210" s="68"/>
      <c r="G210" s="137">
        <f t="shared" ref="G210:G229" si="395">E210+F210</f>
        <v>0</v>
      </c>
      <c r="H210" s="177">
        <f t="shared" ref="H210:H229" si="396">IFERROR((G210-E210)/E210,0)</f>
        <v>0</v>
      </c>
      <c r="I210" s="69"/>
      <c r="J210" s="137">
        <f t="shared" ref="J210:J229" si="397">G210+I210</f>
        <v>0</v>
      </c>
      <c r="K210" s="166">
        <f t="shared" ref="K210:K229" si="398">IFERROR((J210-G210)/G210,0)</f>
        <v>0</v>
      </c>
      <c r="L210" s="68"/>
      <c r="M210" s="137">
        <f t="shared" ref="M210:M229" si="399">J210+L210</f>
        <v>0</v>
      </c>
      <c r="N210" s="177">
        <f t="shared" ref="N210:N229" si="400">IFERROR((M210-J210)/J210,0)</f>
        <v>0</v>
      </c>
      <c r="O210" s="69"/>
      <c r="P210" s="137">
        <f t="shared" si="389"/>
        <v>0</v>
      </c>
      <c r="Q210" s="166">
        <f t="shared" si="390"/>
        <v>0</v>
      </c>
      <c r="R210" s="172">
        <f t="shared" si="391"/>
        <v>0</v>
      </c>
      <c r="S210" s="164">
        <f t="shared" si="392"/>
        <v>0</v>
      </c>
      <c r="U210" s="6"/>
      <c r="V210" s="137">
        <f t="shared" ref="V210:V229" si="401">P210+U210</f>
        <v>0</v>
      </c>
      <c r="W210" s="166">
        <f t="shared" ref="W210:W229" si="402">IFERROR((V210-P210)/P210,0)</f>
        <v>0</v>
      </c>
      <c r="X210" s="68"/>
      <c r="Y210" s="137">
        <f t="shared" ref="Y210:Y229" si="403">V210+X210</f>
        <v>0</v>
      </c>
      <c r="Z210" s="177">
        <f t="shared" ref="Z210:Z229" si="404">IFERROR((Y210-V210)/V210,0)</f>
        <v>0</v>
      </c>
      <c r="AA210" s="69"/>
      <c r="AB210" s="137">
        <f t="shared" ref="AB210:AB229" si="405">Y210+AA210</f>
        <v>0</v>
      </c>
      <c r="AC210" s="166">
        <f t="shared" ref="AC210:AC229" si="406">IFERROR((AB210-Y210)/Y210,0)</f>
        <v>0</v>
      </c>
      <c r="AD210" s="68"/>
      <c r="AE210" s="137">
        <f t="shared" ref="AE210:AE229" si="407">AB210+AD210</f>
        <v>0</v>
      </c>
      <c r="AF210" s="177">
        <f t="shared" ref="AF210:AF229" si="408">IFERROR((AE210-AB210)/AB210,0)</f>
        <v>0</v>
      </c>
      <c r="AG210" s="69"/>
      <c r="AH210" s="137">
        <f t="shared" ref="AH210:AH229" si="409">AE210+AG210</f>
        <v>0</v>
      </c>
      <c r="AI210" s="166">
        <f t="shared" ref="AI210:AI229" si="410">IFERROR((AH210-AE210)/AE210,0)</f>
        <v>0</v>
      </c>
      <c r="AJ210" s="163">
        <f t="shared" ref="AJ210:AJ229" si="411">U210+X210+AA210+AD210+AG210</f>
        <v>0</v>
      </c>
      <c r="AK210" s="164">
        <f t="shared" ref="AK210:AK229" si="412">IFERROR((AH210/V210)^(1/4)-1,0)</f>
        <v>0</v>
      </c>
    </row>
    <row r="211" spans="2:37" outlineLevel="1" x14ac:dyDescent="0.35">
      <c r="B211" s="229" t="s">
        <v>77</v>
      </c>
      <c r="C211" s="63" t="s">
        <v>106</v>
      </c>
      <c r="D211" s="69"/>
      <c r="E211" s="70">
        <v>0</v>
      </c>
      <c r="F211" s="68"/>
      <c r="G211" s="137">
        <f t="shared" si="395"/>
        <v>0</v>
      </c>
      <c r="H211" s="177">
        <f t="shared" si="396"/>
        <v>0</v>
      </c>
      <c r="I211" s="69"/>
      <c r="J211" s="137">
        <f t="shared" si="397"/>
        <v>0</v>
      </c>
      <c r="K211" s="166">
        <f t="shared" si="398"/>
        <v>0</v>
      </c>
      <c r="L211" s="68"/>
      <c r="M211" s="137">
        <f t="shared" si="399"/>
        <v>0</v>
      </c>
      <c r="N211" s="177">
        <f t="shared" si="400"/>
        <v>0</v>
      </c>
      <c r="O211" s="69"/>
      <c r="P211" s="137">
        <f t="shared" si="389"/>
        <v>0</v>
      </c>
      <c r="Q211" s="166">
        <f t="shared" si="390"/>
        <v>0</v>
      </c>
      <c r="R211" s="172">
        <f t="shared" si="391"/>
        <v>0</v>
      </c>
      <c r="S211" s="164">
        <f t="shared" si="392"/>
        <v>0</v>
      </c>
      <c r="U211" s="6"/>
      <c r="V211" s="137">
        <f t="shared" si="401"/>
        <v>0</v>
      </c>
      <c r="W211" s="166">
        <f t="shared" si="402"/>
        <v>0</v>
      </c>
      <c r="X211" s="68"/>
      <c r="Y211" s="137">
        <f t="shared" si="403"/>
        <v>0</v>
      </c>
      <c r="Z211" s="177">
        <f t="shared" si="404"/>
        <v>0</v>
      </c>
      <c r="AA211" s="69"/>
      <c r="AB211" s="137">
        <f t="shared" si="405"/>
        <v>0</v>
      </c>
      <c r="AC211" s="166">
        <f t="shared" si="406"/>
        <v>0</v>
      </c>
      <c r="AD211" s="68"/>
      <c r="AE211" s="137">
        <f t="shared" si="407"/>
        <v>0</v>
      </c>
      <c r="AF211" s="177">
        <f t="shared" si="408"/>
        <v>0</v>
      </c>
      <c r="AG211" s="69"/>
      <c r="AH211" s="137">
        <f t="shared" si="409"/>
        <v>0</v>
      </c>
      <c r="AI211" s="166">
        <f t="shared" si="410"/>
        <v>0</v>
      </c>
      <c r="AJ211" s="163">
        <f t="shared" si="411"/>
        <v>0</v>
      </c>
      <c r="AK211" s="164">
        <f t="shared" si="412"/>
        <v>0</v>
      </c>
    </row>
    <row r="212" spans="2:37" outlineLevel="1" x14ac:dyDescent="0.35">
      <c r="B212" s="230" t="s">
        <v>78</v>
      </c>
      <c r="C212" s="63" t="s">
        <v>106</v>
      </c>
      <c r="D212" s="69"/>
      <c r="E212" s="70">
        <v>0</v>
      </c>
      <c r="F212" s="68"/>
      <c r="G212" s="137">
        <f t="shared" si="395"/>
        <v>0</v>
      </c>
      <c r="H212" s="177">
        <f t="shared" si="396"/>
        <v>0</v>
      </c>
      <c r="I212" s="69"/>
      <c r="J212" s="137">
        <f t="shared" si="397"/>
        <v>0</v>
      </c>
      <c r="K212" s="166">
        <f t="shared" si="398"/>
        <v>0</v>
      </c>
      <c r="L212" s="68"/>
      <c r="M212" s="137">
        <f t="shared" si="399"/>
        <v>0</v>
      </c>
      <c r="N212" s="177">
        <f t="shared" si="400"/>
        <v>0</v>
      </c>
      <c r="O212" s="69"/>
      <c r="P212" s="137">
        <f t="shared" si="389"/>
        <v>0</v>
      </c>
      <c r="Q212" s="166">
        <f t="shared" si="390"/>
        <v>0</v>
      </c>
      <c r="R212" s="172">
        <f t="shared" si="391"/>
        <v>0</v>
      </c>
      <c r="S212" s="164">
        <f t="shared" si="392"/>
        <v>0</v>
      </c>
      <c r="U212" s="6"/>
      <c r="V212" s="137">
        <f t="shared" si="401"/>
        <v>0</v>
      </c>
      <c r="W212" s="166">
        <f t="shared" si="402"/>
        <v>0</v>
      </c>
      <c r="X212" s="68"/>
      <c r="Y212" s="137">
        <f t="shared" si="403"/>
        <v>0</v>
      </c>
      <c r="Z212" s="177">
        <f t="shared" si="404"/>
        <v>0</v>
      </c>
      <c r="AA212" s="69"/>
      <c r="AB212" s="137">
        <f t="shared" si="405"/>
        <v>0</v>
      </c>
      <c r="AC212" s="166">
        <f t="shared" si="406"/>
        <v>0</v>
      </c>
      <c r="AD212" s="68"/>
      <c r="AE212" s="137">
        <f t="shared" si="407"/>
        <v>0</v>
      </c>
      <c r="AF212" s="177">
        <f t="shared" si="408"/>
        <v>0</v>
      </c>
      <c r="AG212" s="69"/>
      <c r="AH212" s="137">
        <f t="shared" si="409"/>
        <v>0</v>
      </c>
      <c r="AI212" s="166">
        <f t="shared" si="410"/>
        <v>0</v>
      </c>
      <c r="AJ212" s="163">
        <f t="shared" si="411"/>
        <v>0</v>
      </c>
      <c r="AK212" s="164">
        <f t="shared" si="412"/>
        <v>0</v>
      </c>
    </row>
    <row r="213" spans="2:37" outlineLevel="1" x14ac:dyDescent="0.35">
      <c r="B213" s="229" t="s">
        <v>79</v>
      </c>
      <c r="C213" s="63" t="s">
        <v>106</v>
      </c>
      <c r="D213" s="69"/>
      <c r="E213" s="70">
        <v>0</v>
      </c>
      <c r="F213" s="68"/>
      <c r="G213" s="137">
        <f t="shared" si="395"/>
        <v>0</v>
      </c>
      <c r="H213" s="177">
        <f t="shared" si="396"/>
        <v>0</v>
      </c>
      <c r="I213" s="69"/>
      <c r="J213" s="137">
        <f t="shared" si="397"/>
        <v>0</v>
      </c>
      <c r="K213" s="166">
        <f t="shared" si="398"/>
        <v>0</v>
      </c>
      <c r="L213" s="68"/>
      <c r="M213" s="137">
        <f t="shared" si="399"/>
        <v>0</v>
      </c>
      <c r="N213" s="177">
        <f t="shared" si="400"/>
        <v>0</v>
      </c>
      <c r="O213" s="69"/>
      <c r="P213" s="137">
        <f t="shared" si="389"/>
        <v>0</v>
      </c>
      <c r="Q213" s="166">
        <f t="shared" si="390"/>
        <v>0</v>
      </c>
      <c r="R213" s="172">
        <f t="shared" si="391"/>
        <v>0</v>
      </c>
      <c r="S213" s="164">
        <f t="shared" si="392"/>
        <v>0</v>
      </c>
      <c r="U213" s="6"/>
      <c r="V213" s="137">
        <f t="shared" si="401"/>
        <v>0</v>
      </c>
      <c r="W213" s="166">
        <f t="shared" si="402"/>
        <v>0</v>
      </c>
      <c r="X213" s="68"/>
      <c r="Y213" s="137">
        <f t="shared" si="403"/>
        <v>0</v>
      </c>
      <c r="Z213" s="177">
        <f t="shared" si="404"/>
        <v>0</v>
      </c>
      <c r="AA213" s="69"/>
      <c r="AB213" s="137">
        <f t="shared" si="405"/>
        <v>0</v>
      </c>
      <c r="AC213" s="166">
        <f t="shared" si="406"/>
        <v>0</v>
      </c>
      <c r="AD213" s="68"/>
      <c r="AE213" s="137">
        <f t="shared" si="407"/>
        <v>0</v>
      </c>
      <c r="AF213" s="177">
        <f t="shared" si="408"/>
        <v>0</v>
      </c>
      <c r="AG213" s="69"/>
      <c r="AH213" s="137">
        <f t="shared" si="409"/>
        <v>0</v>
      </c>
      <c r="AI213" s="166">
        <f t="shared" si="410"/>
        <v>0</v>
      </c>
      <c r="AJ213" s="163">
        <f t="shared" si="411"/>
        <v>0</v>
      </c>
      <c r="AK213" s="164">
        <f t="shared" si="412"/>
        <v>0</v>
      </c>
    </row>
    <row r="214" spans="2:37" outlineLevel="1" x14ac:dyDescent="0.35">
      <c r="B214" s="230" t="s">
        <v>80</v>
      </c>
      <c r="C214" s="63" t="s">
        <v>106</v>
      </c>
      <c r="D214" s="69"/>
      <c r="E214" s="70">
        <v>1</v>
      </c>
      <c r="F214" s="68"/>
      <c r="G214" s="137">
        <f t="shared" si="395"/>
        <v>1</v>
      </c>
      <c r="H214" s="177">
        <f t="shared" si="396"/>
        <v>0</v>
      </c>
      <c r="I214" s="69"/>
      <c r="J214" s="137">
        <f t="shared" si="397"/>
        <v>1</v>
      </c>
      <c r="K214" s="166">
        <f t="shared" si="398"/>
        <v>0</v>
      </c>
      <c r="L214" s="68"/>
      <c r="M214" s="137">
        <f t="shared" si="399"/>
        <v>1</v>
      </c>
      <c r="N214" s="177">
        <f t="shared" si="400"/>
        <v>0</v>
      </c>
      <c r="O214" s="69"/>
      <c r="P214" s="137">
        <f t="shared" si="389"/>
        <v>1</v>
      </c>
      <c r="Q214" s="166">
        <f t="shared" si="390"/>
        <v>0</v>
      </c>
      <c r="R214" s="172">
        <f t="shared" si="391"/>
        <v>0</v>
      </c>
      <c r="S214" s="164">
        <f t="shared" si="392"/>
        <v>0</v>
      </c>
      <c r="U214" s="6"/>
      <c r="V214" s="137">
        <f t="shared" si="401"/>
        <v>1</v>
      </c>
      <c r="W214" s="166">
        <f t="shared" si="402"/>
        <v>0</v>
      </c>
      <c r="X214" s="68"/>
      <c r="Y214" s="137">
        <f t="shared" si="403"/>
        <v>1</v>
      </c>
      <c r="Z214" s="177">
        <f t="shared" si="404"/>
        <v>0</v>
      </c>
      <c r="AA214" s="69"/>
      <c r="AB214" s="137">
        <f t="shared" si="405"/>
        <v>1</v>
      </c>
      <c r="AC214" s="166">
        <f t="shared" si="406"/>
        <v>0</v>
      </c>
      <c r="AD214" s="68"/>
      <c r="AE214" s="137">
        <f t="shared" si="407"/>
        <v>1</v>
      </c>
      <c r="AF214" s="177">
        <f t="shared" si="408"/>
        <v>0</v>
      </c>
      <c r="AG214" s="69"/>
      <c r="AH214" s="137">
        <f t="shared" si="409"/>
        <v>1</v>
      </c>
      <c r="AI214" s="166">
        <f t="shared" si="410"/>
        <v>0</v>
      </c>
      <c r="AJ214" s="163">
        <f t="shared" si="411"/>
        <v>0</v>
      </c>
      <c r="AK214" s="164">
        <f t="shared" si="412"/>
        <v>0</v>
      </c>
    </row>
    <row r="215" spans="2:37" outlineLevel="1" x14ac:dyDescent="0.35">
      <c r="B215" s="229" t="s">
        <v>81</v>
      </c>
      <c r="C215" s="63" t="s">
        <v>106</v>
      </c>
      <c r="D215" s="69"/>
      <c r="E215" s="70">
        <v>0</v>
      </c>
      <c r="F215" s="68"/>
      <c r="G215" s="137">
        <f t="shared" si="395"/>
        <v>0</v>
      </c>
      <c r="H215" s="177">
        <f t="shared" si="396"/>
        <v>0</v>
      </c>
      <c r="I215" s="69"/>
      <c r="J215" s="137">
        <f t="shared" si="397"/>
        <v>0</v>
      </c>
      <c r="K215" s="166">
        <f t="shared" si="398"/>
        <v>0</v>
      </c>
      <c r="L215" s="68"/>
      <c r="M215" s="137">
        <f t="shared" si="399"/>
        <v>0</v>
      </c>
      <c r="N215" s="177">
        <f t="shared" si="400"/>
        <v>0</v>
      </c>
      <c r="O215" s="69"/>
      <c r="P215" s="137">
        <f t="shared" si="389"/>
        <v>0</v>
      </c>
      <c r="Q215" s="166">
        <f t="shared" si="390"/>
        <v>0</v>
      </c>
      <c r="R215" s="172">
        <f t="shared" si="391"/>
        <v>0</v>
      </c>
      <c r="S215" s="164">
        <f t="shared" si="392"/>
        <v>0</v>
      </c>
      <c r="U215" s="6"/>
      <c r="V215" s="137">
        <f t="shared" si="401"/>
        <v>0</v>
      </c>
      <c r="W215" s="166">
        <f t="shared" si="402"/>
        <v>0</v>
      </c>
      <c r="X215" s="68"/>
      <c r="Y215" s="137">
        <f t="shared" si="403"/>
        <v>0</v>
      </c>
      <c r="Z215" s="177">
        <f t="shared" si="404"/>
        <v>0</v>
      </c>
      <c r="AA215" s="69"/>
      <c r="AB215" s="137">
        <f t="shared" si="405"/>
        <v>0</v>
      </c>
      <c r="AC215" s="166">
        <f t="shared" si="406"/>
        <v>0</v>
      </c>
      <c r="AD215" s="68"/>
      <c r="AE215" s="137">
        <f t="shared" si="407"/>
        <v>0</v>
      </c>
      <c r="AF215" s="177">
        <f t="shared" si="408"/>
        <v>0</v>
      </c>
      <c r="AG215" s="69"/>
      <c r="AH215" s="137">
        <f t="shared" si="409"/>
        <v>0</v>
      </c>
      <c r="AI215" s="166">
        <f t="shared" si="410"/>
        <v>0</v>
      </c>
      <c r="AJ215" s="163">
        <f t="shared" si="411"/>
        <v>0</v>
      </c>
      <c r="AK215" s="164">
        <f t="shared" si="412"/>
        <v>0</v>
      </c>
    </row>
    <row r="216" spans="2:37" outlineLevel="1" x14ac:dyDescent="0.35">
      <c r="B216" s="230" t="s">
        <v>82</v>
      </c>
      <c r="C216" s="63" t="s">
        <v>106</v>
      </c>
      <c r="D216" s="69"/>
      <c r="E216" s="70">
        <v>0</v>
      </c>
      <c r="F216" s="68"/>
      <c r="G216" s="137">
        <f t="shared" si="395"/>
        <v>0</v>
      </c>
      <c r="H216" s="177">
        <f t="shared" si="396"/>
        <v>0</v>
      </c>
      <c r="I216" s="69"/>
      <c r="J216" s="137">
        <f t="shared" si="397"/>
        <v>0</v>
      </c>
      <c r="K216" s="166">
        <f t="shared" si="398"/>
        <v>0</v>
      </c>
      <c r="L216" s="68">
        <v>2</v>
      </c>
      <c r="M216" s="137">
        <f t="shared" si="399"/>
        <v>2</v>
      </c>
      <c r="N216" s="177">
        <f t="shared" si="400"/>
        <v>0</v>
      </c>
      <c r="O216" s="69"/>
      <c r="P216" s="137">
        <f t="shared" si="389"/>
        <v>2</v>
      </c>
      <c r="Q216" s="166">
        <f t="shared" si="390"/>
        <v>0</v>
      </c>
      <c r="R216" s="172">
        <f t="shared" si="391"/>
        <v>2</v>
      </c>
      <c r="S216" s="164">
        <f t="shared" si="392"/>
        <v>0</v>
      </c>
      <c r="U216" s="6"/>
      <c r="V216" s="137">
        <f t="shared" si="401"/>
        <v>2</v>
      </c>
      <c r="W216" s="166">
        <f t="shared" si="402"/>
        <v>0</v>
      </c>
      <c r="X216" s="68"/>
      <c r="Y216" s="137">
        <f t="shared" si="403"/>
        <v>2</v>
      </c>
      <c r="Z216" s="177">
        <f t="shared" si="404"/>
        <v>0</v>
      </c>
      <c r="AA216" s="69"/>
      <c r="AB216" s="137">
        <f t="shared" si="405"/>
        <v>2</v>
      </c>
      <c r="AC216" s="166">
        <f t="shared" si="406"/>
        <v>0</v>
      </c>
      <c r="AD216" s="68"/>
      <c r="AE216" s="137">
        <f t="shared" si="407"/>
        <v>2</v>
      </c>
      <c r="AF216" s="177">
        <f t="shared" si="408"/>
        <v>0</v>
      </c>
      <c r="AG216" s="69"/>
      <c r="AH216" s="137">
        <f t="shared" si="409"/>
        <v>2</v>
      </c>
      <c r="AI216" s="166">
        <f t="shared" si="410"/>
        <v>0</v>
      </c>
      <c r="AJ216" s="163">
        <f t="shared" si="411"/>
        <v>0</v>
      </c>
      <c r="AK216" s="164">
        <f t="shared" si="412"/>
        <v>0</v>
      </c>
    </row>
    <row r="217" spans="2:37" outlineLevel="1" x14ac:dyDescent="0.35">
      <c r="B217" s="230" t="s">
        <v>83</v>
      </c>
      <c r="C217" s="63" t="s">
        <v>106</v>
      </c>
      <c r="D217" s="69"/>
      <c r="E217" s="70">
        <v>0</v>
      </c>
      <c r="F217" s="68"/>
      <c r="G217" s="137">
        <f t="shared" si="395"/>
        <v>0</v>
      </c>
      <c r="H217" s="177">
        <f t="shared" si="396"/>
        <v>0</v>
      </c>
      <c r="I217" s="69"/>
      <c r="J217" s="137">
        <f t="shared" si="397"/>
        <v>0</v>
      </c>
      <c r="K217" s="166">
        <f t="shared" si="398"/>
        <v>0</v>
      </c>
      <c r="L217" s="68"/>
      <c r="M217" s="137">
        <f t="shared" si="399"/>
        <v>0</v>
      </c>
      <c r="N217" s="177">
        <f t="shared" si="400"/>
        <v>0</v>
      </c>
      <c r="O217" s="69"/>
      <c r="P217" s="137">
        <f t="shared" si="389"/>
        <v>0</v>
      </c>
      <c r="Q217" s="166">
        <f t="shared" si="390"/>
        <v>0</v>
      </c>
      <c r="R217" s="172">
        <f t="shared" si="391"/>
        <v>0</v>
      </c>
      <c r="S217" s="164">
        <f t="shared" si="392"/>
        <v>0</v>
      </c>
      <c r="U217" s="6"/>
      <c r="V217" s="137">
        <f t="shared" si="401"/>
        <v>0</v>
      </c>
      <c r="W217" s="166">
        <f t="shared" si="402"/>
        <v>0</v>
      </c>
      <c r="X217" s="68"/>
      <c r="Y217" s="137">
        <f t="shared" si="403"/>
        <v>0</v>
      </c>
      <c r="Z217" s="177">
        <f t="shared" si="404"/>
        <v>0</v>
      </c>
      <c r="AA217" s="69"/>
      <c r="AB217" s="137">
        <f t="shared" si="405"/>
        <v>0</v>
      </c>
      <c r="AC217" s="166">
        <f t="shared" si="406"/>
        <v>0</v>
      </c>
      <c r="AD217" s="68"/>
      <c r="AE217" s="137">
        <f t="shared" si="407"/>
        <v>0</v>
      </c>
      <c r="AF217" s="177">
        <f t="shared" si="408"/>
        <v>0</v>
      </c>
      <c r="AG217" s="69"/>
      <c r="AH217" s="137">
        <f t="shared" si="409"/>
        <v>0</v>
      </c>
      <c r="AI217" s="166">
        <f t="shared" si="410"/>
        <v>0</v>
      </c>
      <c r="AJ217" s="163">
        <f t="shared" si="411"/>
        <v>0</v>
      </c>
      <c r="AK217" s="164">
        <f t="shared" si="412"/>
        <v>0</v>
      </c>
    </row>
    <row r="218" spans="2:37" outlineLevel="1" x14ac:dyDescent="0.35">
      <c r="B218" s="230" t="s">
        <v>84</v>
      </c>
      <c r="C218" s="63" t="s">
        <v>106</v>
      </c>
      <c r="D218" s="69"/>
      <c r="E218" s="70">
        <v>0</v>
      </c>
      <c r="F218" s="68"/>
      <c r="G218" s="137">
        <f t="shared" si="395"/>
        <v>0</v>
      </c>
      <c r="H218" s="177">
        <f t="shared" si="396"/>
        <v>0</v>
      </c>
      <c r="I218" s="69">
        <v>1</v>
      </c>
      <c r="J218" s="137">
        <f t="shared" si="397"/>
        <v>1</v>
      </c>
      <c r="K218" s="166">
        <f t="shared" si="398"/>
        <v>0</v>
      </c>
      <c r="L218" s="68"/>
      <c r="M218" s="137">
        <f t="shared" si="399"/>
        <v>1</v>
      </c>
      <c r="N218" s="177">
        <f t="shared" si="400"/>
        <v>0</v>
      </c>
      <c r="O218" s="69"/>
      <c r="P218" s="137">
        <f t="shared" si="389"/>
        <v>1</v>
      </c>
      <c r="Q218" s="166">
        <f t="shared" si="390"/>
        <v>0</v>
      </c>
      <c r="R218" s="172">
        <f t="shared" si="391"/>
        <v>1</v>
      </c>
      <c r="S218" s="164">
        <f t="shared" si="392"/>
        <v>0</v>
      </c>
      <c r="U218" s="6">
        <v>1</v>
      </c>
      <c r="V218" s="137">
        <f t="shared" si="401"/>
        <v>2</v>
      </c>
      <c r="W218" s="166">
        <f t="shared" si="402"/>
        <v>1</v>
      </c>
      <c r="X218" s="68"/>
      <c r="Y218" s="137">
        <f t="shared" si="403"/>
        <v>2</v>
      </c>
      <c r="Z218" s="177">
        <f t="shared" si="404"/>
        <v>0</v>
      </c>
      <c r="AA218" s="69"/>
      <c r="AB218" s="137">
        <f t="shared" si="405"/>
        <v>2</v>
      </c>
      <c r="AC218" s="166">
        <f t="shared" si="406"/>
        <v>0</v>
      </c>
      <c r="AD218" s="68"/>
      <c r="AE218" s="137">
        <f t="shared" si="407"/>
        <v>2</v>
      </c>
      <c r="AF218" s="177">
        <f t="shared" si="408"/>
        <v>0</v>
      </c>
      <c r="AG218" s="69"/>
      <c r="AH218" s="137">
        <f t="shared" si="409"/>
        <v>2</v>
      </c>
      <c r="AI218" s="166">
        <f t="shared" si="410"/>
        <v>0</v>
      </c>
      <c r="AJ218" s="163">
        <f t="shared" si="411"/>
        <v>1</v>
      </c>
      <c r="AK218" s="164">
        <f t="shared" si="412"/>
        <v>0</v>
      </c>
    </row>
    <row r="219" spans="2:37" outlineLevel="1" x14ac:dyDescent="0.35">
      <c r="B219" s="229" t="s">
        <v>85</v>
      </c>
      <c r="C219" s="63" t="s">
        <v>106</v>
      </c>
      <c r="D219" s="69"/>
      <c r="E219" s="70">
        <v>0</v>
      </c>
      <c r="F219" s="68"/>
      <c r="G219" s="137">
        <f t="shared" si="395"/>
        <v>0</v>
      </c>
      <c r="H219" s="177">
        <f t="shared" si="396"/>
        <v>0</v>
      </c>
      <c r="I219" s="69"/>
      <c r="J219" s="137">
        <f t="shared" si="397"/>
        <v>0</v>
      </c>
      <c r="K219" s="166">
        <f t="shared" si="398"/>
        <v>0</v>
      </c>
      <c r="L219" s="68"/>
      <c r="M219" s="137">
        <f t="shared" si="399"/>
        <v>0</v>
      </c>
      <c r="N219" s="177">
        <f t="shared" si="400"/>
        <v>0</v>
      </c>
      <c r="O219" s="69"/>
      <c r="P219" s="137">
        <f t="shared" si="389"/>
        <v>0</v>
      </c>
      <c r="Q219" s="166">
        <f t="shared" si="390"/>
        <v>0</v>
      </c>
      <c r="R219" s="172">
        <f t="shared" si="391"/>
        <v>0</v>
      </c>
      <c r="S219" s="164">
        <f t="shared" si="392"/>
        <v>0</v>
      </c>
      <c r="U219" s="6"/>
      <c r="V219" s="137">
        <f t="shared" si="401"/>
        <v>0</v>
      </c>
      <c r="W219" s="166">
        <f t="shared" si="402"/>
        <v>0</v>
      </c>
      <c r="X219" s="68"/>
      <c r="Y219" s="137">
        <f t="shared" si="403"/>
        <v>0</v>
      </c>
      <c r="Z219" s="177">
        <f t="shared" si="404"/>
        <v>0</v>
      </c>
      <c r="AA219" s="69"/>
      <c r="AB219" s="137">
        <f t="shared" si="405"/>
        <v>0</v>
      </c>
      <c r="AC219" s="166">
        <f t="shared" si="406"/>
        <v>0</v>
      </c>
      <c r="AD219" s="68"/>
      <c r="AE219" s="137">
        <f t="shared" si="407"/>
        <v>0</v>
      </c>
      <c r="AF219" s="177">
        <f t="shared" si="408"/>
        <v>0</v>
      </c>
      <c r="AG219" s="69"/>
      <c r="AH219" s="137">
        <f t="shared" si="409"/>
        <v>0</v>
      </c>
      <c r="AI219" s="166">
        <f t="shared" si="410"/>
        <v>0</v>
      </c>
      <c r="AJ219" s="163">
        <f t="shared" si="411"/>
        <v>0</v>
      </c>
      <c r="AK219" s="164">
        <f t="shared" si="412"/>
        <v>0</v>
      </c>
    </row>
    <row r="220" spans="2:37" outlineLevel="1" x14ac:dyDescent="0.35">
      <c r="B220" s="230" t="s">
        <v>86</v>
      </c>
      <c r="C220" s="63" t="s">
        <v>106</v>
      </c>
      <c r="D220" s="69"/>
      <c r="E220" s="70">
        <v>0</v>
      </c>
      <c r="F220" s="68"/>
      <c r="G220" s="137">
        <f t="shared" si="395"/>
        <v>0</v>
      </c>
      <c r="H220" s="177">
        <f t="shared" si="396"/>
        <v>0</v>
      </c>
      <c r="I220" s="69"/>
      <c r="J220" s="137">
        <f t="shared" si="397"/>
        <v>0</v>
      </c>
      <c r="K220" s="166">
        <f t="shared" si="398"/>
        <v>0</v>
      </c>
      <c r="L220" s="68"/>
      <c r="M220" s="137">
        <f t="shared" si="399"/>
        <v>0</v>
      </c>
      <c r="N220" s="177">
        <f t="shared" si="400"/>
        <v>0</v>
      </c>
      <c r="O220" s="69"/>
      <c r="P220" s="137">
        <f t="shared" si="389"/>
        <v>0</v>
      </c>
      <c r="Q220" s="166">
        <f t="shared" si="390"/>
        <v>0</v>
      </c>
      <c r="R220" s="172">
        <f t="shared" si="391"/>
        <v>0</v>
      </c>
      <c r="S220" s="164">
        <f t="shared" si="392"/>
        <v>0</v>
      </c>
      <c r="U220" s="6"/>
      <c r="V220" s="137">
        <f t="shared" si="401"/>
        <v>0</v>
      </c>
      <c r="W220" s="166">
        <f t="shared" si="402"/>
        <v>0</v>
      </c>
      <c r="X220" s="68"/>
      <c r="Y220" s="137">
        <f t="shared" si="403"/>
        <v>0</v>
      </c>
      <c r="Z220" s="177">
        <f t="shared" si="404"/>
        <v>0</v>
      </c>
      <c r="AA220" s="69"/>
      <c r="AB220" s="137">
        <f t="shared" si="405"/>
        <v>0</v>
      </c>
      <c r="AC220" s="166">
        <f t="shared" si="406"/>
        <v>0</v>
      </c>
      <c r="AD220" s="68"/>
      <c r="AE220" s="137">
        <f t="shared" si="407"/>
        <v>0</v>
      </c>
      <c r="AF220" s="177">
        <f t="shared" si="408"/>
        <v>0</v>
      </c>
      <c r="AG220" s="69"/>
      <c r="AH220" s="137">
        <f t="shared" si="409"/>
        <v>0</v>
      </c>
      <c r="AI220" s="166">
        <f t="shared" si="410"/>
        <v>0</v>
      </c>
      <c r="AJ220" s="163">
        <f t="shared" si="411"/>
        <v>0</v>
      </c>
      <c r="AK220" s="164">
        <f t="shared" si="412"/>
        <v>0</v>
      </c>
    </row>
    <row r="221" spans="2:37" outlineLevel="1" x14ac:dyDescent="0.35">
      <c r="B221" s="230" t="s">
        <v>87</v>
      </c>
      <c r="C221" s="63" t="s">
        <v>106</v>
      </c>
      <c r="D221" s="69"/>
      <c r="E221" s="70">
        <v>0</v>
      </c>
      <c r="F221" s="68"/>
      <c r="G221" s="137">
        <f t="shared" si="395"/>
        <v>0</v>
      </c>
      <c r="H221" s="177">
        <f t="shared" si="396"/>
        <v>0</v>
      </c>
      <c r="I221" s="69"/>
      <c r="J221" s="137">
        <f t="shared" si="397"/>
        <v>0</v>
      </c>
      <c r="K221" s="166">
        <f t="shared" si="398"/>
        <v>0</v>
      </c>
      <c r="L221" s="68"/>
      <c r="M221" s="137">
        <f t="shared" si="399"/>
        <v>0</v>
      </c>
      <c r="N221" s="177">
        <f t="shared" si="400"/>
        <v>0</v>
      </c>
      <c r="O221" s="69"/>
      <c r="P221" s="137">
        <f t="shared" si="389"/>
        <v>0</v>
      </c>
      <c r="Q221" s="166">
        <f t="shared" si="390"/>
        <v>0</v>
      </c>
      <c r="R221" s="172">
        <f t="shared" si="391"/>
        <v>0</v>
      </c>
      <c r="S221" s="164">
        <f t="shared" si="392"/>
        <v>0</v>
      </c>
      <c r="U221" s="6"/>
      <c r="V221" s="137">
        <f t="shared" si="401"/>
        <v>0</v>
      </c>
      <c r="W221" s="166">
        <f t="shared" si="402"/>
        <v>0</v>
      </c>
      <c r="X221" s="68"/>
      <c r="Y221" s="137">
        <f t="shared" si="403"/>
        <v>0</v>
      </c>
      <c r="Z221" s="177">
        <f t="shared" si="404"/>
        <v>0</v>
      </c>
      <c r="AA221" s="69"/>
      <c r="AB221" s="137">
        <f t="shared" si="405"/>
        <v>0</v>
      </c>
      <c r="AC221" s="166">
        <f t="shared" si="406"/>
        <v>0</v>
      </c>
      <c r="AD221" s="68"/>
      <c r="AE221" s="137">
        <f t="shared" si="407"/>
        <v>0</v>
      </c>
      <c r="AF221" s="177">
        <f t="shared" si="408"/>
        <v>0</v>
      </c>
      <c r="AG221" s="69"/>
      <c r="AH221" s="137">
        <f t="shared" si="409"/>
        <v>0</v>
      </c>
      <c r="AI221" s="166">
        <f t="shared" si="410"/>
        <v>0</v>
      </c>
      <c r="AJ221" s="163">
        <f t="shared" si="411"/>
        <v>0</v>
      </c>
      <c r="AK221" s="164">
        <f t="shared" si="412"/>
        <v>0</v>
      </c>
    </row>
    <row r="222" spans="2:37" outlineLevel="1" x14ac:dyDescent="0.35">
      <c r="B222" s="230" t="s">
        <v>88</v>
      </c>
      <c r="C222" s="63" t="s">
        <v>106</v>
      </c>
      <c r="D222" s="69"/>
      <c r="E222" s="70">
        <v>0</v>
      </c>
      <c r="F222" s="68"/>
      <c r="G222" s="137">
        <f t="shared" si="395"/>
        <v>0</v>
      </c>
      <c r="H222" s="177">
        <f t="shared" si="396"/>
        <v>0</v>
      </c>
      <c r="I222" s="69"/>
      <c r="J222" s="137">
        <f t="shared" si="397"/>
        <v>0</v>
      </c>
      <c r="K222" s="166">
        <f t="shared" si="398"/>
        <v>0</v>
      </c>
      <c r="L222" s="68"/>
      <c r="M222" s="137">
        <f t="shared" si="399"/>
        <v>0</v>
      </c>
      <c r="N222" s="177">
        <f t="shared" si="400"/>
        <v>0</v>
      </c>
      <c r="O222" s="69"/>
      <c r="P222" s="137">
        <f t="shared" si="389"/>
        <v>0</v>
      </c>
      <c r="Q222" s="166">
        <f t="shared" si="390"/>
        <v>0</v>
      </c>
      <c r="R222" s="172">
        <f t="shared" si="391"/>
        <v>0</v>
      </c>
      <c r="S222" s="164">
        <f t="shared" si="392"/>
        <v>0</v>
      </c>
      <c r="U222" s="6"/>
      <c r="V222" s="137">
        <f t="shared" si="401"/>
        <v>0</v>
      </c>
      <c r="W222" s="166">
        <f t="shared" si="402"/>
        <v>0</v>
      </c>
      <c r="X222" s="68"/>
      <c r="Y222" s="137">
        <f t="shared" si="403"/>
        <v>0</v>
      </c>
      <c r="Z222" s="177">
        <f t="shared" si="404"/>
        <v>0</v>
      </c>
      <c r="AA222" s="69"/>
      <c r="AB222" s="137">
        <f t="shared" si="405"/>
        <v>0</v>
      </c>
      <c r="AC222" s="166">
        <f t="shared" si="406"/>
        <v>0</v>
      </c>
      <c r="AD222" s="68"/>
      <c r="AE222" s="137">
        <f t="shared" si="407"/>
        <v>0</v>
      </c>
      <c r="AF222" s="177">
        <f t="shared" si="408"/>
        <v>0</v>
      </c>
      <c r="AG222" s="69"/>
      <c r="AH222" s="137">
        <f t="shared" si="409"/>
        <v>0</v>
      </c>
      <c r="AI222" s="166">
        <f t="shared" si="410"/>
        <v>0</v>
      </c>
      <c r="AJ222" s="163">
        <f t="shared" si="411"/>
        <v>0</v>
      </c>
      <c r="AK222" s="164">
        <f t="shared" si="412"/>
        <v>0</v>
      </c>
    </row>
    <row r="223" spans="2:37" outlineLevel="1" x14ac:dyDescent="0.35">
      <c r="B223" s="230" t="s">
        <v>89</v>
      </c>
      <c r="C223" s="63" t="s">
        <v>106</v>
      </c>
      <c r="D223" s="69"/>
      <c r="E223" s="70">
        <v>0</v>
      </c>
      <c r="F223" s="68"/>
      <c r="G223" s="137">
        <f t="shared" si="395"/>
        <v>0</v>
      </c>
      <c r="H223" s="177">
        <f t="shared" si="396"/>
        <v>0</v>
      </c>
      <c r="I223" s="69">
        <v>1</v>
      </c>
      <c r="J223" s="137">
        <f t="shared" si="397"/>
        <v>1</v>
      </c>
      <c r="K223" s="166">
        <f t="shared" si="398"/>
        <v>0</v>
      </c>
      <c r="L223" s="68"/>
      <c r="M223" s="137">
        <f t="shared" si="399"/>
        <v>1</v>
      </c>
      <c r="N223" s="177">
        <f t="shared" si="400"/>
        <v>0</v>
      </c>
      <c r="O223" s="69"/>
      <c r="P223" s="137">
        <f t="shared" si="389"/>
        <v>1</v>
      </c>
      <c r="Q223" s="166">
        <f t="shared" si="390"/>
        <v>0</v>
      </c>
      <c r="R223" s="172">
        <f t="shared" si="391"/>
        <v>1</v>
      </c>
      <c r="S223" s="164">
        <f t="shared" si="392"/>
        <v>0</v>
      </c>
      <c r="U223" s="6"/>
      <c r="V223" s="137">
        <f t="shared" si="401"/>
        <v>1</v>
      </c>
      <c r="W223" s="166">
        <f t="shared" si="402"/>
        <v>0</v>
      </c>
      <c r="X223" s="68"/>
      <c r="Y223" s="137">
        <f t="shared" si="403"/>
        <v>1</v>
      </c>
      <c r="Z223" s="177">
        <f t="shared" si="404"/>
        <v>0</v>
      </c>
      <c r="AA223" s="69"/>
      <c r="AB223" s="137">
        <f t="shared" si="405"/>
        <v>1</v>
      </c>
      <c r="AC223" s="166">
        <f t="shared" si="406"/>
        <v>0</v>
      </c>
      <c r="AD223" s="68"/>
      <c r="AE223" s="137">
        <f t="shared" si="407"/>
        <v>1</v>
      </c>
      <c r="AF223" s="177">
        <f t="shared" si="408"/>
        <v>0</v>
      </c>
      <c r="AG223" s="69"/>
      <c r="AH223" s="137">
        <f t="shared" si="409"/>
        <v>1</v>
      </c>
      <c r="AI223" s="166">
        <f t="shared" si="410"/>
        <v>0</v>
      </c>
      <c r="AJ223" s="163">
        <f t="shared" si="411"/>
        <v>0</v>
      </c>
      <c r="AK223" s="164">
        <f t="shared" si="412"/>
        <v>0</v>
      </c>
    </row>
    <row r="224" spans="2:37" outlineLevel="1" x14ac:dyDescent="0.35">
      <c r="B224" s="229" t="s">
        <v>90</v>
      </c>
      <c r="C224" s="63" t="s">
        <v>106</v>
      </c>
      <c r="D224" s="69"/>
      <c r="E224" s="70">
        <v>0</v>
      </c>
      <c r="F224" s="68"/>
      <c r="G224" s="137">
        <f t="shared" si="395"/>
        <v>0</v>
      </c>
      <c r="H224" s="177">
        <f t="shared" si="396"/>
        <v>0</v>
      </c>
      <c r="I224" s="69"/>
      <c r="J224" s="137">
        <f t="shared" si="397"/>
        <v>0</v>
      </c>
      <c r="K224" s="166">
        <f t="shared" si="398"/>
        <v>0</v>
      </c>
      <c r="L224" s="68"/>
      <c r="M224" s="137">
        <f t="shared" si="399"/>
        <v>0</v>
      </c>
      <c r="N224" s="177">
        <f t="shared" si="400"/>
        <v>0</v>
      </c>
      <c r="O224" s="69"/>
      <c r="P224" s="137">
        <f t="shared" si="389"/>
        <v>0</v>
      </c>
      <c r="Q224" s="166">
        <f t="shared" si="390"/>
        <v>0</v>
      </c>
      <c r="R224" s="172">
        <f t="shared" si="391"/>
        <v>0</v>
      </c>
      <c r="S224" s="164">
        <f t="shared" si="392"/>
        <v>0</v>
      </c>
      <c r="U224" s="6"/>
      <c r="V224" s="137">
        <f t="shared" si="401"/>
        <v>0</v>
      </c>
      <c r="W224" s="166">
        <f t="shared" si="402"/>
        <v>0</v>
      </c>
      <c r="X224" s="68"/>
      <c r="Y224" s="137">
        <f t="shared" si="403"/>
        <v>0</v>
      </c>
      <c r="Z224" s="177">
        <f t="shared" si="404"/>
        <v>0</v>
      </c>
      <c r="AA224" s="69"/>
      <c r="AB224" s="137">
        <f t="shared" si="405"/>
        <v>0</v>
      </c>
      <c r="AC224" s="166">
        <f t="shared" si="406"/>
        <v>0</v>
      </c>
      <c r="AD224" s="68"/>
      <c r="AE224" s="137">
        <f t="shared" si="407"/>
        <v>0</v>
      </c>
      <c r="AF224" s="177">
        <f t="shared" si="408"/>
        <v>0</v>
      </c>
      <c r="AG224" s="69"/>
      <c r="AH224" s="137">
        <f t="shared" si="409"/>
        <v>0</v>
      </c>
      <c r="AI224" s="166">
        <f t="shared" si="410"/>
        <v>0</v>
      </c>
      <c r="AJ224" s="163">
        <f t="shared" si="411"/>
        <v>0</v>
      </c>
      <c r="AK224" s="164">
        <f t="shared" si="412"/>
        <v>0</v>
      </c>
    </row>
    <row r="225" spans="2:37" outlineLevel="1" x14ac:dyDescent="0.35">
      <c r="B225" s="230" t="s">
        <v>91</v>
      </c>
      <c r="C225" s="63" t="s">
        <v>106</v>
      </c>
      <c r="D225" s="69"/>
      <c r="E225" s="70">
        <v>0</v>
      </c>
      <c r="F225" s="68"/>
      <c r="G225" s="137">
        <f t="shared" si="395"/>
        <v>0</v>
      </c>
      <c r="H225" s="177">
        <f t="shared" si="396"/>
        <v>0</v>
      </c>
      <c r="I225" s="69"/>
      <c r="J225" s="137">
        <f t="shared" si="397"/>
        <v>0</v>
      </c>
      <c r="K225" s="166">
        <f t="shared" si="398"/>
        <v>0</v>
      </c>
      <c r="L225" s="68"/>
      <c r="M225" s="137">
        <f t="shared" si="399"/>
        <v>0</v>
      </c>
      <c r="N225" s="177">
        <f t="shared" si="400"/>
        <v>0</v>
      </c>
      <c r="O225" s="69"/>
      <c r="P225" s="137">
        <f t="shared" si="389"/>
        <v>0</v>
      </c>
      <c r="Q225" s="166">
        <f t="shared" si="390"/>
        <v>0</v>
      </c>
      <c r="R225" s="172">
        <f t="shared" si="391"/>
        <v>0</v>
      </c>
      <c r="S225" s="164">
        <f t="shared" si="392"/>
        <v>0</v>
      </c>
      <c r="U225" s="6"/>
      <c r="V225" s="137">
        <f t="shared" si="401"/>
        <v>0</v>
      </c>
      <c r="W225" s="166">
        <f t="shared" si="402"/>
        <v>0</v>
      </c>
      <c r="X225" s="68"/>
      <c r="Y225" s="137">
        <f t="shared" si="403"/>
        <v>0</v>
      </c>
      <c r="Z225" s="177">
        <f t="shared" si="404"/>
        <v>0</v>
      </c>
      <c r="AA225" s="69"/>
      <c r="AB225" s="137">
        <f t="shared" si="405"/>
        <v>0</v>
      </c>
      <c r="AC225" s="166">
        <f t="shared" si="406"/>
        <v>0</v>
      </c>
      <c r="AD225" s="68"/>
      <c r="AE225" s="137">
        <f t="shared" si="407"/>
        <v>0</v>
      </c>
      <c r="AF225" s="177">
        <f t="shared" si="408"/>
        <v>0</v>
      </c>
      <c r="AG225" s="69"/>
      <c r="AH225" s="137">
        <f t="shared" si="409"/>
        <v>0</v>
      </c>
      <c r="AI225" s="166">
        <f t="shared" si="410"/>
        <v>0</v>
      </c>
      <c r="AJ225" s="163">
        <f t="shared" si="411"/>
        <v>0</v>
      </c>
      <c r="AK225" s="164">
        <f t="shared" si="412"/>
        <v>0</v>
      </c>
    </row>
    <row r="226" spans="2:37" outlineLevel="1" x14ac:dyDescent="0.35">
      <c r="B226" s="229" t="s">
        <v>92</v>
      </c>
      <c r="C226" s="63" t="s">
        <v>106</v>
      </c>
      <c r="D226" s="69"/>
      <c r="E226" s="70">
        <v>0</v>
      </c>
      <c r="F226" s="68"/>
      <c r="G226" s="137">
        <f t="shared" si="395"/>
        <v>0</v>
      </c>
      <c r="H226" s="177">
        <f t="shared" si="396"/>
        <v>0</v>
      </c>
      <c r="I226" s="69"/>
      <c r="J226" s="137">
        <f t="shared" si="397"/>
        <v>0</v>
      </c>
      <c r="K226" s="166">
        <f t="shared" si="398"/>
        <v>0</v>
      </c>
      <c r="L226" s="68"/>
      <c r="M226" s="137">
        <f t="shared" si="399"/>
        <v>0</v>
      </c>
      <c r="N226" s="177">
        <f t="shared" si="400"/>
        <v>0</v>
      </c>
      <c r="O226" s="69"/>
      <c r="P226" s="137">
        <f t="shared" si="389"/>
        <v>0</v>
      </c>
      <c r="Q226" s="166">
        <f t="shared" si="390"/>
        <v>0</v>
      </c>
      <c r="R226" s="172">
        <f t="shared" si="391"/>
        <v>0</v>
      </c>
      <c r="S226" s="164">
        <f t="shared" si="392"/>
        <v>0</v>
      </c>
      <c r="U226" s="6"/>
      <c r="V226" s="137">
        <f t="shared" si="401"/>
        <v>0</v>
      </c>
      <c r="W226" s="166">
        <f t="shared" si="402"/>
        <v>0</v>
      </c>
      <c r="X226" s="68"/>
      <c r="Y226" s="137">
        <f t="shared" si="403"/>
        <v>0</v>
      </c>
      <c r="Z226" s="177">
        <f t="shared" si="404"/>
        <v>0</v>
      </c>
      <c r="AA226" s="69"/>
      <c r="AB226" s="137">
        <f t="shared" si="405"/>
        <v>0</v>
      </c>
      <c r="AC226" s="166">
        <f t="shared" si="406"/>
        <v>0</v>
      </c>
      <c r="AD226" s="68"/>
      <c r="AE226" s="137">
        <f t="shared" si="407"/>
        <v>0</v>
      </c>
      <c r="AF226" s="177">
        <f t="shared" si="408"/>
        <v>0</v>
      </c>
      <c r="AG226" s="69"/>
      <c r="AH226" s="137">
        <f t="shared" si="409"/>
        <v>0</v>
      </c>
      <c r="AI226" s="166">
        <f t="shared" si="410"/>
        <v>0</v>
      </c>
      <c r="AJ226" s="163">
        <f t="shared" si="411"/>
        <v>0</v>
      </c>
      <c r="AK226" s="164">
        <f t="shared" si="412"/>
        <v>0</v>
      </c>
    </row>
    <row r="227" spans="2:37" outlineLevel="1" x14ac:dyDescent="0.35">
      <c r="B227" s="230" t="s">
        <v>93</v>
      </c>
      <c r="C227" s="63" t="s">
        <v>106</v>
      </c>
      <c r="D227" s="69"/>
      <c r="E227" s="70">
        <v>0</v>
      </c>
      <c r="F227" s="68"/>
      <c r="G227" s="137">
        <f t="shared" si="395"/>
        <v>0</v>
      </c>
      <c r="H227" s="177">
        <f t="shared" si="396"/>
        <v>0</v>
      </c>
      <c r="I227" s="69"/>
      <c r="J227" s="137">
        <f t="shared" si="397"/>
        <v>0</v>
      </c>
      <c r="K227" s="166">
        <f t="shared" si="398"/>
        <v>0</v>
      </c>
      <c r="L227" s="68"/>
      <c r="M227" s="137">
        <f t="shared" si="399"/>
        <v>0</v>
      </c>
      <c r="N227" s="177">
        <f t="shared" si="400"/>
        <v>0</v>
      </c>
      <c r="O227" s="69"/>
      <c r="P227" s="137">
        <f t="shared" si="389"/>
        <v>0</v>
      </c>
      <c r="Q227" s="166">
        <f t="shared" si="390"/>
        <v>0</v>
      </c>
      <c r="R227" s="172">
        <f t="shared" si="391"/>
        <v>0</v>
      </c>
      <c r="S227" s="164">
        <f t="shared" si="392"/>
        <v>0</v>
      </c>
      <c r="U227" s="6"/>
      <c r="V227" s="137">
        <f t="shared" si="401"/>
        <v>0</v>
      </c>
      <c r="W227" s="166">
        <f t="shared" si="402"/>
        <v>0</v>
      </c>
      <c r="X227" s="68"/>
      <c r="Y227" s="137">
        <f t="shared" si="403"/>
        <v>0</v>
      </c>
      <c r="Z227" s="177">
        <f t="shared" si="404"/>
        <v>0</v>
      </c>
      <c r="AA227" s="69"/>
      <c r="AB227" s="137">
        <f t="shared" si="405"/>
        <v>0</v>
      </c>
      <c r="AC227" s="166">
        <f t="shared" si="406"/>
        <v>0</v>
      </c>
      <c r="AD227" s="68"/>
      <c r="AE227" s="137">
        <f t="shared" si="407"/>
        <v>0</v>
      </c>
      <c r="AF227" s="177">
        <f t="shared" si="408"/>
        <v>0</v>
      </c>
      <c r="AG227" s="69"/>
      <c r="AH227" s="137">
        <f t="shared" si="409"/>
        <v>0</v>
      </c>
      <c r="AI227" s="166">
        <f t="shared" si="410"/>
        <v>0</v>
      </c>
      <c r="AJ227" s="163">
        <f t="shared" si="411"/>
        <v>0</v>
      </c>
      <c r="AK227" s="164">
        <f t="shared" si="412"/>
        <v>0</v>
      </c>
    </row>
    <row r="228" spans="2:37" outlineLevel="1" x14ac:dyDescent="0.35">
      <c r="B228" s="229" t="s">
        <v>94</v>
      </c>
      <c r="C228" s="63" t="s">
        <v>106</v>
      </c>
      <c r="D228" s="69"/>
      <c r="E228" s="70">
        <v>0</v>
      </c>
      <c r="F228" s="68"/>
      <c r="G228" s="137">
        <f t="shared" si="395"/>
        <v>0</v>
      </c>
      <c r="H228" s="177">
        <f t="shared" si="396"/>
        <v>0</v>
      </c>
      <c r="I228" s="69"/>
      <c r="J228" s="137">
        <f t="shared" si="397"/>
        <v>0</v>
      </c>
      <c r="K228" s="166">
        <f t="shared" si="398"/>
        <v>0</v>
      </c>
      <c r="L228" s="68"/>
      <c r="M228" s="137">
        <f t="shared" si="399"/>
        <v>0</v>
      </c>
      <c r="N228" s="177">
        <f t="shared" si="400"/>
        <v>0</v>
      </c>
      <c r="O228" s="69"/>
      <c r="P228" s="137">
        <f t="shared" si="389"/>
        <v>0</v>
      </c>
      <c r="Q228" s="166">
        <f t="shared" si="390"/>
        <v>0</v>
      </c>
      <c r="R228" s="172">
        <f t="shared" si="391"/>
        <v>0</v>
      </c>
      <c r="S228" s="164">
        <f t="shared" si="392"/>
        <v>0</v>
      </c>
      <c r="U228" s="6"/>
      <c r="V228" s="137">
        <f t="shared" si="401"/>
        <v>0</v>
      </c>
      <c r="W228" s="166">
        <f t="shared" si="402"/>
        <v>0</v>
      </c>
      <c r="X228" s="68"/>
      <c r="Y228" s="137">
        <f t="shared" si="403"/>
        <v>0</v>
      </c>
      <c r="Z228" s="177">
        <f t="shared" si="404"/>
        <v>0</v>
      </c>
      <c r="AA228" s="69"/>
      <c r="AB228" s="137">
        <f t="shared" si="405"/>
        <v>0</v>
      </c>
      <c r="AC228" s="166">
        <f t="shared" si="406"/>
        <v>0</v>
      </c>
      <c r="AD228" s="68"/>
      <c r="AE228" s="137">
        <f t="shared" si="407"/>
        <v>0</v>
      </c>
      <c r="AF228" s="177">
        <f t="shared" si="408"/>
        <v>0</v>
      </c>
      <c r="AG228" s="69"/>
      <c r="AH228" s="137">
        <f t="shared" si="409"/>
        <v>0</v>
      </c>
      <c r="AI228" s="166">
        <f t="shared" si="410"/>
        <v>0</v>
      </c>
      <c r="AJ228" s="163">
        <f t="shared" si="411"/>
        <v>0</v>
      </c>
      <c r="AK228" s="164">
        <f t="shared" si="412"/>
        <v>0</v>
      </c>
    </row>
    <row r="229" spans="2:37" outlineLevel="1" x14ac:dyDescent="0.35">
      <c r="B229" s="230" t="s">
        <v>95</v>
      </c>
      <c r="C229" s="63" t="s">
        <v>106</v>
      </c>
      <c r="D229" s="69"/>
      <c r="E229" s="70">
        <v>0</v>
      </c>
      <c r="F229" s="68"/>
      <c r="G229" s="137">
        <f t="shared" si="395"/>
        <v>0</v>
      </c>
      <c r="H229" s="177">
        <f t="shared" si="396"/>
        <v>0</v>
      </c>
      <c r="I229" s="69"/>
      <c r="J229" s="137">
        <f t="shared" si="397"/>
        <v>0</v>
      </c>
      <c r="K229" s="166">
        <f t="shared" si="398"/>
        <v>0</v>
      </c>
      <c r="L229" s="68"/>
      <c r="M229" s="137">
        <f t="shared" si="399"/>
        <v>0</v>
      </c>
      <c r="N229" s="177">
        <f t="shared" si="400"/>
        <v>0</v>
      </c>
      <c r="O229" s="69"/>
      <c r="P229" s="137">
        <f t="shared" si="389"/>
        <v>0</v>
      </c>
      <c r="Q229" s="166">
        <f t="shared" si="390"/>
        <v>0</v>
      </c>
      <c r="R229" s="172">
        <f t="shared" si="391"/>
        <v>0</v>
      </c>
      <c r="S229" s="164">
        <f t="shared" si="392"/>
        <v>0</v>
      </c>
      <c r="U229" s="6"/>
      <c r="V229" s="137">
        <f t="shared" si="401"/>
        <v>0</v>
      </c>
      <c r="W229" s="166">
        <f t="shared" si="402"/>
        <v>0</v>
      </c>
      <c r="X229" s="68"/>
      <c r="Y229" s="137">
        <f t="shared" si="403"/>
        <v>0</v>
      </c>
      <c r="Z229" s="177">
        <f t="shared" si="404"/>
        <v>0</v>
      </c>
      <c r="AA229" s="69"/>
      <c r="AB229" s="137">
        <f t="shared" si="405"/>
        <v>0</v>
      </c>
      <c r="AC229" s="166">
        <f t="shared" si="406"/>
        <v>0</v>
      </c>
      <c r="AD229" s="68"/>
      <c r="AE229" s="137">
        <f t="shared" si="407"/>
        <v>0</v>
      </c>
      <c r="AF229" s="177">
        <f t="shared" si="408"/>
        <v>0</v>
      </c>
      <c r="AG229" s="69"/>
      <c r="AH229" s="137">
        <f t="shared" si="409"/>
        <v>0</v>
      </c>
      <c r="AI229" s="166">
        <f t="shared" si="410"/>
        <v>0</v>
      </c>
      <c r="AJ229" s="163">
        <f t="shared" si="411"/>
        <v>0</v>
      </c>
      <c r="AK229" s="164">
        <f t="shared" si="412"/>
        <v>0</v>
      </c>
    </row>
    <row r="230" spans="2:37" outlineLevel="1" x14ac:dyDescent="0.35">
      <c r="B230" s="229" t="s">
        <v>96</v>
      </c>
      <c r="C230" s="63" t="s">
        <v>106</v>
      </c>
      <c r="D230" s="69"/>
      <c r="E230" s="70">
        <v>0</v>
      </c>
      <c r="F230" s="68"/>
      <c r="G230" s="137">
        <f t="shared" ref="G230:G233" si="413">E230+F230</f>
        <v>0</v>
      </c>
      <c r="H230" s="177">
        <f t="shared" ref="H230:H233" si="414">IFERROR((G230-E230)/E230,0)</f>
        <v>0</v>
      </c>
      <c r="I230" s="69"/>
      <c r="J230" s="137">
        <f t="shared" ref="J230:J233" si="415">G230+I230</f>
        <v>0</v>
      </c>
      <c r="K230" s="166">
        <f t="shared" ref="K230:K233" si="416">IFERROR((J230-G230)/G230,0)</f>
        <v>0</v>
      </c>
      <c r="L230" s="68"/>
      <c r="M230" s="137">
        <f t="shared" ref="M230:M233" si="417">J230+L230</f>
        <v>0</v>
      </c>
      <c r="N230" s="177">
        <f t="shared" ref="N230:N234" si="418">IFERROR((M230-J230)/J230,0)</f>
        <v>0</v>
      </c>
      <c r="O230" s="69"/>
      <c r="P230" s="137">
        <f t="shared" si="389"/>
        <v>0</v>
      </c>
      <c r="Q230" s="166">
        <f t="shared" si="390"/>
        <v>0</v>
      </c>
      <c r="R230" s="172">
        <f t="shared" si="391"/>
        <v>0</v>
      </c>
      <c r="S230" s="164">
        <f t="shared" si="392"/>
        <v>0</v>
      </c>
      <c r="U230" s="6"/>
      <c r="V230" s="137">
        <f t="shared" ref="V230:V233" si="419">P230+U230</f>
        <v>0</v>
      </c>
      <c r="W230" s="166">
        <f t="shared" ref="W230:W233" si="420">IFERROR((V230-P230)/P230,0)</f>
        <v>0</v>
      </c>
      <c r="X230" s="68"/>
      <c r="Y230" s="137">
        <f t="shared" ref="Y230:Y233" si="421">V230+X230</f>
        <v>0</v>
      </c>
      <c r="Z230" s="177">
        <f t="shared" ref="Z230:Z233" si="422">IFERROR((Y230-V230)/V230,0)</f>
        <v>0</v>
      </c>
      <c r="AA230" s="69"/>
      <c r="AB230" s="137">
        <f t="shared" ref="AB230:AB233" si="423">Y230+AA230</f>
        <v>0</v>
      </c>
      <c r="AC230" s="166">
        <f t="shared" ref="AC230:AC233" si="424">IFERROR((AB230-Y230)/Y230,0)</f>
        <v>0</v>
      </c>
      <c r="AD230" s="68"/>
      <c r="AE230" s="137">
        <f t="shared" ref="AE230:AE233" si="425">AB230+AD230</f>
        <v>0</v>
      </c>
      <c r="AF230" s="177">
        <f t="shared" ref="AF230:AF233" si="426">IFERROR((AE230-AB230)/AB230,0)</f>
        <v>0</v>
      </c>
      <c r="AG230" s="69"/>
      <c r="AH230" s="137">
        <f t="shared" ref="AH230:AH233" si="427">AE230+AG230</f>
        <v>0</v>
      </c>
      <c r="AI230" s="166">
        <f t="shared" ref="AI230:AI233" si="428">IFERROR((AH230-AE230)/AE230,0)</f>
        <v>0</v>
      </c>
      <c r="AJ230" s="163">
        <f t="shared" ref="AJ230:AJ233" si="429">U230+X230+AA230+AD230+AG230</f>
        <v>0</v>
      </c>
      <c r="AK230" s="164">
        <f t="shared" ref="AK230:AK234" si="430">IFERROR((AH230/V230)^(1/4)-1,0)</f>
        <v>0</v>
      </c>
    </row>
    <row r="231" spans="2:37" outlineLevel="1" x14ac:dyDescent="0.35">
      <c r="B231" s="230" t="s">
        <v>97</v>
      </c>
      <c r="C231" s="63" t="s">
        <v>106</v>
      </c>
      <c r="D231" s="69"/>
      <c r="E231" s="70">
        <v>0</v>
      </c>
      <c r="F231" s="68"/>
      <c r="G231" s="137">
        <f t="shared" si="413"/>
        <v>0</v>
      </c>
      <c r="H231" s="177">
        <f t="shared" si="414"/>
        <v>0</v>
      </c>
      <c r="I231" s="69"/>
      <c r="J231" s="137">
        <f t="shared" si="415"/>
        <v>0</v>
      </c>
      <c r="K231" s="166">
        <f t="shared" si="416"/>
        <v>0</v>
      </c>
      <c r="L231" s="68"/>
      <c r="M231" s="137">
        <f t="shared" si="417"/>
        <v>0</v>
      </c>
      <c r="N231" s="177">
        <f t="shared" si="418"/>
        <v>0</v>
      </c>
      <c r="O231" s="69"/>
      <c r="P231" s="137">
        <f t="shared" si="389"/>
        <v>0</v>
      </c>
      <c r="Q231" s="166">
        <f t="shared" si="390"/>
        <v>0</v>
      </c>
      <c r="R231" s="172">
        <f t="shared" si="391"/>
        <v>0</v>
      </c>
      <c r="S231" s="164">
        <f t="shared" si="392"/>
        <v>0</v>
      </c>
      <c r="U231" s="6"/>
      <c r="V231" s="137">
        <f t="shared" si="419"/>
        <v>0</v>
      </c>
      <c r="W231" s="166">
        <f t="shared" si="420"/>
        <v>0</v>
      </c>
      <c r="X231" s="68"/>
      <c r="Y231" s="137">
        <f t="shared" si="421"/>
        <v>0</v>
      </c>
      <c r="Z231" s="177">
        <f t="shared" si="422"/>
        <v>0</v>
      </c>
      <c r="AA231" s="69"/>
      <c r="AB231" s="137">
        <f t="shared" si="423"/>
        <v>0</v>
      </c>
      <c r="AC231" s="166">
        <f t="shared" si="424"/>
        <v>0</v>
      </c>
      <c r="AD231" s="68"/>
      <c r="AE231" s="137">
        <f t="shared" si="425"/>
        <v>0</v>
      </c>
      <c r="AF231" s="177">
        <f t="shared" si="426"/>
        <v>0</v>
      </c>
      <c r="AG231" s="69"/>
      <c r="AH231" s="137">
        <f t="shared" si="427"/>
        <v>0</v>
      </c>
      <c r="AI231" s="166">
        <f t="shared" si="428"/>
        <v>0</v>
      </c>
      <c r="AJ231" s="163">
        <f t="shared" si="429"/>
        <v>0</v>
      </c>
      <c r="AK231" s="164">
        <f t="shared" si="430"/>
        <v>0</v>
      </c>
    </row>
    <row r="232" spans="2:37" outlineLevel="1" x14ac:dyDescent="0.35">
      <c r="B232" s="230" t="s">
        <v>98</v>
      </c>
      <c r="C232" s="63" t="s">
        <v>106</v>
      </c>
      <c r="D232" s="69"/>
      <c r="E232" s="70">
        <v>0</v>
      </c>
      <c r="F232" s="68"/>
      <c r="G232" s="137">
        <f t="shared" si="413"/>
        <v>0</v>
      </c>
      <c r="H232" s="177">
        <f t="shared" si="414"/>
        <v>0</v>
      </c>
      <c r="I232" s="69"/>
      <c r="J232" s="137">
        <f t="shared" si="415"/>
        <v>0</v>
      </c>
      <c r="K232" s="166">
        <f t="shared" si="416"/>
        <v>0</v>
      </c>
      <c r="L232" s="68"/>
      <c r="M232" s="137">
        <f t="shared" si="417"/>
        <v>0</v>
      </c>
      <c r="N232" s="177">
        <f t="shared" si="418"/>
        <v>0</v>
      </c>
      <c r="O232" s="69"/>
      <c r="P232" s="137">
        <f t="shared" si="389"/>
        <v>0</v>
      </c>
      <c r="Q232" s="166">
        <f t="shared" si="390"/>
        <v>0</v>
      </c>
      <c r="R232" s="172">
        <f t="shared" si="391"/>
        <v>0</v>
      </c>
      <c r="S232" s="164">
        <f t="shared" si="392"/>
        <v>0</v>
      </c>
      <c r="U232" s="6"/>
      <c r="V232" s="137">
        <f t="shared" si="419"/>
        <v>0</v>
      </c>
      <c r="W232" s="166">
        <f t="shared" si="420"/>
        <v>0</v>
      </c>
      <c r="X232" s="68"/>
      <c r="Y232" s="137">
        <f t="shared" si="421"/>
        <v>0</v>
      </c>
      <c r="Z232" s="177">
        <f t="shared" si="422"/>
        <v>0</v>
      </c>
      <c r="AA232" s="69"/>
      <c r="AB232" s="137">
        <f t="shared" si="423"/>
        <v>0</v>
      </c>
      <c r="AC232" s="166">
        <f t="shared" si="424"/>
        <v>0</v>
      </c>
      <c r="AD232" s="68"/>
      <c r="AE232" s="137">
        <f t="shared" si="425"/>
        <v>0</v>
      </c>
      <c r="AF232" s="177">
        <f t="shared" si="426"/>
        <v>0</v>
      </c>
      <c r="AG232" s="69"/>
      <c r="AH232" s="137">
        <f t="shared" si="427"/>
        <v>0</v>
      </c>
      <c r="AI232" s="166">
        <f t="shared" si="428"/>
        <v>0</v>
      </c>
      <c r="AJ232" s="163">
        <f t="shared" si="429"/>
        <v>0</v>
      </c>
      <c r="AK232" s="164">
        <f t="shared" si="430"/>
        <v>0</v>
      </c>
    </row>
    <row r="233" spans="2:37" outlineLevel="1" x14ac:dyDescent="0.35">
      <c r="B233" s="230" t="s">
        <v>99</v>
      </c>
      <c r="C233" s="63" t="s">
        <v>106</v>
      </c>
      <c r="D233" s="69"/>
      <c r="E233" s="70">
        <v>0</v>
      </c>
      <c r="F233" s="68"/>
      <c r="G233" s="137">
        <f t="shared" si="413"/>
        <v>0</v>
      </c>
      <c r="H233" s="177">
        <f t="shared" si="414"/>
        <v>0</v>
      </c>
      <c r="I233" s="69"/>
      <c r="J233" s="137">
        <f t="shared" si="415"/>
        <v>0</v>
      </c>
      <c r="K233" s="166">
        <f t="shared" si="416"/>
        <v>0</v>
      </c>
      <c r="L233" s="68"/>
      <c r="M233" s="137">
        <f t="shared" si="417"/>
        <v>0</v>
      </c>
      <c r="N233" s="177">
        <f t="shared" si="418"/>
        <v>0</v>
      </c>
      <c r="O233" s="69"/>
      <c r="P233" s="137">
        <f t="shared" si="389"/>
        <v>0</v>
      </c>
      <c r="Q233" s="166">
        <f t="shared" si="390"/>
        <v>0</v>
      </c>
      <c r="R233" s="172">
        <f t="shared" si="391"/>
        <v>0</v>
      </c>
      <c r="S233" s="164">
        <f t="shared" si="392"/>
        <v>0</v>
      </c>
      <c r="U233" s="6"/>
      <c r="V233" s="137">
        <f t="shared" si="419"/>
        <v>0</v>
      </c>
      <c r="W233" s="166">
        <f t="shared" si="420"/>
        <v>0</v>
      </c>
      <c r="X233" s="68"/>
      <c r="Y233" s="137">
        <f t="shared" si="421"/>
        <v>0</v>
      </c>
      <c r="Z233" s="177">
        <f t="shared" si="422"/>
        <v>0</v>
      </c>
      <c r="AA233" s="69"/>
      <c r="AB233" s="137">
        <f t="shared" si="423"/>
        <v>0</v>
      </c>
      <c r="AC233" s="166">
        <f t="shared" si="424"/>
        <v>0</v>
      </c>
      <c r="AD233" s="68"/>
      <c r="AE233" s="137">
        <f t="shared" si="425"/>
        <v>0</v>
      </c>
      <c r="AF233" s="177">
        <f t="shared" si="426"/>
        <v>0</v>
      </c>
      <c r="AG233" s="69"/>
      <c r="AH233" s="137">
        <f t="shared" si="427"/>
        <v>0</v>
      </c>
      <c r="AI233" s="166">
        <f t="shared" si="428"/>
        <v>0</v>
      </c>
      <c r="AJ233" s="163">
        <f t="shared" si="429"/>
        <v>0</v>
      </c>
      <c r="AK233" s="164">
        <f t="shared" si="430"/>
        <v>0</v>
      </c>
    </row>
    <row r="234" spans="2:37" ht="15" customHeight="1" outlineLevel="1" x14ac:dyDescent="0.35">
      <c r="B234" s="50" t="s">
        <v>138</v>
      </c>
      <c r="C234" s="47" t="s">
        <v>106</v>
      </c>
      <c r="D234" s="175">
        <f>SUM(D209:D233)</f>
        <v>0</v>
      </c>
      <c r="E234" s="175">
        <f>SUM(E209:E233)</f>
        <v>1</v>
      </c>
      <c r="F234" s="175">
        <f>SUM(F209:F233)</f>
        <v>0</v>
      </c>
      <c r="G234" s="175">
        <f t="shared" ref="G234" si="431">SUM(G209:G233)</f>
        <v>1</v>
      </c>
      <c r="H234" s="174">
        <f>IFERROR((G234-E234)/E234,0)</f>
        <v>0</v>
      </c>
      <c r="I234" s="175">
        <f>SUM(I209:I233)</f>
        <v>2</v>
      </c>
      <c r="J234" s="175">
        <f>SUM(J209:J233)</f>
        <v>3</v>
      </c>
      <c r="K234" s="173">
        <f>IFERROR((J234-G234)/G234,0)</f>
        <v>2</v>
      </c>
      <c r="L234" s="175">
        <f t="shared" ref="L234" si="432">SUM(L209:L233)</f>
        <v>2</v>
      </c>
      <c r="M234" s="175">
        <f t="shared" ref="M234" si="433">SUM(M209:M233)</f>
        <v>5</v>
      </c>
      <c r="N234" s="174">
        <f t="shared" si="418"/>
        <v>0.66666666666666663</v>
      </c>
      <c r="O234" s="175">
        <f t="shared" ref="O234" si="434">SUM(O209:O233)</f>
        <v>0</v>
      </c>
      <c r="P234" s="175">
        <f t="shared" ref="P234" si="435">SUM(P209:P233)</f>
        <v>5</v>
      </c>
      <c r="Q234" s="173">
        <f t="shared" si="390"/>
        <v>0</v>
      </c>
      <c r="R234" s="175">
        <f>SUM(R209:R233)</f>
        <v>4</v>
      </c>
      <c r="S234" s="164">
        <f t="shared" si="392"/>
        <v>0.4953487812212205</v>
      </c>
      <c r="U234" s="175">
        <f t="shared" ref="U234" si="436">SUM(U209:U233)</f>
        <v>1</v>
      </c>
      <c r="V234" s="175">
        <f t="shared" ref="V234" si="437">SUM(V209:V233)</f>
        <v>6</v>
      </c>
      <c r="W234" s="173">
        <f>IFERROR((V234-P234)/P234,0)</f>
        <v>0.2</v>
      </c>
      <c r="X234" s="175">
        <f t="shared" ref="X234" si="438">SUM(X209:X233)</f>
        <v>0</v>
      </c>
      <c r="Y234" s="175">
        <f t="shared" ref="Y234" si="439">SUM(Y209:Y233)</f>
        <v>6</v>
      </c>
      <c r="Z234" s="174">
        <f>IFERROR((Y234-V234)/V234,0)</f>
        <v>0</v>
      </c>
      <c r="AA234" s="175">
        <f t="shared" ref="AA234" si="440">SUM(AA209:AA233)</f>
        <v>0</v>
      </c>
      <c r="AB234" s="175">
        <f t="shared" ref="AB234" si="441">SUM(AB209:AB233)</f>
        <v>6</v>
      </c>
      <c r="AC234" s="173">
        <f>IFERROR((AB234-Y234)/Y234,0)</f>
        <v>0</v>
      </c>
      <c r="AD234" s="175">
        <f t="shared" ref="AD234" si="442">SUM(AD209:AD233)</f>
        <v>0</v>
      </c>
      <c r="AE234" s="175">
        <f t="shared" ref="AE234" si="443">SUM(AE209:AE233)</f>
        <v>6</v>
      </c>
      <c r="AF234" s="174">
        <f>IFERROR((AE234-AB234)/AB234,0)</f>
        <v>0</v>
      </c>
      <c r="AG234" s="175">
        <f t="shared" ref="AG234" si="444">SUM(AG209:AG233)</f>
        <v>0</v>
      </c>
      <c r="AH234" s="175">
        <f t="shared" ref="AH234" si="445">SUM(AH209:AH233)</f>
        <v>6</v>
      </c>
      <c r="AI234" s="174">
        <f>IFERROR((AH234-AE234)/AE234,0)</f>
        <v>0</v>
      </c>
      <c r="AJ234" s="175">
        <f>SUM(AJ209:AJ233)</f>
        <v>1</v>
      </c>
      <c r="AK234" s="176">
        <f t="shared" si="430"/>
        <v>0</v>
      </c>
    </row>
  </sheetData>
  <mergeCells count="122">
    <mergeCell ref="D206:Q206"/>
    <mergeCell ref="D174:Q174"/>
    <mergeCell ref="I175:K175"/>
    <mergeCell ref="B172:AK172"/>
    <mergeCell ref="C110:C112"/>
    <mergeCell ref="I207:K207"/>
    <mergeCell ref="C2:G2"/>
    <mergeCell ref="B9:AK9"/>
    <mergeCell ref="AJ12:AK12"/>
    <mergeCell ref="X12:Z12"/>
    <mergeCell ref="AA12:AC12"/>
    <mergeCell ref="AD12:AF12"/>
    <mergeCell ref="AG12:AI12"/>
    <mergeCell ref="D45:E45"/>
    <mergeCell ref="F45:H45"/>
    <mergeCell ref="I45:K45"/>
    <mergeCell ref="L45:N45"/>
    <mergeCell ref="U45:W45"/>
    <mergeCell ref="X45:Z45"/>
    <mergeCell ref="AA45:AC45"/>
    <mergeCell ref="AD45:AF45"/>
    <mergeCell ref="U11:AK11"/>
    <mergeCell ref="J2:L2"/>
    <mergeCell ref="D44:Q44"/>
    <mergeCell ref="U12:W12"/>
    <mergeCell ref="AG45:AI45"/>
    <mergeCell ref="O111:Q111"/>
    <mergeCell ref="D78:E78"/>
    <mergeCell ref="U143:W143"/>
    <mergeCell ref="U110:AK110"/>
    <mergeCell ref="L78:N78"/>
    <mergeCell ref="O45:Q45"/>
    <mergeCell ref="X207:Z207"/>
    <mergeCell ref="D143:E143"/>
    <mergeCell ref="O175:Q175"/>
    <mergeCell ref="L143:N143"/>
    <mergeCell ref="X111:Z111"/>
    <mergeCell ref="AD111:AF111"/>
    <mergeCell ref="AD207:AF207"/>
    <mergeCell ref="B140:AU140"/>
    <mergeCell ref="C206:C208"/>
    <mergeCell ref="R110:S111"/>
    <mergeCell ref="AA207:AC207"/>
    <mergeCell ref="U207:W207"/>
    <mergeCell ref="D175:E175"/>
    <mergeCell ref="F175:H175"/>
    <mergeCell ref="AJ207:AK207"/>
    <mergeCell ref="O207:Q207"/>
    <mergeCell ref="L207:N207"/>
    <mergeCell ref="AA111:AC111"/>
    <mergeCell ref="B75:AU75"/>
    <mergeCell ref="AD78:AF78"/>
    <mergeCell ref="I12:K12"/>
    <mergeCell ref="B11:B13"/>
    <mergeCell ref="AJ143:AK143"/>
    <mergeCell ref="D111:E111"/>
    <mergeCell ref="AJ45:AK45"/>
    <mergeCell ref="B5:I5"/>
    <mergeCell ref="U206:AK206"/>
    <mergeCell ref="AJ111:AK111"/>
    <mergeCell ref="R206:S207"/>
    <mergeCell ref="D207:E207"/>
    <mergeCell ref="F207:H207"/>
    <mergeCell ref="B206:B208"/>
    <mergeCell ref="B44:B46"/>
    <mergeCell ref="U175:W175"/>
    <mergeCell ref="X175:Z175"/>
    <mergeCell ref="I111:K111"/>
    <mergeCell ref="L111:N111"/>
    <mergeCell ref="C77:C79"/>
    <mergeCell ref="B142:B144"/>
    <mergeCell ref="C142:C144"/>
    <mergeCell ref="O143:Q143"/>
    <mergeCell ref="R77:S78"/>
    <mergeCell ref="AD175:AF175"/>
    <mergeCell ref="AG175:AI175"/>
    <mergeCell ref="F78:H78"/>
    <mergeCell ref="I78:K78"/>
    <mergeCell ref="AG207:AI207"/>
    <mergeCell ref="C11:C13"/>
    <mergeCell ref="D11:Q11"/>
    <mergeCell ref="AA143:AC143"/>
    <mergeCell ref="AD143:AF143"/>
    <mergeCell ref="R44:S45"/>
    <mergeCell ref="R11:S12"/>
    <mergeCell ref="U44:AK44"/>
    <mergeCell ref="D77:Q77"/>
    <mergeCell ref="B108:AU108"/>
    <mergeCell ref="F12:H12"/>
    <mergeCell ref="C44:C46"/>
    <mergeCell ref="I143:K143"/>
    <mergeCell ref="B42:AU42"/>
    <mergeCell ref="U111:W111"/>
    <mergeCell ref="D142:Q142"/>
    <mergeCell ref="U142:AK142"/>
    <mergeCell ref="AG143:AI143"/>
    <mergeCell ref="AA78:AC78"/>
    <mergeCell ref="AJ78:AK78"/>
    <mergeCell ref="AJ175:AK175"/>
    <mergeCell ref="B110:B112"/>
    <mergeCell ref="AG78:AI78"/>
    <mergeCell ref="B204:AK204"/>
    <mergeCell ref="D12:E12"/>
    <mergeCell ref="D110:Q110"/>
    <mergeCell ref="F111:H111"/>
    <mergeCell ref="B174:B176"/>
    <mergeCell ref="L12:N12"/>
    <mergeCell ref="O12:Q12"/>
    <mergeCell ref="R142:S143"/>
    <mergeCell ref="U174:AK174"/>
    <mergeCell ref="O78:Q78"/>
    <mergeCell ref="X143:Z143"/>
    <mergeCell ref="F143:H143"/>
    <mergeCell ref="AG111:AI111"/>
    <mergeCell ref="C174:C176"/>
    <mergeCell ref="B77:B79"/>
    <mergeCell ref="U78:W78"/>
    <mergeCell ref="X78:Z78"/>
    <mergeCell ref="U77:AK77"/>
    <mergeCell ref="AA175:AC175"/>
    <mergeCell ref="R174:S175"/>
    <mergeCell ref="L175:N175"/>
  </mergeCells>
  <hyperlinks>
    <hyperlink ref="J2" location="'Αρχική σελίδα'!A1" display="Πίσω στην αρχική σελίδα" xr:uid="{0EB2808E-0958-4DAB-B1B1-EA211949EE39}"/>
  </hyperlinks>
  <pageMargins left="0.7" right="0.7" top="0.75" bottom="0.75" header="0.3" footer="0.3"/>
  <pageSetup paperSize="8"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pageSetUpPr fitToPage="1"/>
  </sheetPr>
  <dimension ref="A1:AK264"/>
  <sheetViews>
    <sheetView showGridLines="0" topLeftCell="A41" zoomScale="85" zoomScaleNormal="85" workbookViewId="0">
      <pane xSplit="2" topLeftCell="U1" activePane="topRight" state="frozen"/>
      <selection activeCell="A25" sqref="A25"/>
      <selection pane="topRight" activeCell="X70" sqref="X70"/>
    </sheetView>
  </sheetViews>
  <sheetFormatPr defaultColWidth="8.81640625" defaultRowHeight="14.5" outlineLevelRow="1" x14ac:dyDescent="0.35"/>
  <cols>
    <col min="1" max="1" width="2.81640625" customWidth="1"/>
    <col min="2" max="2" width="51.1796875" customWidth="1"/>
    <col min="3" max="3" width="27.453125" customWidth="1"/>
    <col min="4" max="18" width="13.54296875" customWidth="1"/>
    <col min="19" max="19" width="18.54296875" customWidth="1"/>
    <col min="20" max="20" width="2.1796875" customWidth="1"/>
    <col min="21" max="36" width="13.54296875" customWidth="1"/>
    <col min="37" max="37" width="18.54296875" customWidth="1"/>
  </cols>
  <sheetData>
    <row r="1" spans="2:37" x14ac:dyDescent="0.35">
      <c r="K1" t="s">
        <v>145</v>
      </c>
    </row>
    <row r="2" spans="2:37" ht="18.5" x14ac:dyDescent="0.45">
      <c r="B2" s="1" t="s">
        <v>0</v>
      </c>
      <c r="C2" s="297" t="str">
        <f>'Αρχική σελίδα'!C3</f>
        <v>Στερεάς Ελλάδας</v>
      </c>
      <c r="D2" s="297"/>
      <c r="E2" s="297"/>
      <c r="F2" s="297"/>
      <c r="G2" s="297"/>
      <c r="H2" s="297"/>
      <c r="J2" s="298" t="s">
        <v>59</v>
      </c>
      <c r="K2" s="298"/>
      <c r="L2" s="298"/>
    </row>
    <row r="3" spans="2:37" ht="18.5" x14ac:dyDescent="0.45">
      <c r="B3" s="2" t="s">
        <v>2</v>
      </c>
      <c r="C3" s="98">
        <f>'Αρχική σελίδα'!C4</f>
        <v>2024</v>
      </c>
      <c r="D3" s="46" t="s">
        <v>3</v>
      </c>
      <c r="E3" s="46">
        <f>C3+4</f>
        <v>2028</v>
      </c>
    </row>
    <row r="5" spans="2:37" ht="56.5" customHeight="1" x14ac:dyDescent="0.35">
      <c r="B5" s="299" t="s">
        <v>146</v>
      </c>
      <c r="C5" s="299"/>
      <c r="D5" s="299"/>
      <c r="E5" s="299"/>
      <c r="F5" s="299"/>
      <c r="G5" s="299"/>
      <c r="H5" s="299"/>
      <c r="I5" s="299"/>
    </row>
    <row r="6" spans="2:37" x14ac:dyDescent="0.35">
      <c r="B6" s="220"/>
      <c r="C6" s="220"/>
      <c r="D6" s="220"/>
      <c r="E6" s="220"/>
      <c r="F6" s="220"/>
      <c r="G6" s="220"/>
      <c r="H6" s="220"/>
    </row>
    <row r="7" spans="2:37" ht="18.5" x14ac:dyDescent="0.45">
      <c r="B7" s="99"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100"/>
      <c r="D7" s="100"/>
      <c r="E7" s="100"/>
      <c r="F7" s="100"/>
      <c r="G7" s="100"/>
      <c r="H7" s="100"/>
      <c r="I7" s="100"/>
      <c r="J7" s="101"/>
    </row>
    <row r="9" spans="2:37" ht="17.25" customHeight="1" outlineLevel="1" x14ac:dyDescent="0.35">
      <c r="B9" s="296" t="s">
        <v>147</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15" customHeight="1" outlineLevel="1" x14ac:dyDescent="0.35">
      <c r="B11" s="338"/>
      <c r="C11" s="338" t="s">
        <v>105</v>
      </c>
      <c r="D11" s="329" t="s">
        <v>130</v>
      </c>
      <c r="E11" s="308"/>
      <c r="F11" s="308"/>
      <c r="G11" s="308"/>
      <c r="H11" s="308"/>
      <c r="I11" s="308"/>
      <c r="J11" s="308"/>
      <c r="K11" s="308"/>
      <c r="L11" s="308"/>
      <c r="M11" s="308"/>
      <c r="N11" s="308"/>
      <c r="O11" s="308"/>
      <c r="P11" s="308"/>
      <c r="Q11" s="309"/>
      <c r="R11" s="318" t="str">
        <f xml:space="preserve"> D12&amp;" - "&amp;O12</f>
        <v>2019 - 2023</v>
      </c>
      <c r="S11" s="341"/>
      <c r="U11" s="307" t="s">
        <v>131</v>
      </c>
      <c r="V11" s="308"/>
      <c r="W11" s="308"/>
      <c r="X11" s="308"/>
      <c r="Y11" s="308"/>
      <c r="Z11" s="308"/>
      <c r="AA11" s="308"/>
      <c r="AB11" s="308"/>
      <c r="AC11" s="308"/>
      <c r="AD11" s="308"/>
      <c r="AE11" s="308"/>
      <c r="AF11" s="308"/>
      <c r="AG11" s="308"/>
      <c r="AH11" s="308"/>
      <c r="AI11" s="308"/>
      <c r="AJ11" s="308"/>
      <c r="AK11" s="330"/>
    </row>
    <row r="12" spans="2:37" ht="15" customHeight="1" outlineLevel="1" x14ac:dyDescent="0.35">
      <c r="B12" s="339"/>
      <c r="C12" s="339"/>
      <c r="D12" s="308">
        <f>$C$3-5</f>
        <v>2019</v>
      </c>
      <c r="E12" s="309"/>
      <c r="F12" s="307">
        <f>$C$3-4</f>
        <v>2020</v>
      </c>
      <c r="G12" s="308"/>
      <c r="H12" s="309"/>
      <c r="I12" s="307">
        <f>$C$3-3</f>
        <v>2021</v>
      </c>
      <c r="J12" s="308"/>
      <c r="K12" s="309"/>
      <c r="L12" s="307">
        <f>$C$3-2</f>
        <v>2022</v>
      </c>
      <c r="M12" s="308"/>
      <c r="N12" s="309"/>
      <c r="O12" s="307">
        <f>$C$3-1</f>
        <v>2023</v>
      </c>
      <c r="P12" s="308"/>
      <c r="Q12" s="309"/>
      <c r="R12" s="320"/>
      <c r="S12" s="342"/>
      <c r="U12" s="307">
        <f>$C$3</f>
        <v>2024</v>
      </c>
      <c r="V12" s="308"/>
      <c r="W12" s="309"/>
      <c r="X12" s="307">
        <f>$C$3+1</f>
        <v>2025</v>
      </c>
      <c r="Y12" s="308"/>
      <c r="Z12" s="309"/>
      <c r="AA12" s="307">
        <f>$C$3+2</f>
        <v>2026</v>
      </c>
      <c r="AB12" s="308"/>
      <c r="AC12" s="309"/>
      <c r="AD12" s="307">
        <f>$C$3+3</f>
        <v>2027</v>
      </c>
      <c r="AE12" s="308"/>
      <c r="AF12" s="309"/>
      <c r="AG12" s="307">
        <f>$C$3+4</f>
        <v>2028</v>
      </c>
      <c r="AH12" s="308"/>
      <c r="AI12" s="309"/>
      <c r="AJ12" s="316" t="str">
        <f>U12&amp;" - "&amp;AG12</f>
        <v>2024 - 2028</v>
      </c>
      <c r="AK12" s="331"/>
    </row>
    <row r="13" spans="2:37" ht="29" outlineLevel="1" x14ac:dyDescent="0.35">
      <c r="B13" s="340"/>
      <c r="C13" s="340"/>
      <c r="D13" s="74" t="s">
        <v>148</v>
      </c>
      <c r="E13" s="66" t="s">
        <v>149</v>
      </c>
      <c r="F13" s="65" t="s">
        <v>148</v>
      </c>
      <c r="G13" s="9" t="s">
        <v>149</v>
      </c>
      <c r="H13" s="66" t="s">
        <v>134</v>
      </c>
      <c r="I13" s="65" t="s">
        <v>148</v>
      </c>
      <c r="J13" s="9" t="s">
        <v>149</v>
      </c>
      <c r="K13" s="66" t="s">
        <v>134</v>
      </c>
      <c r="L13" s="65" t="s">
        <v>148</v>
      </c>
      <c r="M13" s="9" t="s">
        <v>149</v>
      </c>
      <c r="N13" s="66" t="s">
        <v>134</v>
      </c>
      <c r="O13" s="65" t="s">
        <v>148</v>
      </c>
      <c r="P13" s="9" t="s">
        <v>149</v>
      </c>
      <c r="Q13" s="66" t="s">
        <v>134</v>
      </c>
      <c r="R13" s="9" t="s">
        <v>126</v>
      </c>
      <c r="S13" s="59" t="s">
        <v>135</v>
      </c>
      <c r="U13" s="65" t="s">
        <v>148</v>
      </c>
      <c r="V13" s="9" t="s">
        <v>149</v>
      </c>
      <c r="W13" s="66" t="s">
        <v>134</v>
      </c>
      <c r="X13" s="65" t="s">
        <v>148</v>
      </c>
      <c r="Y13" s="9" t="s">
        <v>149</v>
      </c>
      <c r="Z13" s="66" t="s">
        <v>134</v>
      </c>
      <c r="AA13" s="65" t="s">
        <v>148</v>
      </c>
      <c r="AB13" s="9" t="s">
        <v>149</v>
      </c>
      <c r="AC13" s="66" t="s">
        <v>134</v>
      </c>
      <c r="AD13" s="65" t="s">
        <v>148</v>
      </c>
      <c r="AE13" s="9" t="s">
        <v>149</v>
      </c>
      <c r="AF13" s="66" t="s">
        <v>134</v>
      </c>
      <c r="AG13" s="65" t="s">
        <v>148</v>
      </c>
      <c r="AH13" s="9" t="s">
        <v>149</v>
      </c>
      <c r="AI13" s="66" t="s">
        <v>134</v>
      </c>
      <c r="AJ13" s="9" t="s">
        <v>126</v>
      </c>
      <c r="AK13" s="59" t="s">
        <v>135</v>
      </c>
    </row>
    <row r="14" spans="2:37" outlineLevel="1" x14ac:dyDescent="0.35">
      <c r="B14" s="229" t="s">
        <v>75</v>
      </c>
      <c r="C14" s="51" t="s">
        <v>150</v>
      </c>
      <c r="D14" s="248"/>
      <c r="E14" s="79">
        <f>D14</f>
        <v>0</v>
      </c>
      <c r="F14" s="78"/>
      <c r="G14" s="155">
        <f t="shared" ref="G14" si="0">E14+F14</f>
        <v>0</v>
      </c>
      <c r="H14" s="159">
        <f t="shared" ref="H14" si="1">IFERROR((G14-E14)/E14,0)</f>
        <v>0</v>
      </c>
      <c r="I14" s="78"/>
      <c r="J14" s="155">
        <f t="shared" ref="J14:J239" si="2">G14+I14</f>
        <v>0</v>
      </c>
      <c r="K14" s="159">
        <f t="shared" ref="K14:K239" si="3">IFERROR((J14-G14)/G14,0)</f>
        <v>0</v>
      </c>
      <c r="L14" s="78"/>
      <c r="M14" s="155">
        <f t="shared" ref="M14:M239" si="4">J14+L14</f>
        <v>0</v>
      </c>
      <c r="N14" s="159">
        <f t="shared" ref="N14:N239" si="5">IFERROR((M14-J14)/J14,0)</f>
        <v>0</v>
      </c>
      <c r="O14" s="78"/>
      <c r="P14" s="155">
        <f t="shared" ref="P14:P38" si="6">M14+O14</f>
        <v>0</v>
      </c>
      <c r="Q14" s="159">
        <f t="shared" ref="Q14:Q39" si="7">IFERROR((P14-M14)/M14,0)</f>
        <v>0</v>
      </c>
      <c r="R14" s="151">
        <f t="shared" ref="R14:R39" si="8">D14+F14+I14+L14+O14</f>
        <v>0</v>
      </c>
      <c r="S14" s="161">
        <f t="shared" ref="S14:S39" si="9">IFERROR((P14/E14)^(1/4)-1,0)</f>
        <v>0</v>
      </c>
      <c r="U14" s="78"/>
      <c r="V14" s="155">
        <f t="shared" ref="V14" si="10">P14+U14</f>
        <v>0</v>
      </c>
      <c r="W14" s="159">
        <f t="shared" ref="W14" si="11">IFERROR((V14-P14)/P14,0)</f>
        <v>0</v>
      </c>
      <c r="X14" s="78"/>
      <c r="Y14" s="155">
        <f t="shared" ref="Y14" si="12">V14+X14</f>
        <v>0</v>
      </c>
      <c r="Z14" s="159">
        <f t="shared" ref="Z14" si="13">IFERROR((Y14-V14)/V14,0)</f>
        <v>0</v>
      </c>
      <c r="AA14" s="78"/>
      <c r="AB14" s="155">
        <f t="shared" ref="AB14" si="14">Y14+AA14</f>
        <v>0</v>
      </c>
      <c r="AC14" s="159">
        <f t="shared" ref="AC14" si="15">IFERROR((AB14-Y14)/Y14,0)</f>
        <v>0</v>
      </c>
      <c r="AD14" s="78"/>
      <c r="AE14" s="155">
        <f t="shared" ref="AE14" si="16">AB14+AD14</f>
        <v>0</v>
      </c>
      <c r="AF14" s="159">
        <f t="shared" ref="AF14" si="17">IFERROR((AE14-AB14)/AB14,0)</f>
        <v>0</v>
      </c>
      <c r="AG14" s="78"/>
      <c r="AH14" s="155">
        <f t="shared" ref="AH14" si="18">AE14+AG14</f>
        <v>0</v>
      </c>
      <c r="AI14" s="159">
        <f t="shared" ref="AI14" si="19">IFERROR((AH14-AE14)/AE14,0)</f>
        <v>0</v>
      </c>
      <c r="AJ14" s="162">
        <f t="shared" ref="AJ14" si="20">U14+X14+AA14+AD14+AG14</f>
        <v>0</v>
      </c>
      <c r="AK14" s="161">
        <f t="shared" ref="AK14" si="21">IFERROR((AH14/V14)^(1/4)-1,0)</f>
        <v>0</v>
      </c>
    </row>
    <row r="15" spans="2:37" outlineLevel="1" x14ac:dyDescent="0.35">
      <c r="B15" s="230" t="s">
        <v>76</v>
      </c>
      <c r="C15" s="51" t="s">
        <v>150</v>
      </c>
      <c r="D15" s="248"/>
      <c r="E15" s="79">
        <v>6978</v>
      </c>
      <c r="F15" s="78"/>
      <c r="G15" s="155">
        <f t="shared" ref="G15:G38" si="22">E15+F15</f>
        <v>6978</v>
      </c>
      <c r="H15" s="159">
        <f t="shared" ref="H15:H38" si="23">IFERROR((G15-E15)/E15,0)</f>
        <v>0</v>
      </c>
      <c r="I15" s="78"/>
      <c r="J15" s="155">
        <f t="shared" ref="J15:J38" si="24">G15+I15</f>
        <v>6978</v>
      </c>
      <c r="K15" s="159">
        <f t="shared" ref="K15:K38" si="25">IFERROR((J15-G15)/G15,0)</f>
        <v>0</v>
      </c>
      <c r="L15" s="78"/>
      <c r="M15" s="155">
        <f t="shared" ref="M15:M38" si="26">J15+L15</f>
        <v>6978</v>
      </c>
      <c r="N15" s="159">
        <f t="shared" ref="N15:N38" si="27">IFERROR((M15-J15)/J15,0)</f>
        <v>0</v>
      </c>
      <c r="O15" s="78"/>
      <c r="P15" s="155">
        <f t="shared" si="6"/>
        <v>6978</v>
      </c>
      <c r="Q15" s="159">
        <f t="shared" si="7"/>
        <v>0</v>
      </c>
      <c r="R15" s="151">
        <f t="shared" si="8"/>
        <v>0</v>
      </c>
      <c r="S15" s="161">
        <f t="shared" si="9"/>
        <v>0</v>
      </c>
      <c r="U15" s="78"/>
      <c r="V15" s="155">
        <f t="shared" ref="V15:V38" si="28">P15+U15</f>
        <v>6978</v>
      </c>
      <c r="W15" s="159">
        <f t="shared" ref="W15:W38" si="29">IFERROR((V15-P15)/P15,0)</f>
        <v>0</v>
      </c>
      <c r="X15" s="78"/>
      <c r="Y15" s="155">
        <f t="shared" ref="Y15:Y38" si="30">V15+X15</f>
        <v>6978</v>
      </c>
      <c r="Z15" s="159">
        <f t="shared" ref="Z15:Z38" si="31">IFERROR((Y15-V15)/V15,0)</f>
        <v>0</v>
      </c>
      <c r="AA15" s="78"/>
      <c r="AB15" s="155">
        <f t="shared" ref="AB15:AB38" si="32">Y15+AA15</f>
        <v>6978</v>
      </c>
      <c r="AC15" s="159">
        <f t="shared" ref="AC15:AC38" si="33">IFERROR((AB15-Y15)/Y15,0)</f>
        <v>0</v>
      </c>
      <c r="AD15" s="78"/>
      <c r="AE15" s="155">
        <f t="shared" ref="AE15:AE38" si="34">AB15+AD15</f>
        <v>6978</v>
      </c>
      <c r="AF15" s="159">
        <f t="shared" ref="AF15:AF38" si="35">IFERROR((AE15-AB15)/AB15,0)</f>
        <v>0</v>
      </c>
      <c r="AG15" s="78"/>
      <c r="AH15" s="155">
        <f t="shared" ref="AH15:AH38" si="36">AE15+AG15</f>
        <v>6978</v>
      </c>
      <c r="AI15" s="159">
        <f t="shared" ref="AI15:AI38" si="37">IFERROR((AH15-AE15)/AE15,0)</f>
        <v>0</v>
      </c>
      <c r="AJ15" s="162">
        <f t="shared" ref="AJ15:AJ38" si="38">U15+X15+AA15+AD15+AG15</f>
        <v>0</v>
      </c>
      <c r="AK15" s="161">
        <f t="shared" ref="AK15:AK38" si="39">IFERROR((AH15/V15)^(1/4)-1,0)</f>
        <v>0</v>
      </c>
    </row>
    <row r="16" spans="2:37" outlineLevel="1" x14ac:dyDescent="0.35">
      <c r="B16" s="229" t="s">
        <v>77</v>
      </c>
      <c r="C16" s="51" t="s">
        <v>150</v>
      </c>
      <c r="D16" s="248"/>
      <c r="E16" s="79"/>
      <c r="F16" s="78"/>
      <c r="G16" s="155">
        <f t="shared" si="22"/>
        <v>0</v>
      </c>
      <c r="H16" s="159">
        <f t="shared" si="23"/>
        <v>0</v>
      </c>
      <c r="I16" s="78"/>
      <c r="J16" s="155">
        <f t="shared" si="24"/>
        <v>0</v>
      </c>
      <c r="K16" s="159">
        <f t="shared" si="25"/>
        <v>0</v>
      </c>
      <c r="L16" s="78"/>
      <c r="M16" s="155">
        <f t="shared" si="26"/>
        <v>0</v>
      </c>
      <c r="N16" s="159">
        <f t="shared" si="27"/>
        <v>0</v>
      </c>
      <c r="O16" s="78"/>
      <c r="P16" s="155">
        <f t="shared" si="6"/>
        <v>0</v>
      </c>
      <c r="Q16" s="159">
        <f t="shared" si="7"/>
        <v>0</v>
      </c>
      <c r="R16" s="151">
        <f t="shared" si="8"/>
        <v>0</v>
      </c>
      <c r="S16" s="161">
        <f t="shared" si="9"/>
        <v>0</v>
      </c>
      <c r="U16" s="78"/>
      <c r="V16" s="155">
        <f t="shared" si="28"/>
        <v>0</v>
      </c>
      <c r="W16" s="159">
        <f t="shared" si="29"/>
        <v>0</v>
      </c>
      <c r="X16" s="78"/>
      <c r="Y16" s="155">
        <f t="shared" si="30"/>
        <v>0</v>
      </c>
      <c r="Z16" s="159">
        <f t="shared" si="31"/>
        <v>0</v>
      </c>
      <c r="AA16" s="78"/>
      <c r="AB16" s="155">
        <f t="shared" si="32"/>
        <v>0</v>
      </c>
      <c r="AC16" s="159">
        <f t="shared" si="33"/>
        <v>0</v>
      </c>
      <c r="AD16" s="78"/>
      <c r="AE16" s="155">
        <f t="shared" si="34"/>
        <v>0</v>
      </c>
      <c r="AF16" s="159">
        <f t="shared" si="35"/>
        <v>0</v>
      </c>
      <c r="AG16" s="78"/>
      <c r="AH16" s="155">
        <f t="shared" si="36"/>
        <v>0</v>
      </c>
      <c r="AI16" s="159">
        <f t="shared" si="37"/>
        <v>0</v>
      </c>
      <c r="AJ16" s="162">
        <f t="shared" si="38"/>
        <v>0</v>
      </c>
      <c r="AK16" s="161">
        <f t="shared" si="39"/>
        <v>0</v>
      </c>
    </row>
    <row r="17" spans="2:37" outlineLevel="1" x14ac:dyDescent="0.35">
      <c r="B17" s="230" t="s">
        <v>78</v>
      </c>
      <c r="C17" s="51" t="s">
        <v>150</v>
      </c>
      <c r="D17" s="248"/>
      <c r="E17" s="79">
        <v>24778</v>
      </c>
      <c r="F17" s="78"/>
      <c r="G17" s="155">
        <f t="shared" si="22"/>
        <v>24778</v>
      </c>
      <c r="H17" s="159">
        <f t="shared" si="23"/>
        <v>0</v>
      </c>
      <c r="I17" s="78"/>
      <c r="J17" s="155">
        <f t="shared" si="24"/>
        <v>24778</v>
      </c>
      <c r="K17" s="159">
        <f t="shared" si="25"/>
        <v>0</v>
      </c>
      <c r="L17" s="78"/>
      <c r="M17" s="155">
        <f t="shared" si="26"/>
        <v>24778</v>
      </c>
      <c r="N17" s="159">
        <f t="shared" si="27"/>
        <v>0</v>
      </c>
      <c r="O17" s="78"/>
      <c r="P17" s="155">
        <f t="shared" si="6"/>
        <v>24778</v>
      </c>
      <c r="Q17" s="159">
        <f t="shared" si="7"/>
        <v>0</v>
      </c>
      <c r="R17" s="151">
        <f t="shared" si="8"/>
        <v>0</v>
      </c>
      <c r="S17" s="161">
        <f t="shared" si="9"/>
        <v>0</v>
      </c>
      <c r="U17" s="78">
        <v>250</v>
      </c>
      <c r="V17" s="155">
        <f t="shared" si="28"/>
        <v>25028</v>
      </c>
      <c r="W17" s="159">
        <f t="shared" si="29"/>
        <v>1.0089595609007991E-2</v>
      </c>
      <c r="X17" s="78"/>
      <c r="Y17" s="155">
        <f t="shared" si="30"/>
        <v>25028</v>
      </c>
      <c r="Z17" s="159">
        <f t="shared" si="31"/>
        <v>0</v>
      </c>
      <c r="AA17" s="78"/>
      <c r="AB17" s="155">
        <f t="shared" si="32"/>
        <v>25028</v>
      </c>
      <c r="AC17" s="159">
        <f t="shared" si="33"/>
        <v>0</v>
      </c>
      <c r="AD17" s="78"/>
      <c r="AE17" s="155">
        <f t="shared" si="34"/>
        <v>25028</v>
      </c>
      <c r="AF17" s="159">
        <f t="shared" si="35"/>
        <v>0</v>
      </c>
      <c r="AG17" s="78"/>
      <c r="AH17" s="155">
        <f t="shared" si="36"/>
        <v>25028</v>
      </c>
      <c r="AI17" s="159">
        <f t="shared" si="37"/>
        <v>0</v>
      </c>
      <c r="AJ17" s="162">
        <f t="shared" si="38"/>
        <v>250</v>
      </c>
      <c r="AK17" s="161">
        <f t="shared" si="39"/>
        <v>0</v>
      </c>
    </row>
    <row r="18" spans="2:37" outlineLevel="1" x14ac:dyDescent="0.35">
      <c r="B18" s="229" t="s">
        <v>79</v>
      </c>
      <c r="C18" s="51" t="s">
        <v>150</v>
      </c>
      <c r="D18" s="248"/>
      <c r="E18" s="79"/>
      <c r="F18" s="78"/>
      <c r="G18" s="155">
        <f t="shared" si="22"/>
        <v>0</v>
      </c>
      <c r="H18" s="159">
        <f t="shared" si="23"/>
        <v>0</v>
      </c>
      <c r="I18" s="78"/>
      <c r="J18" s="155">
        <f t="shared" si="24"/>
        <v>0</v>
      </c>
      <c r="K18" s="159">
        <f t="shared" si="25"/>
        <v>0</v>
      </c>
      <c r="L18" s="78"/>
      <c r="M18" s="155">
        <f t="shared" si="26"/>
        <v>0</v>
      </c>
      <c r="N18" s="159">
        <f t="shared" si="27"/>
        <v>0</v>
      </c>
      <c r="O18" s="78"/>
      <c r="P18" s="155">
        <f t="shared" si="6"/>
        <v>0</v>
      </c>
      <c r="Q18" s="159">
        <f t="shared" si="7"/>
        <v>0</v>
      </c>
      <c r="R18" s="151">
        <f t="shared" si="8"/>
        <v>0</v>
      </c>
      <c r="S18" s="161">
        <f t="shared" si="9"/>
        <v>0</v>
      </c>
      <c r="U18" s="78"/>
      <c r="V18" s="155">
        <f t="shared" si="28"/>
        <v>0</v>
      </c>
      <c r="W18" s="159">
        <f t="shared" si="29"/>
        <v>0</v>
      </c>
      <c r="X18" s="78"/>
      <c r="Y18" s="155">
        <f t="shared" si="30"/>
        <v>0</v>
      </c>
      <c r="Z18" s="159">
        <f t="shared" si="31"/>
        <v>0</v>
      </c>
      <c r="AA18" s="78"/>
      <c r="AB18" s="155">
        <f t="shared" si="32"/>
        <v>0</v>
      </c>
      <c r="AC18" s="159">
        <f t="shared" si="33"/>
        <v>0</v>
      </c>
      <c r="AD18" s="78"/>
      <c r="AE18" s="155">
        <f t="shared" si="34"/>
        <v>0</v>
      </c>
      <c r="AF18" s="159">
        <f t="shared" si="35"/>
        <v>0</v>
      </c>
      <c r="AG18" s="78"/>
      <c r="AH18" s="155">
        <f t="shared" si="36"/>
        <v>0</v>
      </c>
      <c r="AI18" s="159">
        <f t="shared" si="37"/>
        <v>0</v>
      </c>
      <c r="AJ18" s="162">
        <f t="shared" si="38"/>
        <v>0</v>
      </c>
      <c r="AK18" s="161">
        <f t="shared" si="39"/>
        <v>0</v>
      </c>
    </row>
    <row r="19" spans="2:37" outlineLevel="1" x14ac:dyDescent="0.35">
      <c r="B19" s="230" t="s">
        <v>80</v>
      </c>
      <c r="C19" s="51" t="s">
        <v>150</v>
      </c>
      <c r="D19" s="248"/>
      <c r="E19" s="79">
        <v>18433</v>
      </c>
      <c r="F19" s="78"/>
      <c r="G19" s="155">
        <f t="shared" si="22"/>
        <v>18433</v>
      </c>
      <c r="H19" s="159">
        <f t="shared" si="23"/>
        <v>0</v>
      </c>
      <c r="I19" s="78"/>
      <c r="J19" s="155">
        <f t="shared" si="24"/>
        <v>18433</v>
      </c>
      <c r="K19" s="159">
        <f t="shared" si="25"/>
        <v>0</v>
      </c>
      <c r="L19" s="78"/>
      <c r="M19" s="155">
        <f t="shared" si="26"/>
        <v>18433</v>
      </c>
      <c r="N19" s="159">
        <f t="shared" si="27"/>
        <v>0</v>
      </c>
      <c r="O19" s="78"/>
      <c r="P19" s="155">
        <f t="shared" si="6"/>
        <v>18433</v>
      </c>
      <c r="Q19" s="159">
        <f t="shared" si="7"/>
        <v>0</v>
      </c>
      <c r="R19" s="151">
        <f t="shared" si="8"/>
        <v>0</v>
      </c>
      <c r="S19" s="161">
        <f t="shared" si="9"/>
        <v>0</v>
      </c>
      <c r="U19" s="78">
        <v>1200</v>
      </c>
      <c r="V19" s="155">
        <f t="shared" si="28"/>
        <v>19633</v>
      </c>
      <c r="W19" s="159">
        <f t="shared" si="29"/>
        <v>6.5100634731188628E-2</v>
      </c>
      <c r="X19" s="78"/>
      <c r="Y19" s="155">
        <f t="shared" si="30"/>
        <v>19633</v>
      </c>
      <c r="Z19" s="159">
        <f t="shared" si="31"/>
        <v>0</v>
      </c>
      <c r="AA19" s="78"/>
      <c r="AB19" s="155">
        <f t="shared" si="32"/>
        <v>19633</v>
      </c>
      <c r="AC19" s="159">
        <f t="shared" si="33"/>
        <v>0</v>
      </c>
      <c r="AD19" s="78"/>
      <c r="AE19" s="155">
        <f t="shared" si="34"/>
        <v>19633</v>
      </c>
      <c r="AF19" s="159">
        <f t="shared" si="35"/>
        <v>0</v>
      </c>
      <c r="AG19" s="78"/>
      <c r="AH19" s="155">
        <f t="shared" si="36"/>
        <v>19633</v>
      </c>
      <c r="AI19" s="159">
        <f t="shared" si="37"/>
        <v>0</v>
      </c>
      <c r="AJ19" s="162">
        <f t="shared" si="38"/>
        <v>1200</v>
      </c>
      <c r="AK19" s="161">
        <f t="shared" si="39"/>
        <v>0</v>
      </c>
    </row>
    <row r="20" spans="2:37" outlineLevel="1" x14ac:dyDescent="0.35">
      <c r="B20" s="229" t="s">
        <v>81</v>
      </c>
      <c r="C20" s="51" t="s">
        <v>150</v>
      </c>
      <c r="D20" s="248"/>
      <c r="E20" s="79"/>
      <c r="F20" s="78"/>
      <c r="G20" s="155">
        <f t="shared" si="22"/>
        <v>0</v>
      </c>
      <c r="H20" s="159">
        <f t="shared" si="23"/>
        <v>0</v>
      </c>
      <c r="I20" s="78"/>
      <c r="J20" s="155">
        <f t="shared" si="24"/>
        <v>0</v>
      </c>
      <c r="K20" s="159">
        <f t="shared" si="25"/>
        <v>0</v>
      </c>
      <c r="L20" s="78"/>
      <c r="M20" s="155">
        <f t="shared" si="26"/>
        <v>0</v>
      </c>
      <c r="N20" s="159">
        <f t="shared" si="27"/>
        <v>0</v>
      </c>
      <c r="O20" s="78"/>
      <c r="P20" s="155">
        <f t="shared" si="6"/>
        <v>0</v>
      </c>
      <c r="Q20" s="159">
        <f t="shared" si="7"/>
        <v>0</v>
      </c>
      <c r="R20" s="151">
        <f t="shared" si="8"/>
        <v>0</v>
      </c>
      <c r="S20" s="161">
        <f t="shared" si="9"/>
        <v>0</v>
      </c>
      <c r="U20" s="78"/>
      <c r="V20" s="155">
        <f t="shared" si="28"/>
        <v>0</v>
      </c>
      <c r="W20" s="159">
        <f t="shared" si="29"/>
        <v>0</v>
      </c>
      <c r="X20" s="78"/>
      <c r="Y20" s="155">
        <f t="shared" si="30"/>
        <v>0</v>
      </c>
      <c r="Z20" s="159">
        <f t="shared" si="31"/>
        <v>0</v>
      </c>
      <c r="AA20" s="78"/>
      <c r="AB20" s="155">
        <f t="shared" si="32"/>
        <v>0</v>
      </c>
      <c r="AC20" s="159">
        <f t="shared" si="33"/>
        <v>0</v>
      </c>
      <c r="AD20" s="78"/>
      <c r="AE20" s="155">
        <f t="shared" si="34"/>
        <v>0</v>
      </c>
      <c r="AF20" s="159">
        <f t="shared" si="35"/>
        <v>0</v>
      </c>
      <c r="AG20" s="78"/>
      <c r="AH20" s="155">
        <f t="shared" si="36"/>
        <v>0</v>
      </c>
      <c r="AI20" s="159">
        <f t="shared" si="37"/>
        <v>0</v>
      </c>
      <c r="AJ20" s="162">
        <f t="shared" si="38"/>
        <v>0</v>
      </c>
      <c r="AK20" s="161">
        <f t="shared" si="39"/>
        <v>0</v>
      </c>
    </row>
    <row r="21" spans="2:37" outlineLevel="1" x14ac:dyDescent="0.35">
      <c r="B21" s="230" t="s">
        <v>82</v>
      </c>
      <c r="C21" s="51" t="s">
        <v>150</v>
      </c>
      <c r="D21" s="248"/>
      <c r="E21" s="79">
        <v>15202</v>
      </c>
      <c r="F21" s="78"/>
      <c r="G21" s="155">
        <f t="shared" si="22"/>
        <v>15202</v>
      </c>
      <c r="H21" s="159">
        <f t="shared" si="23"/>
        <v>0</v>
      </c>
      <c r="I21" s="78"/>
      <c r="J21" s="155">
        <f t="shared" si="24"/>
        <v>15202</v>
      </c>
      <c r="K21" s="159">
        <f t="shared" si="25"/>
        <v>0</v>
      </c>
      <c r="L21" s="78">
        <v>30</v>
      </c>
      <c r="M21" s="155">
        <f t="shared" si="26"/>
        <v>15232</v>
      </c>
      <c r="N21" s="159">
        <f t="shared" si="27"/>
        <v>1.9734245494013947E-3</v>
      </c>
      <c r="O21" s="78"/>
      <c r="P21" s="155">
        <f t="shared" si="6"/>
        <v>15232</v>
      </c>
      <c r="Q21" s="159">
        <f t="shared" si="7"/>
        <v>0</v>
      </c>
      <c r="R21" s="151">
        <f t="shared" si="8"/>
        <v>30</v>
      </c>
      <c r="S21" s="161">
        <f t="shared" si="9"/>
        <v>4.9299145665426813E-4</v>
      </c>
      <c r="U21" s="78">
        <v>1500</v>
      </c>
      <c r="V21" s="155">
        <f t="shared" si="28"/>
        <v>16732</v>
      </c>
      <c r="W21" s="159">
        <f t="shared" si="29"/>
        <v>9.8476890756302518E-2</v>
      </c>
      <c r="X21" s="78"/>
      <c r="Y21" s="155">
        <f t="shared" si="30"/>
        <v>16732</v>
      </c>
      <c r="Z21" s="159">
        <f t="shared" si="31"/>
        <v>0</v>
      </c>
      <c r="AA21" s="78"/>
      <c r="AB21" s="155">
        <f t="shared" si="32"/>
        <v>16732</v>
      </c>
      <c r="AC21" s="159">
        <f t="shared" si="33"/>
        <v>0</v>
      </c>
      <c r="AD21" s="78"/>
      <c r="AE21" s="155">
        <f t="shared" si="34"/>
        <v>16732</v>
      </c>
      <c r="AF21" s="159">
        <f t="shared" si="35"/>
        <v>0</v>
      </c>
      <c r="AG21" s="78"/>
      <c r="AH21" s="155">
        <f t="shared" si="36"/>
        <v>16732</v>
      </c>
      <c r="AI21" s="159">
        <f t="shared" si="37"/>
        <v>0</v>
      </c>
      <c r="AJ21" s="162">
        <f t="shared" si="38"/>
        <v>1500</v>
      </c>
      <c r="AK21" s="161">
        <f t="shared" si="39"/>
        <v>0</v>
      </c>
    </row>
    <row r="22" spans="2:37" outlineLevel="1" x14ac:dyDescent="0.35">
      <c r="B22" s="230" t="s">
        <v>83</v>
      </c>
      <c r="C22" s="51" t="s">
        <v>150</v>
      </c>
      <c r="D22" s="248"/>
      <c r="E22" s="79">
        <v>18815</v>
      </c>
      <c r="F22" s="78"/>
      <c r="G22" s="155">
        <f t="shared" si="22"/>
        <v>18815</v>
      </c>
      <c r="H22" s="159">
        <f t="shared" si="23"/>
        <v>0</v>
      </c>
      <c r="I22" s="78"/>
      <c r="J22" s="155">
        <f t="shared" si="24"/>
        <v>18815</v>
      </c>
      <c r="K22" s="159">
        <f t="shared" si="25"/>
        <v>0</v>
      </c>
      <c r="L22" s="78"/>
      <c r="M22" s="155">
        <f t="shared" si="26"/>
        <v>18815</v>
      </c>
      <c r="N22" s="159">
        <f t="shared" si="27"/>
        <v>0</v>
      </c>
      <c r="O22" s="78"/>
      <c r="P22" s="155">
        <f t="shared" si="6"/>
        <v>18815</v>
      </c>
      <c r="Q22" s="159">
        <f t="shared" si="7"/>
        <v>0</v>
      </c>
      <c r="R22" s="151">
        <f t="shared" si="8"/>
        <v>0</v>
      </c>
      <c r="S22" s="161">
        <f t="shared" si="9"/>
        <v>0</v>
      </c>
      <c r="U22" s="78"/>
      <c r="V22" s="155">
        <f t="shared" si="28"/>
        <v>18815</v>
      </c>
      <c r="W22" s="159">
        <f t="shared" si="29"/>
        <v>0</v>
      </c>
      <c r="X22" s="78"/>
      <c r="Y22" s="155">
        <f t="shared" si="30"/>
        <v>18815</v>
      </c>
      <c r="Z22" s="159">
        <f t="shared" si="31"/>
        <v>0</v>
      </c>
      <c r="AA22" s="78"/>
      <c r="AB22" s="155">
        <f t="shared" si="32"/>
        <v>18815</v>
      </c>
      <c r="AC22" s="159">
        <f t="shared" si="33"/>
        <v>0</v>
      </c>
      <c r="AD22" s="78"/>
      <c r="AE22" s="155">
        <f t="shared" si="34"/>
        <v>18815</v>
      </c>
      <c r="AF22" s="159">
        <f t="shared" si="35"/>
        <v>0</v>
      </c>
      <c r="AG22" s="78"/>
      <c r="AH22" s="155">
        <f t="shared" si="36"/>
        <v>18815</v>
      </c>
      <c r="AI22" s="159">
        <f t="shared" si="37"/>
        <v>0</v>
      </c>
      <c r="AJ22" s="162">
        <f t="shared" si="38"/>
        <v>0</v>
      </c>
      <c r="AK22" s="161">
        <f t="shared" si="39"/>
        <v>0</v>
      </c>
    </row>
    <row r="23" spans="2:37" outlineLevel="1" x14ac:dyDescent="0.35">
      <c r="B23" s="230" t="s">
        <v>84</v>
      </c>
      <c r="C23" s="51" t="s">
        <v>150</v>
      </c>
      <c r="D23" s="248"/>
      <c r="E23" s="79">
        <v>6126</v>
      </c>
      <c r="F23" s="78"/>
      <c r="G23" s="155">
        <f t="shared" si="22"/>
        <v>6126</v>
      </c>
      <c r="H23" s="159">
        <f t="shared" si="23"/>
        <v>0</v>
      </c>
      <c r="I23" s="78"/>
      <c r="J23" s="155">
        <f t="shared" si="24"/>
        <v>6126</v>
      </c>
      <c r="K23" s="159">
        <f t="shared" si="25"/>
        <v>0</v>
      </c>
      <c r="L23" s="78">
        <v>890</v>
      </c>
      <c r="M23" s="155">
        <f t="shared" si="26"/>
        <v>7016</v>
      </c>
      <c r="N23" s="159">
        <f t="shared" si="27"/>
        <v>0.14528240287300032</v>
      </c>
      <c r="O23" s="78"/>
      <c r="P23" s="155">
        <f t="shared" si="6"/>
        <v>7016</v>
      </c>
      <c r="Q23" s="159">
        <f t="shared" si="7"/>
        <v>0</v>
      </c>
      <c r="R23" s="151">
        <f t="shared" si="8"/>
        <v>890</v>
      </c>
      <c r="S23" s="161">
        <f t="shared" si="9"/>
        <v>3.4494406950900558E-2</v>
      </c>
      <c r="U23" s="78"/>
      <c r="V23" s="155">
        <f t="shared" si="28"/>
        <v>7016</v>
      </c>
      <c r="W23" s="159">
        <f t="shared" si="29"/>
        <v>0</v>
      </c>
      <c r="X23" s="78"/>
      <c r="Y23" s="155">
        <f t="shared" si="30"/>
        <v>7016</v>
      </c>
      <c r="Z23" s="159">
        <f t="shared" si="31"/>
        <v>0</v>
      </c>
      <c r="AA23" s="78"/>
      <c r="AB23" s="155">
        <f t="shared" si="32"/>
        <v>7016</v>
      </c>
      <c r="AC23" s="159">
        <f t="shared" si="33"/>
        <v>0</v>
      </c>
      <c r="AD23" s="78"/>
      <c r="AE23" s="155">
        <f t="shared" si="34"/>
        <v>7016</v>
      </c>
      <c r="AF23" s="159">
        <f t="shared" si="35"/>
        <v>0</v>
      </c>
      <c r="AG23" s="78"/>
      <c r="AH23" s="155">
        <f t="shared" si="36"/>
        <v>7016</v>
      </c>
      <c r="AI23" s="159">
        <f t="shared" si="37"/>
        <v>0</v>
      </c>
      <c r="AJ23" s="162">
        <f t="shared" si="38"/>
        <v>0</v>
      </c>
      <c r="AK23" s="161">
        <f t="shared" si="39"/>
        <v>0</v>
      </c>
    </row>
    <row r="24" spans="2:37" outlineLevel="1" x14ac:dyDescent="0.35">
      <c r="B24" s="229" t="s">
        <v>85</v>
      </c>
      <c r="C24" s="51" t="s">
        <v>150</v>
      </c>
      <c r="D24" s="248"/>
      <c r="E24" s="79"/>
      <c r="F24" s="78"/>
      <c r="G24" s="155">
        <f t="shared" si="22"/>
        <v>0</v>
      </c>
      <c r="H24" s="159">
        <f t="shared" si="23"/>
        <v>0</v>
      </c>
      <c r="I24" s="78"/>
      <c r="J24" s="155">
        <f t="shared" si="24"/>
        <v>0</v>
      </c>
      <c r="K24" s="159">
        <f t="shared" si="25"/>
        <v>0</v>
      </c>
      <c r="L24" s="78"/>
      <c r="M24" s="155">
        <f t="shared" si="26"/>
        <v>0</v>
      </c>
      <c r="N24" s="159">
        <f t="shared" si="27"/>
        <v>0</v>
      </c>
      <c r="O24" s="78"/>
      <c r="P24" s="155">
        <f t="shared" si="6"/>
        <v>0</v>
      </c>
      <c r="Q24" s="159">
        <f t="shared" si="7"/>
        <v>0</v>
      </c>
      <c r="R24" s="151">
        <f t="shared" si="8"/>
        <v>0</v>
      </c>
      <c r="S24" s="161">
        <f t="shared" si="9"/>
        <v>0</v>
      </c>
      <c r="U24" s="78"/>
      <c r="V24" s="155">
        <f t="shared" si="28"/>
        <v>0</v>
      </c>
      <c r="W24" s="159">
        <f t="shared" si="29"/>
        <v>0</v>
      </c>
      <c r="X24" s="78"/>
      <c r="Y24" s="155">
        <f t="shared" si="30"/>
        <v>0</v>
      </c>
      <c r="Z24" s="159">
        <f t="shared" si="31"/>
        <v>0</v>
      </c>
      <c r="AA24" s="78"/>
      <c r="AB24" s="155">
        <f t="shared" si="32"/>
        <v>0</v>
      </c>
      <c r="AC24" s="159">
        <f t="shared" si="33"/>
        <v>0</v>
      </c>
      <c r="AD24" s="78"/>
      <c r="AE24" s="155">
        <f t="shared" si="34"/>
        <v>0</v>
      </c>
      <c r="AF24" s="159">
        <f t="shared" si="35"/>
        <v>0</v>
      </c>
      <c r="AG24" s="78"/>
      <c r="AH24" s="155">
        <f t="shared" si="36"/>
        <v>0</v>
      </c>
      <c r="AI24" s="159">
        <f t="shared" si="37"/>
        <v>0</v>
      </c>
      <c r="AJ24" s="162">
        <f t="shared" si="38"/>
        <v>0</v>
      </c>
      <c r="AK24" s="161">
        <f t="shared" si="39"/>
        <v>0</v>
      </c>
    </row>
    <row r="25" spans="2:37" outlineLevel="1" x14ac:dyDescent="0.35">
      <c r="B25" s="230" t="s">
        <v>86</v>
      </c>
      <c r="C25" s="51" t="s">
        <v>150</v>
      </c>
      <c r="D25" s="248"/>
      <c r="E25" s="79">
        <v>9081</v>
      </c>
      <c r="F25" s="78"/>
      <c r="G25" s="155">
        <f t="shared" si="22"/>
        <v>9081</v>
      </c>
      <c r="H25" s="159">
        <f t="shared" si="23"/>
        <v>0</v>
      </c>
      <c r="I25" s="78"/>
      <c r="J25" s="155">
        <f t="shared" si="24"/>
        <v>9081</v>
      </c>
      <c r="K25" s="159">
        <f t="shared" si="25"/>
        <v>0</v>
      </c>
      <c r="L25" s="78"/>
      <c r="M25" s="155">
        <f t="shared" si="26"/>
        <v>9081</v>
      </c>
      <c r="N25" s="159">
        <f t="shared" si="27"/>
        <v>0</v>
      </c>
      <c r="O25" s="78"/>
      <c r="P25" s="155">
        <f t="shared" si="6"/>
        <v>9081</v>
      </c>
      <c r="Q25" s="159">
        <f t="shared" si="7"/>
        <v>0</v>
      </c>
      <c r="R25" s="151">
        <f t="shared" si="8"/>
        <v>0</v>
      </c>
      <c r="S25" s="161">
        <f t="shared" si="9"/>
        <v>0</v>
      </c>
      <c r="U25" s="78"/>
      <c r="V25" s="155">
        <f t="shared" si="28"/>
        <v>9081</v>
      </c>
      <c r="W25" s="159">
        <f t="shared" si="29"/>
        <v>0</v>
      </c>
      <c r="X25" s="78"/>
      <c r="Y25" s="155">
        <f t="shared" si="30"/>
        <v>9081</v>
      </c>
      <c r="Z25" s="159">
        <f t="shared" si="31"/>
        <v>0</v>
      </c>
      <c r="AA25" s="78"/>
      <c r="AB25" s="155">
        <f t="shared" si="32"/>
        <v>9081</v>
      </c>
      <c r="AC25" s="159">
        <f t="shared" si="33"/>
        <v>0</v>
      </c>
      <c r="AD25" s="78"/>
      <c r="AE25" s="155">
        <f t="shared" si="34"/>
        <v>9081</v>
      </c>
      <c r="AF25" s="159">
        <f t="shared" si="35"/>
        <v>0</v>
      </c>
      <c r="AG25" s="78"/>
      <c r="AH25" s="155">
        <f t="shared" si="36"/>
        <v>9081</v>
      </c>
      <c r="AI25" s="159">
        <f t="shared" si="37"/>
        <v>0</v>
      </c>
      <c r="AJ25" s="162">
        <f t="shared" si="38"/>
        <v>0</v>
      </c>
      <c r="AK25" s="161">
        <f t="shared" si="39"/>
        <v>0</v>
      </c>
    </row>
    <row r="26" spans="2:37" outlineLevel="1" x14ac:dyDescent="0.35">
      <c r="B26" s="230" t="s">
        <v>87</v>
      </c>
      <c r="C26" s="51" t="s">
        <v>150</v>
      </c>
      <c r="D26" s="248"/>
      <c r="E26" s="79">
        <v>11135</v>
      </c>
      <c r="F26" s="78"/>
      <c r="G26" s="155">
        <f t="shared" si="22"/>
        <v>11135</v>
      </c>
      <c r="H26" s="159">
        <f t="shared" si="23"/>
        <v>0</v>
      </c>
      <c r="I26" s="78"/>
      <c r="J26" s="155">
        <f t="shared" si="24"/>
        <v>11135</v>
      </c>
      <c r="K26" s="159">
        <f t="shared" si="25"/>
        <v>0</v>
      </c>
      <c r="L26" s="78"/>
      <c r="M26" s="155">
        <f t="shared" si="26"/>
        <v>11135</v>
      </c>
      <c r="N26" s="159">
        <f t="shared" si="27"/>
        <v>0</v>
      </c>
      <c r="O26" s="78"/>
      <c r="P26" s="155">
        <f t="shared" si="6"/>
        <v>11135</v>
      </c>
      <c r="Q26" s="159">
        <f t="shared" si="7"/>
        <v>0</v>
      </c>
      <c r="R26" s="151">
        <f t="shared" si="8"/>
        <v>0</v>
      </c>
      <c r="S26" s="161">
        <f t="shared" si="9"/>
        <v>0</v>
      </c>
      <c r="U26" s="78"/>
      <c r="V26" s="155">
        <f t="shared" si="28"/>
        <v>11135</v>
      </c>
      <c r="W26" s="159">
        <f t="shared" si="29"/>
        <v>0</v>
      </c>
      <c r="X26" s="78"/>
      <c r="Y26" s="155">
        <f t="shared" si="30"/>
        <v>11135</v>
      </c>
      <c r="Z26" s="159">
        <f t="shared" si="31"/>
        <v>0</v>
      </c>
      <c r="AA26" s="78"/>
      <c r="AB26" s="155">
        <f t="shared" si="32"/>
        <v>11135</v>
      </c>
      <c r="AC26" s="159">
        <f t="shared" si="33"/>
        <v>0</v>
      </c>
      <c r="AD26" s="78"/>
      <c r="AE26" s="155">
        <f t="shared" si="34"/>
        <v>11135</v>
      </c>
      <c r="AF26" s="159">
        <f t="shared" si="35"/>
        <v>0</v>
      </c>
      <c r="AG26" s="78"/>
      <c r="AH26" s="155">
        <f t="shared" si="36"/>
        <v>11135</v>
      </c>
      <c r="AI26" s="159">
        <f t="shared" si="37"/>
        <v>0</v>
      </c>
      <c r="AJ26" s="162">
        <f t="shared" si="38"/>
        <v>0</v>
      </c>
      <c r="AK26" s="161">
        <f t="shared" si="39"/>
        <v>0</v>
      </c>
    </row>
    <row r="27" spans="2:37" outlineLevel="1" x14ac:dyDescent="0.35">
      <c r="B27" s="230" t="s">
        <v>88</v>
      </c>
      <c r="C27" s="51" t="s">
        <v>150</v>
      </c>
      <c r="D27" s="248"/>
      <c r="E27" s="79">
        <v>6513</v>
      </c>
      <c r="F27" s="78"/>
      <c r="G27" s="155">
        <f t="shared" si="22"/>
        <v>6513</v>
      </c>
      <c r="H27" s="159">
        <f t="shared" si="23"/>
        <v>0</v>
      </c>
      <c r="I27" s="78"/>
      <c r="J27" s="155">
        <f t="shared" si="24"/>
        <v>6513</v>
      </c>
      <c r="K27" s="159">
        <f t="shared" si="25"/>
        <v>0</v>
      </c>
      <c r="L27" s="78"/>
      <c r="M27" s="155">
        <f t="shared" si="26"/>
        <v>6513</v>
      </c>
      <c r="N27" s="159">
        <f t="shared" si="27"/>
        <v>0</v>
      </c>
      <c r="O27" s="78"/>
      <c r="P27" s="155">
        <f t="shared" si="6"/>
        <v>6513</v>
      </c>
      <c r="Q27" s="159">
        <f t="shared" si="7"/>
        <v>0</v>
      </c>
      <c r="R27" s="151">
        <f t="shared" si="8"/>
        <v>0</v>
      </c>
      <c r="S27" s="161">
        <f t="shared" si="9"/>
        <v>0</v>
      </c>
      <c r="U27" s="78"/>
      <c r="V27" s="155">
        <f t="shared" si="28"/>
        <v>6513</v>
      </c>
      <c r="W27" s="159">
        <f t="shared" si="29"/>
        <v>0</v>
      </c>
      <c r="X27" s="78"/>
      <c r="Y27" s="155">
        <f t="shared" si="30"/>
        <v>6513</v>
      </c>
      <c r="Z27" s="159">
        <f t="shared" si="31"/>
        <v>0</v>
      </c>
      <c r="AA27" s="78"/>
      <c r="AB27" s="155">
        <f t="shared" si="32"/>
        <v>6513</v>
      </c>
      <c r="AC27" s="159">
        <f t="shared" si="33"/>
        <v>0</v>
      </c>
      <c r="AD27" s="78"/>
      <c r="AE27" s="155">
        <f t="shared" si="34"/>
        <v>6513</v>
      </c>
      <c r="AF27" s="159">
        <f t="shared" si="35"/>
        <v>0</v>
      </c>
      <c r="AG27" s="78"/>
      <c r="AH27" s="155">
        <f t="shared" si="36"/>
        <v>6513</v>
      </c>
      <c r="AI27" s="159">
        <f t="shared" si="37"/>
        <v>0</v>
      </c>
      <c r="AJ27" s="162">
        <f t="shared" si="38"/>
        <v>0</v>
      </c>
      <c r="AK27" s="161">
        <f t="shared" si="39"/>
        <v>0</v>
      </c>
    </row>
    <row r="28" spans="2:37" outlineLevel="1" x14ac:dyDescent="0.35">
      <c r="B28" s="230" t="s">
        <v>89</v>
      </c>
      <c r="C28" s="51" t="s">
        <v>150</v>
      </c>
      <c r="D28" s="248"/>
      <c r="E28" s="79">
        <v>9609</v>
      </c>
      <c r="F28" s="78"/>
      <c r="G28" s="155">
        <f t="shared" si="22"/>
        <v>9609</v>
      </c>
      <c r="H28" s="159">
        <f t="shared" si="23"/>
        <v>0</v>
      </c>
      <c r="I28" s="78"/>
      <c r="J28" s="155">
        <f t="shared" si="24"/>
        <v>9609</v>
      </c>
      <c r="K28" s="159">
        <f t="shared" si="25"/>
        <v>0</v>
      </c>
      <c r="L28" s="78"/>
      <c r="M28" s="155">
        <f t="shared" si="26"/>
        <v>9609</v>
      </c>
      <c r="N28" s="159">
        <f t="shared" si="27"/>
        <v>0</v>
      </c>
      <c r="O28" s="78"/>
      <c r="P28" s="155">
        <f t="shared" si="6"/>
        <v>9609</v>
      </c>
      <c r="Q28" s="159">
        <f t="shared" si="7"/>
        <v>0</v>
      </c>
      <c r="R28" s="151">
        <f t="shared" si="8"/>
        <v>0</v>
      </c>
      <c r="S28" s="161">
        <f t="shared" si="9"/>
        <v>0</v>
      </c>
      <c r="U28" s="78">
        <v>510</v>
      </c>
      <c r="V28" s="155">
        <f t="shared" si="28"/>
        <v>10119</v>
      </c>
      <c r="W28" s="159">
        <f t="shared" si="29"/>
        <v>5.3075241960661879E-2</v>
      </c>
      <c r="X28" s="78"/>
      <c r="Y28" s="155">
        <f t="shared" si="30"/>
        <v>10119</v>
      </c>
      <c r="Z28" s="159">
        <f t="shared" si="31"/>
        <v>0</v>
      </c>
      <c r="AA28" s="78"/>
      <c r="AB28" s="155">
        <f t="shared" si="32"/>
        <v>10119</v>
      </c>
      <c r="AC28" s="159">
        <f t="shared" si="33"/>
        <v>0</v>
      </c>
      <c r="AD28" s="78"/>
      <c r="AE28" s="155">
        <f t="shared" si="34"/>
        <v>10119</v>
      </c>
      <c r="AF28" s="159">
        <f t="shared" si="35"/>
        <v>0</v>
      </c>
      <c r="AG28" s="78"/>
      <c r="AH28" s="155">
        <f t="shared" si="36"/>
        <v>10119</v>
      </c>
      <c r="AI28" s="159">
        <f t="shared" si="37"/>
        <v>0</v>
      </c>
      <c r="AJ28" s="162">
        <f t="shared" si="38"/>
        <v>510</v>
      </c>
      <c r="AK28" s="161">
        <f t="shared" si="39"/>
        <v>0</v>
      </c>
    </row>
    <row r="29" spans="2:37" outlineLevel="1" x14ac:dyDescent="0.35">
      <c r="B29" s="229" t="s">
        <v>90</v>
      </c>
      <c r="C29" s="51" t="s">
        <v>150</v>
      </c>
      <c r="D29" s="248"/>
      <c r="E29" s="79">
        <f t="shared" ref="E29:E38" si="40">D29</f>
        <v>0</v>
      </c>
      <c r="F29" s="78"/>
      <c r="G29" s="155">
        <f t="shared" si="22"/>
        <v>0</v>
      </c>
      <c r="H29" s="159">
        <f t="shared" si="23"/>
        <v>0</v>
      </c>
      <c r="I29" s="78"/>
      <c r="J29" s="155">
        <f t="shared" si="24"/>
        <v>0</v>
      </c>
      <c r="K29" s="159">
        <f t="shared" si="25"/>
        <v>0</v>
      </c>
      <c r="L29" s="78"/>
      <c r="M29" s="155">
        <f t="shared" si="26"/>
        <v>0</v>
      </c>
      <c r="N29" s="159">
        <f t="shared" si="27"/>
        <v>0</v>
      </c>
      <c r="O29" s="78"/>
      <c r="P29" s="155">
        <f t="shared" si="6"/>
        <v>0</v>
      </c>
      <c r="Q29" s="159">
        <f t="shared" si="7"/>
        <v>0</v>
      </c>
      <c r="R29" s="151">
        <f t="shared" si="8"/>
        <v>0</v>
      </c>
      <c r="S29" s="161">
        <f t="shared" si="9"/>
        <v>0</v>
      </c>
      <c r="U29" s="78"/>
      <c r="V29" s="155">
        <f t="shared" si="28"/>
        <v>0</v>
      </c>
      <c r="W29" s="159">
        <f t="shared" si="29"/>
        <v>0</v>
      </c>
      <c r="X29" s="78"/>
      <c r="Y29" s="155">
        <f t="shared" si="30"/>
        <v>0</v>
      </c>
      <c r="Z29" s="159">
        <f t="shared" si="31"/>
        <v>0</v>
      </c>
      <c r="AA29" s="78"/>
      <c r="AB29" s="155">
        <f t="shared" si="32"/>
        <v>0</v>
      </c>
      <c r="AC29" s="159">
        <f t="shared" si="33"/>
        <v>0</v>
      </c>
      <c r="AD29" s="78"/>
      <c r="AE29" s="155">
        <f t="shared" si="34"/>
        <v>0</v>
      </c>
      <c r="AF29" s="159">
        <f t="shared" si="35"/>
        <v>0</v>
      </c>
      <c r="AG29" s="78"/>
      <c r="AH29" s="155">
        <f t="shared" si="36"/>
        <v>0</v>
      </c>
      <c r="AI29" s="159">
        <f t="shared" si="37"/>
        <v>0</v>
      </c>
      <c r="AJ29" s="162">
        <f t="shared" si="38"/>
        <v>0</v>
      </c>
      <c r="AK29" s="161">
        <f t="shared" si="39"/>
        <v>0</v>
      </c>
    </row>
    <row r="30" spans="2:37" outlineLevel="1" x14ac:dyDescent="0.35">
      <c r="B30" s="230" t="s">
        <v>91</v>
      </c>
      <c r="C30" s="51" t="s">
        <v>150</v>
      </c>
      <c r="D30" s="248"/>
      <c r="E30" s="79">
        <f t="shared" si="40"/>
        <v>0</v>
      </c>
      <c r="F30" s="78"/>
      <c r="G30" s="155">
        <f t="shared" si="22"/>
        <v>0</v>
      </c>
      <c r="H30" s="159">
        <f t="shared" si="23"/>
        <v>0</v>
      </c>
      <c r="I30" s="78"/>
      <c r="J30" s="155">
        <f t="shared" si="24"/>
        <v>0</v>
      </c>
      <c r="K30" s="159">
        <f t="shared" si="25"/>
        <v>0</v>
      </c>
      <c r="L30" s="78">
        <v>2540</v>
      </c>
      <c r="M30" s="155">
        <f t="shared" si="26"/>
        <v>2540</v>
      </c>
      <c r="N30" s="159">
        <f t="shared" si="27"/>
        <v>0</v>
      </c>
      <c r="O30" s="78">
        <v>3705.9</v>
      </c>
      <c r="P30" s="155">
        <f t="shared" si="6"/>
        <v>6245.9</v>
      </c>
      <c r="Q30" s="159">
        <f t="shared" si="7"/>
        <v>1.459015748031496</v>
      </c>
      <c r="R30" s="151">
        <f t="shared" si="8"/>
        <v>6245.9</v>
      </c>
      <c r="S30" s="161">
        <f t="shared" si="9"/>
        <v>0</v>
      </c>
      <c r="U30" s="78">
        <v>140</v>
      </c>
      <c r="V30" s="155">
        <f t="shared" si="28"/>
        <v>6385.9</v>
      </c>
      <c r="W30" s="159">
        <f t="shared" si="29"/>
        <v>2.2414704045854082E-2</v>
      </c>
      <c r="X30" s="78"/>
      <c r="Y30" s="155">
        <f t="shared" si="30"/>
        <v>6385.9</v>
      </c>
      <c r="Z30" s="159">
        <f t="shared" si="31"/>
        <v>0</v>
      </c>
      <c r="AA30" s="78"/>
      <c r="AB30" s="155">
        <f t="shared" si="32"/>
        <v>6385.9</v>
      </c>
      <c r="AC30" s="159">
        <f t="shared" si="33"/>
        <v>0</v>
      </c>
      <c r="AD30" s="78"/>
      <c r="AE30" s="155">
        <f t="shared" si="34"/>
        <v>6385.9</v>
      </c>
      <c r="AF30" s="159">
        <f t="shared" si="35"/>
        <v>0</v>
      </c>
      <c r="AG30" s="78"/>
      <c r="AH30" s="155">
        <f t="shared" si="36"/>
        <v>6385.9</v>
      </c>
      <c r="AI30" s="159">
        <f t="shared" si="37"/>
        <v>0</v>
      </c>
      <c r="AJ30" s="162">
        <f t="shared" si="38"/>
        <v>140</v>
      </c>
      <c r="AK30" s="161">
        <f t="shared" si="39"/>
        <v>0</v>
      </c>
    </row>
    <row r="31" spans="2:37" outlineLevel="1" x14ac:dyDescent="0.35">
      <c r="B31" s="229" t="s">
        <v>92</v>
      </c>
      <c r="C31" s="51" t="s">
        <v>150</v>
      </c>
      <c r="D31" s="248"/>
      <c r="E31" s="79">
        <f t="shared" si="40"/>
        <v>0</v>
      </c>
      <c r="F31" s="78"/>
      <c r="G31" s="155">
        <f t="shared" si="22"/>
        <v>0</v>
      </c>
      <c r="H31" s="159">
        <f t="shared" si="23"/>
        <v>0</v>
      </c>
      <c r="I31" s="78"/>
      <c r="J31" s="155">
        <f t="shared" si="24"/>
        <v>0</v>
      </c>
      <c r="K31" s="159">
        <f t="shared" si="25"/>
        <v>0</v>
      </c>
      <c r="L31" s="78"/>
      <c r="M31" s="155">
        <f t="shared" si="26"/>
        <v>0</v>
      </c>
      <c r="N31" s="159">
        <f t="shared" si="27"/>
        <v>0</v>
      </c>
      <c r="O31" s="78"/>
      <c r="P31" s="155">
        <f t="shared" si="6"/>
        <v>0</v>
      </c>
      <c r="Q31" s="159">
        <f t="shared" si="7"/>
        <v>0</v>
      </c>
      <c r="R31" s="151">
        <f t="shared" si="8"/>
        <v>0</v>
      </c>
      <c r="S31" s="161">
        <f t="shared" si="9"/>
        <v>0</v>
      </c>
      <c r="U31" s="78"/>
      <c r="V31" s="155">
        <f t="shared" si="28"/>
        <v>0</v>
      </c>
      <c r="W31" s="159">
        <f t="shared" si="29"/>
        <v>0</v>
      </c>
      <c r="X31" s="78"/>
      <c r="Y31" s="155">
        <f t="shared" si="30"/>
        <v>0</v>
      </c>
      <c r="Z31" s="159">
        <f t="shared" si="31"/>
        <v>0</v>
      </c>
      <c r="AA31" s="78"/>
      <c r="AB31" s="155">
        <f t="shared" si="32"/>
        <v>0</v>
      </c>
      <c r="AC31" s="159">
        <f t="shared" si="33"/>
        <v>0</v>
      </c>
      <c r="AD31" s="78"/>
      <c r="AE31" s="155">
        <f t="shared" si="34"/>
        <v>0</v>
      </c>
      <c r="AF31" s="159">
        <f t="shared" si="35"/>
        <v>0</v>
      </c>
      <c r="AG31" s="78"/>
      <c r="AH31" s="155">
        <f t="shared" si="36"/>
        <v>0</v>
      </c>
      <c r="AI31" s="159">
        <f t="shared" si="37"/>
        <v>0</v>
      </c>
      <c r="AJ31" s="162">
        <f t="shared" si="38"/>
        <v>0</v>
      </c>
      <c r="AK31" s="161">
        <f t="shared" si="39"/>
        <v>0</v>
      </c>
    </row>
    <row r="32" spans="2:37" outlineLevel="1" x14ac:dyDescent="0.35">
      <c r="B32" s="230" t="s">
        <v>93</v>
      </c>
      <c r="C32" s="51" t="s">
        <v>150</v>
      </c>
      <c r="D32" s="248"/>
      <c r="E32" s="79">
        <f t="shared" si="40"/>
        <v>0</v>
      </c>
      <c r="F32" s="78"/>
      <c r="G32" s="155">
        <f t="shared" si="22"/>
        <v>0</v>
      </c>
      <c r="H32" s="159">
        <f t="shared" si="23"/>
        <v>0</v>
      </c>
      <c r="I32" s="78"/>
      <c r="J32" s="155">
        <f t="shared" si="24"/>
        <v>0</v>
      </c>
      <c r="K32" s="159">
        <f t="shared" si="25"/>
        <v>0</v>
      </c>
      <c r="L32" s="78"/>
      <c r="M32" s="155">
        <f t="shared" si="26"/>
        <v>0</v>
      </c>
      <c r="N32" s="159">
        <f t="shared" si="27"/>
        <v>0</v>
      </c>
      <c r="O32" s="78"/>
      <c r="P32" s="155">
        <f t="shared" si="6"/>
        <v>0</v>
      </c>
      <c r="Q32" s="159">
        <f t="shared" si="7"/>
        <v>0</v>
      </c>
      <c r="R32" s="151">
        <f t="shared" si="8"/>
        <v>0</v>
      </c>
      <c r="S32" s="161">
        <f t="shared" si="9"/>
        <v>0</v>
      </c>
      <c r="U32" s="78"/>
      <c r="V32" s="155">
        <f t="shared" si="28"/>
        <v>0</v>
      </c>
      <c r="W32" s="159">
        <f t="shared" si="29"/>
        <v>0</v>
      </c>
      <c r="X32" s="78"/>
      <c r="Y32" s="155">
        <f t="shared" si="30"/>
        <v>0</v>
      </c>
      <c r="Z32" s="159">
        <f t="shared" si="31"/>
        <v>0</v>
      </c>
      <c r="AA32" s="78"/>
      <c r="AB32" s="155">
        <f t="shared" si="32"/>
        <v>0</v>
      </c>
      <c r="AC32" s="159">
        <f t="shared" si="33"/>
        <v>0</v>
      </c>
      <c r="AD32" s="78"/>
      <c r="AE32" s="155">
        <f t="shared" si="34"/>
        <v>0</v>
      </c>
      <c r="AF32" s="159">
        <f t="shared" si="35"/>
        <v>0</v>
      </c>
      <c r="AG32" s="78"/>
      <c r="AH32" s="155">
        <f t="shared" si="36"/>
        <v>0</v>
      </c>
      <c r="AI32" s="159">
        <f t="shared" si="37"/>
        <v>0</v>
      </c>
      <c r="AJ32" s="162">
        <f t="shared" si="38"/>
        <v>0</v>
      </c>
      <c r="AK32" s="161">
        <f t="shared" si="39"/>
        <v>0</v>
      </c>
    </row>
    <row r="33" spans="2:37" outlineLevel="1" x14ac:dyDescent="0.35">
      <c r="B33" s="229" t="s">
        <v>94</v>
      </c>
      <c r="C33" s="51" t="s">
        <v>150</v>
      </c>
      <c r="D33" s="248"/>
      <c r="E33" s="79">
        <f t="shared" si="40"/>
        <v>0</v>
      </c>
      <c r="F33" s="78"/>
      <c r="G33" s="155">
        <f t="shared" si="22"/>
        <v>0</v>
      </c>
      <c r="H33" s="159">
        <f t="shared" si="23"/>
        <v>0</v>
      </c>
      <c r="I33" s="78"/>
      <c r="J33" s="155">
        <f t="shared" si="24"/>
        <v>0</v>
      </c>
      <c r="K33" s="159">
        <f t="shared" si="25"/>
        <v>0</v>
      </c>
      <c r="L33" s="78"/>
      <c r="M33" s="155">
        <f t="shared" si="26"/>
        <v>0</v>
      </c>
      <c r="N33" s="159">
        <f t="shared" si="27"/>
        <v>0</v>
      </c>
      <c r="O33" s="78"/>
      <c r="P33" s="155">
        <f t="shared" si="6"/>
        <v>0</v>
      </c>
      <c r="Q33" s="159">
        <f t="shared" si="7"/>
        <v>0</v>
      </c>
      <c r="R33" s="151">
        <f t="shared" si="8"/>
        <v>0</v>
      </c>
      <c r="S33" s="161">
        <f t="shared" si="9"/>
        <v>0</v>
      </c>
      <c r="U33" s="78"/>
      <c r="V33" s="155">
        <f t="shared" si="28"/>
        <v>0</v>
      </c>
      <c r="W33" s="159">
        <f t="shared" si="29"/>
        <v>0</v>
      </c>
      <c r="X33" s="78"/>
      <c r="Y33" s="155">
        <f t="shared" si="30"/>
        <v>0</v>
      </c>
      <c r="Z33" s="159">
        <f t="shared" si="31"/>
        <v>0</v>
      </c>
      <c r="AA33" s="78"/>
      <c r="AB33" s="155">
        <f t="shared" si="32"/>
        <v>0</v>
      </c>
      <c r="AC33" s="159">
        <f t="shared" si="33"/>
        <v>0</v>
      </c>
      <c r="AD33" s="78"/>
      <c r="AE33" s="155">
        <f t="shared" si="34"/>
        <v>0</v>
      </c>
      <c r="AF33" s="159">
        <f t="shared" si="35"/>
        <v>0</v>
      </c>
      <c r="AG33" s="78"/>
      <c r="AH33" s="155">
        <f t="shared" si="36"/>
        <v>0</v>
      </c>
      <c r="AI33" s="159">
        <f t="shared" si="37"/>
        <v>0</v>
      </c>
      <c r="AJ33" s="162">
        <f t="shared" si="38"/>
        <v>0</v>
      </c>
      <c r="AK33" s="161">
        <f t="shared" si="39"/>
        <v>0</v>
      </c>
    </row>
    <row r="34" spans="2:37" outlineLevel="1" x14ac:dyDescent="0.35">
      <c r="B34" s="230" t="s">
        <v>95</v>
      </c>
      <c r="C34" s="51" t="s">
        <v>150</v>
      </c>
      <c r="D34" s="248"/>
      <c r="E34" s="79">
        <f t="shared" si="40"/>
        <v>0</v>
      </c>
      <c r="F34" s="78"/>
      <c r="G34" s="155">
        <f t="shared" si="22"/>
        <v>0</v>
      </c>
      <c r="H34" s="159">
        <f t="shared" si="23"/>
        <v>0</v>
      </c>
      <c r="I34" s="78"/>
      <c r="J34" s="155">
        <f t="shared" si="24"/>
        <v>0</v>
      </c>
      <c r="K34" s="159">
        <f t="shared" si="25"/>
        <v>0</v>
      </c>
      <c r="L34" s="78"/>
      <c r="M34" s="155">
        <f t="shared" si="26"/>
        <v>0</v>
      </c>
      <c r="N34" s="159">
        <f t="shared" si="27"/>
        <v>0</v>
      </c>
      <c r="O34" s="78"/>
      <c r="P34" s="155">
        <f t="shared" si="6"/>
        <v>0</v>
      </c>
      <c r="Q34" s="159">
        <f t="shared" si="7"/>
        <v>0</v>
      </c>
      <c r="R34" s="151">
        <f t="shared" si="8"/>
        <v>0</v>
      </c>
      <c r="S34" s="161">
        <f t="shared" si="9"/>
        <v>0</v>
      </c>
      <c r="U34" s="78"/>
      <c r="V34" s="155">
        <f t="shared" si="28"/>
        <v>0</v>
      </c>
      <c r="W34" s="159">
        <f t="shared" si="29"/>
        <v>0</v>
      </c>
      <c r="X34" s="78"/>
      <c r="Y34" s="155">
        <f t="shared" si="30"/>
        <v>0</v>
      </c>
      <c r="Z34" s="159">
        <f t="shared" si="31"/>
        <v>0</v>
      </c>
      <c r="AA34" s="78"/>
      <c r="AB34" s="155">
        <f t="shared" si="32"/>
        <v>0</v>
      </c>
      <c r="AC34" s="159">
        <f t="shared" si="33"/>
        <v>0</v>
      </c>
      <c r="AD34" s="78"/>
      <c r="AE34" s="155">
        <f t="shared" si="34"/>
        <v>0</v>
      </c>
      <c r="AF34" s="159">
        <f t="shared" si="35"/>
        <v>0</v>
      </c>
      <c r="AG34" s="78"/>
      <c r="AH34" s="155">
        <f t="shared" si="36"/>
        <v>0</v>
      </c>
      <c r="AI34" s="159">
        <f t="shared" si="37"/>
        <v>0</v>
      </c>
      <c r="AJ34" s="162">
        <f t="shared" si="38"/>
        <v>0</v>
      </c>
      <c r="AK34" s="161">
        <f t="shared" si="39"/>
        <v>0</v>
      </c>
    </row>
    <row r="35" spans="2:37" outlineLevel="1" x14ac:dyDescent="0.35">
      <c r="B35" s="229" t="s">
        <v>96</v>
      </c>
      <c r="C35" s="51" t="s">
        <v>150</v>
      </c>
      <c r="D35" s="246"/>
      <c r="E35" s="79">
        <f t="shared" si="40"/>
        <v>0</v>
      </c>
      <c r="F35" s="247"/>
      <c r="G35" s="155">
        <f t="shared" si="22"/>
        <v>0</v>
      </c>
      <c r="H35" s="159">
        <f t="shared" si="23"/>
        <v>0</v>
      </c>
      <c r="I35" s="247"/>
      <c r="J35" s="155">
        <f t="shared" si="24"/>
        <v>0</v>
      </c>
      <c r="K35" s="159">
        <f t="shared" si="25"/>
        <v>0</v>
      </c>
      <c r="L35" s="247"/>
      <c r="M35" s="155">
        <f t="shared" si="26"/>
        <v>0</v>
      </c>
      <c r="N35" s="159">
        <f t="shared" si="27"/>
        <v>0</v>
      </c>
      <c r="O35" s="247"/>
      <c r="P35" s="155">
        <f t="shared" si="6"/>
        <v>0</v>
      </c>
      <c r="Q35" s="159">
        <f t="shared" si="7"/>
        <v>0</v>
      </c>
      <c r="R35" s="151">
        <f t="shared" si="8"/>
        <v>0</v>
      </c>
      <c r="S35" s="161">
        <f t="shared" si="9"/>
        <v>0</v>
      </c>
      <c r="U35" s="246"/>
      <c r="V35" s="155">
        <f t="shared" si="28"/>
        <v>0</v>
      </c>
      <c r="W35" s="159">
        <f t="shared" si="29"/>
        <v>0</v>
      </c>
      <c r="X35" s="247"/>
      <c r="Y35" s="155">
        <f t="shared" si="30"/>
        <v>0</v>
      </c>
      <c r="Z35" s="159">
        <f t="shared" si="31"/>
        <v>0</v>
      </c>
      <c r="AA35" s="247"/>
      <c r="AB35" s="155">
        <f t="shared" si="32"/>
        <v>0</v>
      </c>
      <c r="AC35" s="159">
        <f t="shared" si="33"/>
        <v>0</v>
      </c>
      <c r="AD35" s="247"/>
      <c r="AE35" s="155">
        <f t="shared" si="34"/>
        <v>0</v>
      </c>
      <c r="AF35" s="159">
        <f t="shared" si="35"/>
        <v>0</v>
      </c>
      <c r="AG35" s="247"/>
      <c r="AH35" s="155">
        <f t="shared" si="36"/>
        <v>0</v>
      </c>
      <c r="AI35" s="159">
        <f t="shared" si="37"/>
        <v>0</v>
      </c>
      <c r="AJ35" s="162">
        <f t="shared" si="38"/>
        <v>0</v>
      </c>
      <c r="AK35" s="161">
        <f t="shared" si="39"/>
        <v>0</v>
      </c>
    </row>
    <row r="36" spans="2:37" outlineLevel="1" x14ac:dyDescent="0.35">
      <c r="B36" s="230" t="s">
        <v>97</v>
      </c>
      <c r="C36" s="51" t="s">
        <v>150</v>
      </c>
      <c r="D36" s="246"/>
      <c r="E36" s="79">
        <f t="shared" si="40"/>
        <v>0</v>
      </c>
      <c r="F36" s="247"/>
      <c r="G36" s="155">
        <f t="shared" si="22"/>
        <v>0</v>
      </c>
      <c r="H36" s="159">
        <f t="shared" si="23"/>
        <v>0</v>
      </c>
      <c r="I36" s="247"/>
      <c r="J36" s="155">
        <f t="shared" si="24"/>
        <v>0</v>
      </c>
      <c r="K36" s="159">
        <f t="shared" si="25"/>
        <v>0</v>
      </c>
      <c r="L36" s="247"/>
      <c r="M36" s="155">
        <f t="shared" si="26"/>
        <v>0</v>
      </c>
      <c r="N36" s="159">
        <f t="shared" si="27"/>
        <v>0</v>
      </c>
      <c r="O36" s="247"/>
      <c r="P36" s="155">
        <f t="shared" si="6"/>
        <v>0</v>
      </c>
      <c r="Q36" s="159">
        <f t="shared" si="7"/>
        <v>0</v>
      </c>
      <c r="R36" s="151">
        <f t="shared" si="8"/>
        <v>0</v>
      </c>
      <c r="S36" s="161">
        <f t="shared" si="9"/>
        <v>0</v>
      </c>
      <c r="U36" s="246"/>
      <c r="V36" s="155">
        <f t="shared" si="28"/>
        <v>0</v>
      </c>
      <c r="W36" s="159">
        <f t="shared" si="29"/>
        <v>0</v>
      </c>
      <c r="X36" s="247"/>
      <c r="Y36" s="155">
        <f t="shared" si="30"/>
        <v>0</v>
      </c>
      <c r="Z36" s="159">
        <f t="shared" si="31"/>
        <v>0</v>
      </c>
      <c r="AA36" s="247"/>
      <c r="AB36" s="155">
        <f t="shared" si="32"/>
        <v>0</v>
      </c>
      <c r="AC36" s="159">
        <f t="shared" si="33"/>
        <v>0</v>
      </c>
      <c r="AD36" s="247"/>
      <c r="AE36" s="155">
        <f t="shared" si="34"/>
        <v>0</v>
      </c>
      <c r="AF36" s="159">
        <f t="shared" si="35"/>
        <v>0</v>
      </c>
      <c r="AG36" s="247"/>
      <c r="AH36" s="155">
        <f t="shared" si="36"/>
        <v>0</v>
      </c>
      <c r="AI36" s="159">
        <f t="shared" si="37"/>
        <v>0</v>
      </c>
      <c r="AJ36" s="162">
        <f t="shared" si="38"/>
        <v>0</v>
      </c>
      <c r="AK36" s="161">
        <f t="shared" si="39"/>
        <v>0</v>
      </c>
    </row>
    <row r="37" spans="2:37" outlineLevel="1" x14ac:dyDescent="0.35">
      <c r="B37" s="230" t="s">
        <v>98</v>
      </c>
      <c r="C37" s="51" t="s">
        <v>150</v>
      </c>
      <c r="D37" s="246"/>
      <c r="E37" s="79">
        <f t="shared" si="40"/>
        <v>0</v>
      </c>
      <c r="F37" s="247"/>
      <c r="G37" s="155">
        <f t="shared" si="22"/>
        <v>0</v>
      </c>
      <c r="H37" s="159">
        <f t="shared" si="23"/>
        <v>0</v>
      </c>
      <c r="I37" s="247"/>
      <c r="J37" s="155">
        <f t="shared" si="24"/>
        <v>0</v>
      </c>
      <c r="K37" s="159">
        <f t="shared" si="25"/>
        <v>0</v>
      </c>
      <c r="L37" s="247"/>
      <c r="M37" s="155">
        <f t="shared" si="26"/>
        <v>0</v>
      </c>
      <c r="N37" s="159">
        <f t="shared" si="27"/>
        <v>0</v>
      </c>
      <c r="O37" s="247"/>
      <c r="P37" s="155">
        <f t="shared" si="6"/>
        <v>0</v>
      </c>
      <c r="Q37" s="159">
        <f t="shared" si="7"/>
        <v>0</v>
      </c>
      <c r="R37" s="151">
        <f t="shared" si="8"/>
        <v>0</v>
      </c>
      <c r="S37" s="161">
        <f t="shared" si="9"/>
        <v>0</v>
      </c>
      <c r="U37" s="246"/>
      <c r="V37" s="155">
        <f t="shared" si="28"/>
        <v>0</v>
      </c>
      <c r="W37" s="159">
        <f t="shared" si="29"/>
        <v>0</v>
      </c>
      <c r="X37" s="247"/>
      <c r="Y37" s="155">
        <f t="shared" si="30"/>
        <v>0</v>
      </c>
      <c r="Z37" s="159">
        <f t="shared" si="31"/>
        <v>0</v>
      </c>
      <c r="AA37" s="247"/>
      <c r="AB37" s="155">
        <f t="shared" si="32"/>
        <v>0</v>
      </c>
      <c r="AC37" s="159">
        <f t="shared" si="33"/>
        <v>0</v>
      </c>
      <c r="AD37" s="247"/>
      <c r="AE37" s="155">
        <f t="shared" si="34"/>
        <v>0</v>
      </c>
      <c r="AF37" s="159">
        <f t="shared" si="35"/>
        <v>0</v>
      </c>
      <c r="AG37" s="247"/>
      <c r="AH37" s="155">
        <f t="shared" si="36"/>
        <v>0</v>
      </c>
      <c r="AI37" s="159">
        <f t="shared" si="37"/>
        <v>0</v>
      </c>
      <c r="AJ37" s="162">
        <f t="shared" si="38"/>
        <v>0</v>
      </c>
      <c r="AK37" s="161">
        <f t="shared" si="39"/>
        <v>0</v>
      </c>
    </row>
    <row r="38" spans="2:37" outlineLevel="1" x14ac:dyDescent="0.35">
      <c r="B38" s="230" t="s">
        <v>99</v>
      </c>
      <c r="C38" s="51" t="s">
        <v>150</v>
      </c>
      <c r="D38" s="246"/>
      <c r="E38" s="79">
        <f t="shared" si="40"/>
        <v>0</v>
      </c>
      <c r="F38" s="247"/>
      <c r="G38" s="155">
        <f t="shared" si="22"/>
        <v>0</v>
      </c>
      <c r="H38" s="159">
        <f t="shared" si="23"/>
        <v>0</v>
      </c>
      <c r="I38" s="247"/>
      <c r="J38" s="155">
        <f t="shared" si="24"/>
        <v>0</v>
      </c>
      <c r="K38" s="159">
        <f t="shared" si="25"/>
        <v>0</v>
      </c>
      <c r="L38" s="247"/>
      <c r="M38" s="155">
        <f t="shared" si="26"/>
        <v>0</v>
      </c>
      <c r="N38" s="159">
        <f t="shared" si="27"/>
        <v>0</v>
      </c>
      <c r="O38" s="247"/>
      <c r="P38" s="155">
        <f t="shared" si="6"/>
        <v>0</v>
      </c>
      <c r="Q38" s="159">
        <f t="shared" si="7"/>
        <v>0</v>
      </c>
      <c r="R38" s="151">
        <f t="shared" si="8"/>
        <v>0</v>
      </c>
      <c r="S38" s="161">
        <f t="shared" si="9"/>
        <v>0</v>
      </c>
      <c r="U38" s="246"/>
      <c r="V38" s="155">
        <f t="shared" si="28"/>
        <v>0</v>
      </c>
      <c r="W38" s="159">
        <f t="shared" si="29"/>
        <v>0</v>
      </c>
      <c r="X38" s="247">
        <v>900</v>
      </c>
      <c r="Y38" s="155">
        <f t="shared" si="30"/>
        <v>900</v>
      </c>
      <c r="Z38" s="159">
        <f t="shared" si="31"/>
        <v>0</v>
      </c>
      <c r="AA38" s="247"/>
      <c r="AB38" s="155">
        <f t="shared" si="32"/>
        <v>900</v>
      </c>
      <c r="AC38" s="159">
        <f t="shared" si="33"/>
        <v>0</v>
      </c>
      <c r="AD38" s="247"/>
      <c r="AE38" s="155">
        <f t="shared" si="34"/>
        <v>900</v>
      </c>
      <c r="AF38" s="159">
        <f t="shared" si="35"/>
        <v>0</v>
      </c>
      <c r="AG38" s="247"/>
      <c r="AH38" s="155">
        <f t="shared" si="36"/>
        <v>900</v>
      </c>
      <c r="AI38" s="159">
        <f t="shared" si="37"/>
        <v>0</v>
      </c>
      <c r="AJ38" s="162">
        <f t="shared" si="38"/>
        <v>900</v>
      </c>
      <c r="AK38" s="161">
        <f t="shared" si="39"/>
        <v>0</v>
      </c>
    </row>
    <row r="39" spans="2:37" outlineLevel="1" x14ac:dyDescent="0.35">
      <c r="B39" s="50" t="s">
        <v>138</v>
      </c>
      <c r="C39" s="55" t="s">
        <v>150</v>
      </c>
      <c r="D39" s="170">
        <f>SUM(D14:D38)</f>
        <v>0</v>
      </c>
      <c r="E39" s="156">
        <f t="shared" ref="E39:G39" si="41">SUM(E14:E38)</f>
        <v>126670</v>
      </c>
      <c r="F39" s="156">
        <f t="shared" si="41"/>
        <v>0</v>
      </c>
      <c r="G39" s="156">
        <f t="shared" si="41"/>
        <v>126670</v>
      </c>
      <c r="H39" s="160">
        <f>IFERROR((G39-E39)/E39,0)</f>
        <v>0</v>
      </c>
      <c r="I39" s="156">
        <f>SUM(I14:I38)</f>
        <v>0</v>
      </c>
      <c r="J39" s="156">
        <f>SUM(J14:J38)</f>
        <v>126670</v>
      </c>
      <c r="K39" s="160">
        <f t="shared" ref="K39" si="42">IFERROR((J39-G39)/G39,0)</f>
        <v>0</v>
      </c>
      <c r="L39" s="156">
        <f t="shared" ref="L39" si="43">SUM(L14:L38)</f>
        <v>3460</v>
      </c>
      <c r="M39" s="156">
        <f>SUM(M14:M38)</f>
        <v>130130</v>
      </c>
      <c r="N39" s="160">
        <f t="shared" ref="N39" si="44">IFERROR((M39-J39)/J39,0)</f>
        <v>2.7315070656035369E-2</v>
      </c>
      <c r="O39" s="156">
        <f>SUM(O14:O38)</f>
        <v>3705.9</v>
      </c>
      <c r="P39" s="156">
        <f>SUM(P14:P38)</f>
        <v>133835.9</v>
      </c>
      <c r="Q39" s="160">
        <f t="shared" si="7"/>
        <v>2.8478444632290743E-2</v>
      </c>
      <c r="R39" s="151">
        <f t="shared" si="8"/>
        <v>7165.9</v>
      </c>
      <c r="S39" s="161">
        <f t="shared" si="9"/>
        <v>1.3852352690349123E-2</v>
      </c>
      <c r="U39" s="151">
        <f>SUM(U14:U38)</f>
        <v>3600</v>
      </c>
      <c r="V39" s="151">
        <f>SUM(V14:V38)</f>
        <v>137435.9</v>
      </c>
      <c r="W39" s="160">
        <f>IFERROR((V39-P39)/P39,0)</f>
        <v>2.6898612405191733E-2</v>
      </c>
      <c r="X39" s="151">
        <f>SUM(X14:X38)</f>
        <v>900</v>
      </c>
      <c r="Y39" s="151">
        <f>SUM(Y14:Y38)</f>
        <v>138335.9</v>
      </c>
      <c r="Z39" s="160">
        <f t="shared" ref="Z39" si="45">IFERROR((Y39-V39)/V39,0)</f>
        <v>6.5485073405129228E-3</v>
      </c>
      <c r="AA39" s="151">
        <f>SUM(AA14:AA38)</f>
        <v>0</v>
      </c>
      <c r="AB39" s="151">
        <f>SUM(AB14:AB38)</f>
        <v>138335.9</v>
      </c>
      <c r="AC39" s="160">
        <f t="shared" ref="AC39" si="46">IFERROR((AB39-Y39)/Y39,0)</f>
        <v>0</v>
      </c>
      <c r="AD39" s="151">
        <f>SUM(AD14:AD38)</f>
        <v>0</v>
      </c>
      <c r="AE39" s="151">
        <f>SUM(AE14:AE38)</f>
        <v>138335.9</v>
      </c>
      <c r="AF39" s="160">
        <f t="shared" ref="AF39" si="47">IFERROR((AE39-AB39)/AB39,0)</f>
        <v>0</v>
      </c>
      <c r="AG39" s="151">
        <f>SUM(AG14:AG38)</f>
        <v>0</v>
      </c>
      <c r="AH39" s="151">
        <f>SUM(AH14:AH38)</f>
        <v>138335.9</v>
      </c>
      <c r="AI39" s="160">
        <f>IFERROR((AH39-AE39)/AE39,0)</f>
        <v>0</v>
      </c>
      <c r="AJ39" s="151">
        <f>SUM(AJ14:AJ38)</f>
        <v>4500</v>
      </c>
      <c r="AK39" s="161">
        <f t="shared" ref="AK39" si="48">IFERROR((AH39/V39)^(1/4)-1,0)</f>
        <v>1.633121847220087E-3</v>
      </c>
    </row>
    <row r="40" spans="2:37" outlineLevel="1" x14ac:dyDescent="0.35">
      <c r="O40" s="54"/>
    </row>
    <row r="41" spans="2:37" outlineLevel="1" x14ac:dyDescent="0.35"/>
    <row r="42" spans="2:37" ht="17.25" customHeight="1" x14ac:dyDescent="0.35">
      <c r="B42" s="296" t="s">
        <v>151</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332"/>
    </row>
    <row r="43" spans="2:3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37" ht="15" customHeight="1" outlineLevel="1" x14ac:dyDescent="0.35">
      <c r="B44" s="333"/>
      <c r="C44" s="334" t="s">
        <v>105</v>
      </c>
      <c r="D44" s="307" t="s">
        <v>130</v>
      </c>
      <c r="E44" s="308"/>
      <c r="F44" s="308"/>
      <c r="G44" s="308"/>
      <c r="H44" s="308"/>
      <c r="I44" s="308"/>
      <c r="J44" s="308"/>
      <c r="K44" s="308"/>
      <c r="L44" s="308"/>
      <c r="M44" s="308"/>
      <c r="N44" s="308"/>
      <c r="O44" s="308"/>
      <c r="P44" s="308"/>
      <c r="Q44" s="309"/>
      <c r="R44" s="318" t="str">
        <f xml:space="preserve"> D45&amp;" - "&amp;O45</f>
        <v>2019 - 2023</v>
      </c>
      <c r="S44" s="341"/>
      <c r="U44" s="307" t="s">
        <v>131</v>
      </c>
      <c r="V44" s="308"/>
      <c r="W44" s="308"/>
      <c r="X44" s="308"/>
      <c r="Y44" s="308"/>
      <c r="Z44" s="308"/>
      <c r="AA44" s="308"/>
      <c r="AB44" s="308"/>
      <c r="AC44" s="308"/>
      <c r="AD44" s="308"/>
      <c r="AE44" s="308"/>
      <c r="AF44" s="308"/>
      <c r="AG44" s="308"/>
      <c r="AH44" s="308"/>
      <c r="AI44" s="308"/>
      <c r="AJ44" s="308"/>
      <c r="AK44" s="330"/>
    </row>
    <row r="45" spans="2:37" ht="15" customHeight="1" outlineLevel="1" x14ac:dyDescent="0.35">
      <c r="B45" s="333"/>
      <c r="C45" s="335"/>
      <c r="D45" s="307">
        <f>$C$3-5</f>
        <v>2019</v>
      </c>
      <c r="E45" s="309"/>
      <c r="F45" s="307">
        <f>$C$3-4</f>
        <v>2020</v>
      </c>
      <c r="G45" s="308"/>
      <c r="H45" s="309"/>
      <c r="I45" s="307">
        <f>$C$3-3</f>
        <v>2021</v>
      </c>
      <c r="J45" s="308"/>
      <c r="K45" s="309"/>
      <c r="L45" s="307">
        <f>$C$3-2</f>
        <v>2022</v>
      </c>
      <c r="M45" s="308"/>
      <c r="N45" s="309"/>
      <c r="O45" s="307">
        <f>$C$3-1</f>
        <v>2023</v>
      </c>
      <c r="P45" s="308"/>
      <c r="Q45" s="309"/>
      <c r="R45" s="320"/>
      <c r="S45" s="342"/>
      <c r="U45" s="307">
        <f>$C$3</f>
        <v>2024</v>
      </c>
      <c r="V45" s="308"/>
      <c r="W45" s="309"/>
      <c r="X45" s="307">
        <f>$C$3+1</f>
        <v>2025</v>
      </c>
      <c r="Y45" s="308"/>
      <c r="Z45" s="309"/>
      <c r="AA45" s="307">
        <f>$C$3+2</f>
        <v>2026</v>
      </c>
      <c r="AB45" s="308"/>
      <c r="AC45" s="309"/>
      <c r="AD45" s="307">
        <f>$C$3+3</f>
        <v>2027</v>
      </c>
      <c r="AE45" s="308"/>
      <c r="AF45" s="309"/>
      <c r="AG45" s="307">
        <f>$C$3+4</f>
        <v>2028</v>
      </c>
      <c r="AH45" s="308"/>
      <c r="AI45" s="309"/>
      <c r="AJ45" s="316" t="str">
        <f>U45&amp;" - "&amp;AG45</f>
        <v>2024 - 2028</v>
      </c>
      <c r="AK45" s="331"/>
    </row>
    <row r="46" spans="2:37" ht="29" outlineLevel="1" x14ac:dyDescent="0.35">
      <c r="B46" s="333"/>
      <c r="C46" s="336"/>
      <c r="D46" s="65" t="s">
        <v>148</v>
      </c>
      <c r="E46" s="66" t="s">
        <v>149</v>
      </c>
      <c r="F46" s="65" t="s">
        <v>148</v>
      </c>
      <c r="G46" s="9" t="s">
        <v>149</v>
      </c>
      <c r="H46" s="66" t="s">
        <v>134</v>
      </c>
      <c r="I46" s="65" t="s">
        <v>148</v>
      </c>
      <c r="J46" s="9" t="s">
        <v>149</v>
      </c>
      <c r="K46" s="66" t="s">
        <v>134</v>
      </c>
      <c r="L46" s="65" t="s">
        <v>148</v>
      </c>
      <c r="M46" s="9" t="s">
        <v>149</v>
      </c>
      <c r="N46" s="66" t="s">
        <v>134</v>
      </c>
      <c r="O46" s="65" t="s">
        <v>148</v>
      </c>
      <c r="P46" s="9" t="s">
        <v>149</v>
      </c>
      <c r="Q46" s="66" t="s">
        <v>134</v>
      </c>
      <c r="R46" s="9" t="s">
        <v>126</v>
      </c>
      <c r="S46" s="59" t="s">
        <v>135</v>
      </c>
      <c r="U46" s="65" t="s">
        <v>148</v>
      </c>
      <c r="V46" s="9" t="s">
        <v>149</v>
      </c>
      <c r="W46" s="66" t="s">
        <v>134</v>
      </c>
      <c r="X46" s="65" t="s">
        <v>148</v>
      </c>
      <c r="Y46" s="9" t="s">
        <v>149</v>
      </c>
      <c r="Z46" s="66" t="s">
        <v>134</v>
      </c>
      <c r="AA46" s="65" t="s">
        <v>148</v>
      </c>
      <c r="AB46" s="9" t="s">
        <v>149</v>
      </c>
      <c r="AC46" s="66" t="s">
        <v>134</v>
      </c>
      <c r="AD46" s="65" t="s">
        <v>148</v>
      </c>
      <c r="AE46" s="9" t="s">
        <v>149</v>
      </c>
      <c r="AF46" s="66" t="s">
        <v>134</v>
      </c>
      <c r="AG46" s="65" t="s">
        <v>148</v>
      </c>
      <c r="AH46" s="9" t="s">
        <v>149</v>
      </c>
      <c r="AI46" s="66" t="s">
        <v>134</v>
      </c>
      <c r="AJ46" s="9" t="s">
        <v>126</v>
      </c>
      <c r="AK46" s="59" t="s">
        <v>135</v>
      </c>
    </row>
    <row r="47" spans="2:37" ht="14.25" customHeight="1" outlineLevel="1" x14ac:dyDescent="0.35">
      <c r="B47" s="229" t="s">
        <v>75</v>
      </c>
      <c r="C47" s="51" t="s">
        <v>150</v>
      </c>
      <c r="D47" s="78"/>
      <c r="E47" s="79">
        <f>D47</f>
        <v>0</v>
      </c>
      <c r="F47" s="78"/>
      <c r="G47" s="155">
        <f t="shared" ref="G47" si="49">E47+F47</f>
        <v>0</v>
      </c>
      <c r="H47" s="159">
        <f t="shared" ref="H47" si="50">IFERROR((G47-E47)/E47,0)</f>
        <v>0</v>
      </c>
      <c r="I47" s="78"/>
      <c r="J47" s="155">
        <f t="shared" si="2"/>
        <v>0</v>
      </c>
      <c r="K47" s="159">
        <f t="shared" si="3"/>
        <v>0</v>
      </c>
      <c r="L47" s="78"/>
      <c r="M47" s="155">
        <f t="shared" si="4"/>
        <v>0</v>
      </c>
      <c r="N47" s="159">
        <f t="shared" si="5"/>
        <v>0</v>
      </c>
      <c r="O47" s="78"/>
      <c r="P47" s="155">
        <f t="shared" ref="P47:P71" si="51">M47+O47</f>
        <v>0</v>
      </c>
      <c r="Q47" s="159">
        <f t="shared" ref="Q47:Q72" si="52">IFERROR((P47-M47)/M47,0)</f>
        <v>0</v>
      </c>
      <c r="R47" s="151">
        <f t="shared" ref="R47:R72" si="53">D47+F47+I47+L47+O47</f>
        <v>0</v>
      </c>
      <c r="S47" s="161">
        <f t="shared" ref="S47:S72" si="54">IFERROR((P47/E47)^(1/4)-1,0)</f>
        <v>0</v>
      </c>
      <c r="U47" s="78"/>
      <c r="V47" s="155">
        <f t="shared" ref="V47" si="55">P47+U47</f>
        <v>0</v>
      </c>
      <c r="W47" s="159">
        <f t="shared" ref="W47" si="56">IFERROR((V47-P47)/P47,0)</f>
        <v>0</v>
      </c>
      <c r="X47" s="78"/>
      <c r="Y47" s="155">
        <f t="shared" ref="Y47" si="57">V47+X47</f>
        <v>0</v>
      </c>
      <c r="Z47" s="159">
        <f t="shared" ref="Z47" si="58">IFERROR((Y47-V47)/V47,0)</f>
        <v>0</v>
      </c>
      <c r="AA47" s="78"/>
      <c r="AB47" s="155">
        <f t="shared" ref="AB47" si="59">Y47+AA47</f>
        <v>0</v>
      </c>
      <c r="AC47" s="159">
        <f t="shared" ref="AC47" si="60">IFERROR((AB47-Y47)/Y47,0)</f>
        <v>0</v>
      </c>
      <c r="AD47" s="78"/>
      <c r="AE47" s="155">
        <f t="shared" ref="AE47" si="61">AB47+AD47</f>
        <v>0</v>
      </c>
      <c r="AF47" s="159">
        <f t="shared" ref="AF47" si="62">IFERROR((AE47-AB47)/AB47,0)</f>
        <v>0</v>
      </c>
      <c r="AG47" s="78"/>
      <c r="AH47" s="155">
        <f t="shared" ref="AH47" si="63">AE47+AG47</f>
        <v>0</v>
      </c>
      <c r="AI47" s="159">
        <f t="shared" ref="AI47" si="64">IFERROR((AH47-AE47)/AE47,0)</f>
        <v>0</v>
      </c>
      <c r="AJ47" s="151">
        <f>U47+X47+AA47+AD47+AG47</f>
        <v>0</v>
      </c>
      <c r="AK47" s="161">
        <f>IFERROR((AH47/V47)^(1/4)-1,0)</f>
        <v>0</v>
      </c>
    </row>
    <row r="48" spans="2:37" ht="14.25" customHeight="1" outlineLevel="1" x14ac:dyDescent="0.35">
      <c r="B48" s="230" t="s">
        <v>76</v>
      </c>
      <c r="C48" s="51" t="s">
        <v>150</v>
      </c>
      <c r="D48" s="78"/>
      <c r="E48" s="79">
        <v>4852</v>
      </c>
      <c r="F48" s="78"/>
      <c r="G48" s="155">
        <f t="shared" ref="G48:G67" si="65">E48+F48</f>
        <v>4852</v>
      </c>
      <c r="H48" s="159">
        <f t="shared" ref="H48:H67" si="66">IFERROR((G48-E48)/E48,0)</f>
        <v>0</v>
      </c>
      <c r="I48" s="78"/>
      <c r="J48" s="155">
        <f t="shared" ref="J48:J67" si="67">G48+I48</f>
        <v>4852</v>
      </c>
      <c r="K48" s="159">
        <f t="shared" ref="K48:K67" si="68">IFERROR((J48-G48)/G48,0)</f>
        <v>0</v>
      </c>
      <c r="L48" s="78"/>
      <c r="M48" s="155">
        <f t="shared" ref="M48:M67" si="69">J48+L48</f>
        <v>4852</v>
      </c>
      <c r="N48" s="159">
        <f t="shared" ref="N48:N67" si="70">IFERROR((M48-J48)/J48,0)</f>
        <v>0</v>
      </c>
      <c r="O48" s="78"/>
      <c r="P48" s="155">
        <f t="shared" si="51"/>
        <v>4852</v>
      </c>
      <c r="Q48" s="159">
        <f t="shared" si="52"/>
        <v>0</v>
      </c>
      <c r="R48" s="151">
        <f t="shared" si="53"/>
        <v>0</v>
      </c>
      <c r="S48" s="161">
        <f t="shared" si="54"/>
        <v>0</v>
      </c>
      <c r="U48" s="78"/>
      <c r="V48" s="155">
        <f t="shared" ref="V48:V67" si="71">P48+U48</f>
        <v>4852</v>
      </c>
      <c r="W48" s="159">
        <f t="shared" ref="W48:W67" si="72">IFERROR((V48-P48)/P48,0)</f>
        <v>0</v>
      </c>
      <c r="X48" s="78"/>
      <c r="Y48" s="155">
        <f t="shared" ref="Y48:Y67" si="73">V48+X48</f>
        <v>4852</v>
      </c>
      <c r="Z48" s="159">
        <f t="shared" ref="Z48:Z67" si="74">IFERROR((Y48-V48)/V48,0)</f>
        <v>0</v>
      </c>
      <c r="AA48" s="78"/>
      <c r="AB48" s="155">
        <f t="shared" ref="AB48:AB67" si="75">Y48+AA48</f>
        <v>4852</v>
      </c>
      <c r="AC48" s="159">
        <f t="shared" ref="AC48:AC67" si="76">IFERROR((AB48-Y48)/Y48,0)</f>
        <v>0</v>
      </c>
      <c r="AD48" s="78"/>
      <c r="AE48" s="155">
        <f t="shared" ref="AE48:AE67" si="77">AB48+AD48</f>
        <v>4852</v>
      </c>
      <c r="AF48" s="159">
        <f t="shared" ref="AF48:AF67" si="78">IFERROR((AE48-AB48)/AB48,0)</f>
        <v>0</v>
      </c>
      <c r="AG48" s="78"/>
      <c r="AH48" s="155">
        <f t="shared" ref="AH48:AH67" si="79">AE48+AG48</f>
        <v>4852</v>
      </c>
      <c r="AI48" s="159">
        <f t="shared" ref="AI48:AI67" si="80">IFERROR((AH48-AE48)/AE48,0)</f>
        <v>0</v>
      </c>
      <c r="AJ48" s="151">
        <f t="shared" ref="AJ48:AJ67" si="81">U48+X48+AA48+AD48+AG48</f>
        <v>0</v>
      </c>
      <c r="AK48" s="161">
        <f t="shared" ref="AK48:AK67" si="82">IFERROR((AH48/V48)^(1/4)-1,0)</f>
        <v>0</v>
      </c>
    </row>
    <row r="49" spans="2:37" ht="14.25" customHeight="1" outlineLevel="1" x14ac:dyDescent="0.35">
      <c r="B49" s="229" t="s">
        <v>77</v>
      </c>
      <c r="C49" s="51" t="s">
        <v>150</v>
      </c>
      <c r="D49" s="78"/>
      <c r="E49" s="79"/>
      <c r="F49" s="78"/>
      <c r="G49" s="155">
        <f t="shared" si="65"/>
        <v>0</v>
      </c>
      <c r="H49" s="159">
        <f t="shared" si="66"/>
        <v>0</v>
      </c>
      <c r="I49" s="78"/>
      <c r="J49" s="155">
        <f t="shared" si="67"/>
        <v>0</v>
      </c>
      <c r="K49" s="159">
        <f t="shared" si="68"/>
        <v>0</v>
      </c>
      <c r="L49" s="78"/>
      <c r="M49" s="155">
        <f t="shared" si="69"/>
        <v>0</v>
      </c>
      <c r="N49" s="159">
        <f t="shared" si="70"/>
        <v>0</v>
      </c>
      <c r="O49" s="78"/>
      <c r="P49" s="155">
        <f t="shared" si="51"/>
        <v>0</v>
      </c>
      <c r="Q49" s="159">
        <f t="shared" si="52"/>
        <v>0</v>
      </c>
      <c r="R49" s="151">
        <f t="shared" si="53"/>
        <v>0</v>
      </c>
      <c r="S49" s="161">
        <f t="shared" si="54"/>
        <v>0</v>
      </c>
      <c r="U49" s="78"/>
      <c r="V49" s="155">
        <f t="shared" si="71"/>
        <v>0</v>
      </c>
      <c r="W49" s="159">
        <f t="shared" si="72"/>
        <v>0</v>
      </c>
      <c r="X49" s="78"/>
      <c r="Y49" s="155">
        <f t="shared" si="73"/>
        <v>0</v>
      </c>
      <c r="Z49" s="159">
        <f t="shared" si="74"/>
        <v>0</v>
      </c>
      <c r="AA49" s="78"/>
      <c r="AB49" s="155">
        <f t="shared" si="75"/>
        <v>0</v>
      </c>
      <c r="AC49" s="159">
        <f t="shared" si="76"/>
        <v>0</v>
      </c>
      <c r="AD49" s="78"/>
      <c r="AE49" s="155">
        <f t="shared" si="77"/>
        <v>0</v>
      </c>
      <c r="AF49" s="159">
        <f t="shared" si="78"/>
        <v>0</v>
      </c>
      <c r="AG49" s="78"/>
      <c r="AH49" s="155">
        <f t="shared" si="79"/>
        <v>0</v>
      </c>
      <c r="AI49" s="159">
        <f t="shared" si="80"/>
        <v>0</v>
      </c>
      <c r="AJ49" s="151">
        <f t="shared" si="81"/>
        <v>0</v>
      </c>
      <c r="AK49" s="161">
        <f t="shared" si="82"/>
        <v>0</v>
      </c>
    </row>
    <row r="50" spans="2:37" ht="14.25" customHeight="1" outlineLevel="1" x14ac:dyDescent="0.35">
      <c r="B50" s="230" t="s">
        <v>78</v>
      </c>
      <c r="C50" s="51" t="s">
        <v>150</v>
      </c>
      <c r="D50" s="78"/>
      <c r="E50" s="79">
        <v>15388</v>
      </c>
      <c r="F50" s="78"/>
      <c r="G50" s="155">
        <f t="shared" si="65"/>
        <v>15388</v>
      </c>
      <c r="H50" s="159">
        <f t="shared" si="66"/>
        <v>0</v>
      </c>
      <c r="I50" s="78"/>
      <c r="J50" s="155">
        <f t="shared" si="67"/>
        <v>15388</v>
      </c>
      <c r="K50" s="159">
        <f t="shared" si="68"/>
        <v>0</v>
      </c>
      <c r="L50" s="78">
        <v>12520</v>
      </c>
      <c r="M50" s="155">
        <f t="shared" si="69"/>
        <v>27908</v>
      </c>
      <c r="N50" s="159">
        <f t="shared" si="70"/>
        <v>0.81362100337925658</v>
      </c>
      <c r="O50" s="78">
        <v>15734</v>
      </c>
      <c r="P50" s="155">
        <f t="shared" si="51"/>
        <v>43642</v>
      </c>
      <c r="Q50" s="159">
        <f t="shared" si="52"/>
        <v>0.56378099469686116</v>
      </c>
      <c r="R50" s="151">
        <f t="shared" si="53"/>
        <v>28254</v>
      </c>
      <c r="S50" s="161">
        <f t="shared" si="54"/>
        <v>0.29771886139378601</v>
      </c>
      <c r="U50" s="78">
        <v>8422</v>
      </c>
      <c r="V50" s="155">
        <f t="shared" si="71"/>
        <v>52064</v>
      </c>
      <c r="W50" s="159">
        <f t="shared" si="72"/>
        <v>0.19297924018147655</v>
      </c>
      <c r="X50" s="78">
        <v>5000</v>
      </c>
      <c r="Y50" s="155">
        <f t="shared" si="73"/>
        <v>57064</v>
      </c>
      <c r="Z50" s="159">
        <f t="shared" si="74"/>
        <v>9.6035648432698212E-2</v>
      </c>
      <c r="AA50" s="78">
        <v>2000</v>
      </c>
      <c r="AB50" s="155">
        <f t="shared" si="75"/>
        <v>59064</v>
      </c>
      <c r="AC50" s="159">
        <f t="shared" si="76"/>
        <v>3.504836674610963E-2</v>
      </c>
      <c r="AD50" s="78">
        <v>1000</v>
      </c>
      <c r="AE50" s="155">
        <f t="shared" si="77"/>
        <v>60064</v>
      </c>
      <c r="AF50" s="159">
        <f t="shared" si="78"/>
        <v>1.6930786942977109E-2</v>
      </c>
      <c r="AG50" s="78">
        <v>1000</v>
      </c>
      <c r="AH50" s="155">
        <f t="shared" si="79"/>
        <v>61064</v>
      </c>
      <c r="AI50" s="159">
        <f t="shared" si="80"/>
        <v>1.6648907831646242E-2</v>
      </c>
      <c r="AJ50" s="151">
        <f t="shared" si="81"/>
        <v>17422</v>
      </c>
      <c r="AK50" s="161">
        <f t="shared" si="82"/>
        <v>4.0667350842529704E-2</v>
      </c>
    </row>
    <row r="51" spans="2:37" ht="14.25" customHeight="1" outlineLevel="1" x14ac:dyDescent="0.35">
      <c r="B51" s="229" t="s">
        <v>79</v>
      </c>
      <c r="C51" s="51" t="s">
        <v>150</v>
      </c>
      <c r="D51" s="78"/>
      <c r="E51" s="79"/>
      <c r="F51" s="78"/>
      <c r="G51" s="155">
        <f t="shared" si="65"/>
        <v>0</v>
      </c>
      <c r="H51" s="159">
        <f t="shared" si="66"/>
        <v>0</v>
      </c>
      <c r="I51" s="78"/>
      <c r="J51" s="155">
        <f t="shared" si="67"/>
        <v>0</v>
      </c>
      <c r="K51" s="159">
        <f t="shared" si="68"/>
        <v>0</v>
      </c>
      <c r="L51" s="78"/>
      <c r="M51" s="155">
        <f t="shared" si="69"/>
        <v>0</v>
      </c>
      <c r="N51" s="159">
        <f t="shared" si="70"/>
        <v>0</v>
      </c>
      <c r="O51" s="78"/>
      <c r="P51" s="155">
        <f t="shared" si="51"/>
        <v>0</v>
      </c>
      <c r="Q51" s="159">
        <f t="shared" si="52"/>
        <v>0</v>
      </c>
      <c r="R51" s="151">
        <f t="shared" si="53"/>
        <v>0</v>
      </c>
      <c r="S51" s="161">
        <f t="shared" si="54"/>
        <v>0</v>
      </c>
      <c r="U51" s="78"/>
      <c r="V51" s="155">
        <f t="shared" si="71"/>
        <v>0</v>
      </c>
      <c r="W51" s="159">
        <f t="shared" si="72"/>
        <v>0</v>
      </c>
      <c r="X51" s="78"/>
      <c r="Y51" s="155">
        <f t="shared" si="73"/>
        <v>0</v>
      </c>
      <c r="Z51" s="159">
        <f t="shared" si="74"/>
        <v>0</v>
      </c>
      <c r="AA51" s="78"/>
      <c r="AB51" s="155">
        <f t="shared" si="75"/>
        <v>0</v>
      </c>
      <c r="AC51" s="159">
        <f t="shared" si="76"/>
        <v>0</v>
      </c>
      <c r="AD51" s="78"/>
      <c r="AE51" s="155">
        <f t="shared" si="77"/>
        <v>0</v>
      </c>
      <c r="AF51" s="159">
        <f t="shared" si="78"/>
        <v>0</v>
      </c>
      <c r="AG51" s="78"/>
      <c r="AH51" s="155">
        <f t="shared" si="79"/>
        <v>0</v>
      </c>
      <c r="AI51" s="159">
        <f t="shared" si="80"/>
        <v>0</v>
      </c>
      <c r="AJ51" s="151">
        <f t="shared" si="81"/>
        <v>0</v>
      </c>
      <c r="AK51" s="161">
        <f t="shared" si="82"/>
        <v>0</v>
      </c>
    </row>
    <row r="52" spans="2:37" ht="14.25" customHeight="1" outlineLevel="1" x14ac:dyDescent="0.35">
      <c r="B52" s="230" t="s">
        <v>80</v>
      </c>
      <c r="C52" s="51" t="s">
        <v>150</v>
      </c>
      <c r="D52" s="78"/>
      <c r="E52" s="79">
        <v>19761</v>
      </c>
      <c r="F52" s="78"/>
      <c r="G52" s="155">
        <f t="shared" si="65"/>
        <v>19761</v>
      </c>
      <c r="H52" s="159">
        <f t="shared" si="66"/>
        <v>0</v>
      </c>
      <c r="I52" s="78">
        <v>1001</v>
      </c>
      <c r="J52" s="155">
        <f t="shared" si="67"/>
        <v>20762</v>
      </c>
      <c r="K52" s="159">
        <f t="shared" si="68"/>
        <v>5.065533120793482E-2</v>
      </c>
      <c r="L52" s="78">
        <v>25370</v>
      </c>
      <c r="M52" s="155">
        <f t="shared" si="69"/>
        <v>46132</v>
      </c>
      <c r="N52" s="159">
        <f t="shared" si="70"/>
        <v>1.2219439360369906</v>
      </c>
      <c r="O52" s="78">
        <v>17438</v>
      </c>
      <c r="P52" s="155">
        <f t="shared" si="51"/>
        <v>63570</v>
      </c>
      <c r="Q52" s="159">
        <f t="shared" si="52"/>
        <v>0.37800225440041618</v>
      </c>
      <c r="R52" s="151">
        <f t="shared" si="53"/>
        <v>43809</v>
      </c>
      <c r="S52" s="161">
        <f t="shared" si="54"/>
        <v>0.33924743517328215</v>
      </c>
      <c r="U52" s="78">
        <v>27570</v>
      </c>
      <c r="V52" s="155">
        <f t="shared" si="71"/>
        <v>91140</v>
      </c>
      <c r="W52" s="159">
        <f t="shared" si="72"/>
        <v>0.43369513921661162</v>
      </c>
      <c r="X52" s="78">
        <v>20000</v>
      </c>
      <c r="Y52" s="155">
        <f t="shared" si="73"/>
        <v>111140</v>
      </c>
      <c r="Z52" s="159">
        <f t="shared" si="74"/>
        <v>0.21944261575597981</v>
      </c>
      <c r="AA52" s="78">
        <v>3000</v>
      </c>
      <c r="AB52" s="155">
        <f t="shared" si="75"/>
        <v>114140</v>
      </c>
      <c r="AC52" s="159">
        <f t="shared" si="76"/>
        <v>2.6992981824725572E-2</v>
      </c>
      <c r="AD52" s="78">
        <v>3000</v>
      </c>
      <c r="AE52" s="155">
        <f t="shared" si="77"/>
        <v>117140</v>
      </c>
      <c r="AF52" s="159">
        <f t="shared" si="78"/>
        <v>2.6283511477133346E-2</v>
      </c>
      <c r="AG52" s="78">
        <v>3000</v>
      </c>
      <c r="AH52" s="155">
        <f t="shared" si="79"/>
        <v>120140</v>
      </c>
      <c r="AI52" s="159">
        <f t="shared" si="80"/>
        <v>2.5610380740993682E-2</v>
      </c>
      <c r="AJ52" s="151">
        <f t="shared" si="81"/>
        <v>56570</v>
      </c>
      <c r="AK52" s="161">
        <f t="shared" si="82"/>
        <v>7.150610752998432E-2</v>
      </c>
    </row>
    <row r="53" spans="2:37" ht="14.25" customHeight="1" outlineLevel="1" x14ac:dyDescent="0.35">
      <c r="B53" s="229" t="s">
        <v>81</v>
      </c>
      <c r="C53" s="51" t="s">
        <v>150</v>
      </c>
      <c r="D53" s="78"/>
      <c r="E53" s="79"/>
      <c r="F53" s="78"/>
      <c r="G53" s="155">
        <f t="shared" si="65"/>
        <v>0</v>
      </c>
      <c r="H53" s="159">
        <f t="shared" si="66"/>
        <v>0</v>
      </c>
      <c r="I53" s="78"/>
      <c r="J53" s="155">
        <f t="shared" si="67"/>
        <v>0</v>
      </c>
      <c r="K53" s="159">
        <f t="shared" si="68"/>
        <v>0</v>
      </c>
      <c r="L53" s="78"/>
      <c r="M53" s="155">
        <f t="shared" si="69"/>
        <v>0</v>
      </c>
      <c r="N53" s="159">
        <f t="shared" si="70"/>
        <v>0</v>
      </c>
      <c r="O53" s="78"/>
      <c r="P53" s="155">
        <f t="shared" si="51"/>
        <v>0</v>
      </c>
      <c r="Q53" s="159">
        <f t="shared" si="52"/>
        <v>0</v>
      </c>
      <c r="R53" s="151">
        <f t="shared" si="53"/>
        <v>0</v>
      </c>
      <c r="S53" s="161">
        <f t="shared" si="54"/>
        <v>0</v>
      </c>
      <c r="U53" s="78"/>
      <c r="V53" s="155">
        <f t="shared" si="71"/>
        <v>0</v>
      </c>
      <c r="W53" s="159">
        <f t="shared" si="72"/>
        <v>0</v>
      </c>
      <c r="X53" s="78"/>
      <c r="Y53" s="155">
        <f t="shared" si="73"/>
        <v>0</v>
      </c>
      <c r="Z53" s="159">
        <f t="shared" si="74"/>
        <v>0</v>
      </c>
      <c r="AA53" s="78"/>
      <c r="AB53" s="155">
        <f t="shared" si="75"/>
        <v>0</v>
      </c>
      <c r="AC53" s="159">
        <f t="shared" si="76"/>
        <v>0</v>
      </c>
      <c r="AD53" s="78"/>
      <c r="AE53" s="155">
        <f t="shared" si="77"/>
        <v>0</v>
      </c>
      <c r="AF53" s="159">
        <f t="shared" si="78"/>
        <v>0</v>
      </c>
      <c r="AG53" s="78"/>
      <c r="AH53" s="155">
        <f t="shared" si="79"/>
        <v>0</v>
      </c>
      <c r="AI53" s="159">
        <f t="shared" si="80"/>
        <v>0</v>
      </c>
      <c r="AJ53" s="151">
        <f t="shared" si="81"/>
        <v>0</v>
      </c>
      <c r="AK53" s="161">
        <f t="shared" si="82"/>
        <v>0</v>
      </c>
    </row>
    <row r="54" spans="2:37" ht="14.25" customHeight="1" outlineLevel="1" x14ac:dyDescent="0.35">
      <c r="B54" s="230" t="s">
        <v>82</v>
      </c>
      <c r="C54" s="51" t="s">
        <v>150</v>
      </c>
      <c r="D54" s="78"/>
      <c r="E54" s="79">
        <v>18189</v>
      </c>
      <c r="F54" s="78">
        <v>554</v>
      </c>
      <c r="G54" s="155">
        <f t="shared" si="65"/>
        <v>18743</v>
      </c>
      <c r="H54" s="159">
        <f t="shared" si="66"/>
        <v>3.0457969102204628E-2</v>
      </c>
      <c r="I54" s="78">
        <v>630</v>
      </c>
      <c r="J54" s="155">
        <f t="shared" si="67"/>
        <v>19373</v>
      </c>
      <c r="K54" s="159">
        <f t="shared" si="68"/>
        <v>3.3612548684842342E-2</v>
      </c>
      <c r="L54" s="78">
        <v>380</v>
      </c>
      <c r="M54" s="155">
        <f t="shared" si="69"/>
        <v>19753</v>
      </c>
      <c r="N54" s="159">
        <f t="shared" si="70"/>
        <v>1.9614927992566974E-2</v>
      </c>
      <c r="O54" s="78"/>
      <c r="P54" s="155">
        <f t="shared" si="51"/>
        <v>19753</v>
      </c>
      <c r="Q54" s="159">
        <f t="shared" si="52"/>
        <v>0</v>
      </c>
      <c r="R54" s="151">
        <f t="shared" si="53"/>
        <v>1564</v>
      </c>
      <c r="S54" s="161">
        <f t="shared" si="54"/>
        <v>2.0836195237780686E-2</v>
      </c>
      <c r="U54" s="78"/>
      <c r="V54" s="155">
        <f t="shared" si="71"/>
        <v>19753</v>
      </c>
      <c r="W54" s="159">
        <f t="shared" si="72"/>
        <v>0</v>
      </c>
      <c r="X54" s="78"/>
      <c r="Y54" s="155">
        <f t="shared" si="73"/>
        <v>19753</v>
      </c>
      <c r="Z54" s="159">
        <f t="shared" si="74"/>
        <v>0</v>
      </c>
      <c r="AA54" s="78"/>
      <c r="AB54" s="155">
        <f t="shared" si="75"/>
        <v>19753</v>
      </c>
      <c r="AC54" s="159">
        <f t="shared" si="76"/>
        <v>0</v>
      </c>
      <c r="AD54" s="78"/>
      <c r="AE54" s="155">
        <f t="shared" si="77"/>
        <v>19753</v>
      </c>
      <c r="AF54" s="159">
        <f t="shared" si="78"/>
        <v>0</v>
      </c>
      <c r="AG54" s="78"/>
      <c r="AH54" s="155">
        <f t="shared" si="79"/>
        <v>19753</v>
      </c>
      <c r="AI54" s="159">
        <f t="shared" si="80"/>
        <v>0</v>
      </c>
      <c r="AJ54" s="151">
        <f t="shared" si="81"/>
        <v>0</v>
      </c>
      <c r="AK54" s="161">
        <f t="shared" si="82"/>
        <v>0</v>
      </c>
    </row>
    <row r="55" spans="2:37" ht="14.25" customHeight="1" outlineLevel="1" x14ac:dyDescent="0.35">
      <c r="B55" s="230" t="s">
        <v>83</v>
      </c>
      <c r="C55" s="51" t="s">
        <v>150</v>
      </c>
      <c r="D55" s="78"/>
      <c r="E55" s="79">
        <v>299</v>
      </c>
      <c r="F55" s="78"/>
      <c r="G55" s="155">
        <f t="shared" si="65"/>
        <v>299</v>
      </c>
      <c r="H55" s="159">
        <f t="shared" si="66"/>
        <v>0</v>
      </c>
      <c r="I55" s="78"/>
      <c r="J55" s="155">
        <f t="shared" si="67"/>
        <v>299</v>
      </c>
      <c r="K55" s="159">
        <f t="shared" si="68"/>
        <v>0</v>
      </c>
      <c r="L55" s="78"/>
      <c r="M55" s="155">
        <f t="shared" si="69"/>
        <v>299</v>
      </c>
      <c r="N55" s="159">
        <f t="shared" si="70"/>
        <v>0</v>
      </c>
      <c r="O55" s="78"/>
      <c r="P55" s="155">
        <f t="shared" si="51"/>
        <v>299</v>
      </c>
      <c r="Q55" s="159">
        <f t="shared" si="52"/>
        <v>0</v>
      </c>
      <c r="R55" s="151">
        <f t="shared" si="53"/>
        <v>0</v>
      </c>
      <c r="S55" s="161">
        <f t="shared" si="54"/>
        <v>0</v>
      </c>
      <c r="U55" s="78"/>
      <c r="V55" s="155">
        <f t="shared" si="71"/>
        <v>299</v>
      </c>
      <c r="W55" s="159">
        <f t="shared" si="72"/>
        <v>0</v>
      </c>
      <c r="X55" s="78"/>
      <c r="Y55" s="155">
        <f t="shared" si="73"/>
        <v>299</v>
      </c>
      <c r="Z55" s="159">
        <f t="shared" si="74"/>
        <v>0</v>
      </c>
      <c r="AA55" s="78"/>
      <c r="AB55" s="155">
        <f t="shared" si="75"/>
        <v>299</v>
      </c>
      <c r="AC55" s="159">
        <f t="shared" si="76"/>
        <v>0</v>
      </c>
      <c r="AD55" s="78"/>
      <c r="AE55" s="155">
        <f t="shared" si="77"/>
        <v>299</v>
      </c>
      <c r="AF55" s="159">
        <f t="shared" si="78"/>
        <v>0</v>
      </c>
      <c r="AG55" s="78"/>
      <c r="AH55" s="155">
        <f t="shared" si="79"/>
        <v>299</v>
      </c>
      <c r="AI55" s="159">
        <f t="shared" si="80"/>
        <v>0</v>
      </c>
      <c r="AJ55" s="151">
        <f t="shared" si="81"/>
        <v>0</v>
      </c>
      <c r="AK55" s="161">
        <f t="shared" si="82"/>
        <v>0</v>
      </c>
    </row>
    <row r="56" spans="2:37" ht="14.25" customHeight="1" outlineLevel="1" x14ac:dyDescent="0.35">
      <c r="B56" s="230" t="s">
        <v>84</v>
      </c>
      <c r="C56" s="51" t="s">
        <v>150</v>
      </c>
      <c r="D56" s="78"/>
      <c r="E56" s="79">
        <v>1581</v>
      </c>
      <c r="F56" s="78"/>
      <c r="G56" s="155">
        <f t="shared" si="65"/>
        <v>1581</v>
      </c>
      <c r="H56" s="159">
        <f t="shared" si="66"/>
        <v>0</v>
      </c>
      <c r="I56" s="78"/>
      <c r="J56" s="155">
        <f t="shared" si="67"/>
        <v>1581</v>
      </c>
      <c r="K56" s="159">
        <f t="shared" si="68"/>
        <v>0</v>
      </c>
      <c r="L56" s="78"/>
      <c r="M56" s="155">
        <f t="shared" si="69"/>
        <v>1581</v>
      </c>
      <c r="N56" s="159">
        <f t="shared" si="70"/>
        <v>0</v>
      </c>
      <c r="O56" s="78"/>
      <c r="P56" s="155">
        <f t="shared" si="51"/>
        <v>1581</v>
      </c>
      <c r="Q56" s="159">
        <f t="shared" si="52"/>
        <v>0</v>
      </c>
      <c r="R56" s="151">
        <f t="shared" si="53"/>
        <v>0</v>
      </c>
      <c r="S56" s="161">
        <f t="shared" si="54"/>
        <v>0</v>
      </c>
      <c r="U56" s="78">
        <v>1140</v>
      </c>
      <c r="V56" s="155">
        <f t="shared" si="71"/>
        <v>2721</v>
      </c>
      <c r="W56" s="159">
        <f t="shared" si="72"/>
        <v>0.72106261859582543</v>
      </c>
      <c r="X56" s="78"/>
      <c r="Y56" s="155">
        <f t="shared" si="73"/>
        <v>2721</v>
      </c>
      <c r="Z56" s="159">
        <f t="shared" si="74"/>
        <v>0</v>
      </c>
      <c r="AA56" s="78">
        <v>1000</v>
      </c>
      <c r="AB56" s="155">
        <f t="shared" si="75"/>
        <v>3721</v>
      </c>
      <c r="AC56" s="159">
        <f t="shared" si="76"/>
        <v>0.3675119441381845</v>
      </c>
      <c r="AD56" s="78">
        <v>1000</v>
      </c>
      <c r="AE56" s="155">
        <f t="shared" si="77"/>
        <v>4721</v>
      </c>
      <c r="AF56" s="159">
        <f t="shared" si="78"/>
        <v>0.26874496103198064</v>
      </c>
      <c r="AG56" s="78">
        <v>1000</v>
      </c>
      <c r="AH56" s="155">
        <f t="shared" si="79"/>
        <v>5721</v>
      </c>
      <c r="AI56" s="159">
        <f t="shared" si="80"/>
        <v>0.21181952976064394</v>
      </c>
      <c r="AJ56" s="151">
        <f t="shared" si="81"/>
        <v>4140</v>
      </c>
      <c r="AK56" s="161">
        <f t="shared" si="82"/>
        <v>0.20416458839826945</v>
      </c>
    </row>
    <row r="57" spans="2:37" ht="14.25" customHeight="1" outlineLevel="1" x14ac:dyDescent="0.35">
      <c r="B57" s="229" t="s">
        <v>85</v>
      </c>
      <c r="C57" s="51" t="s">
        <v>150</v>
      </c>
      <c r="D57" s="78"/>
      <c r="E57" s="79"/>
      <c r="F57" s="78"/>
      <c r="G57" s="155">
        <f t="shared" si="65"/>
        <v>0</v>
      </c>
      <c r="H57" s="159">
        <f t="shared" si="66"/>
        <v>0</v>
      </c>
      <c r="I57" s="78"/>
      <c r="J57" s="155">
        <f t="shared" si="67"/>
        <v>0</v>
      </c>
      <c r="K57" s="159">
        <f t="shared" si="68"/>
        <v>0</v>
      </c>
      <c r="L57" s="78"/>
      <c r="M57" s="155">
        <f t="shared" si="69"/>
        <v>0</v>
      </c>
      <c r="N57" s="159">
        <f t="shared" si="70"/>
        <v>0</v>
      </c>
      <c r="O57" s="78"/>
      <c r="P57" s="155">
        <f t="shared" si="51"/>
        <v>0</v>
      </c>
      <c r="Q57" s="159">
        <f t="shared" si="52"/>
        <v>0</v>
      </c>
      <c r="R57" s="151">
        <f t="shared" si="53"/>
        <v>0</v>
      </c>
      <c r="S57" s="161">
        <f t="shared" si="54"/>
        <v>0</v>
      </c>
      <c r="U57" s="78"/>
      <c r="V57" s="155">
        <f t="shared" si="71"/>
        <v>0</v>
      </c>
      <c r="W57" s="159">
        <f t="shared" si="72"/>
        <v>0</v>
      </c>
      <c r="X57" s="78"/>
      <c r="Y57" s="155">
        <f t="shared" si="73"/>
        <v>0</v>
      </c>
      <c r="Z57" s="159">
        <f t="shared" si="74"/>
        <v>0</v>
      </c>
      <c r="AA57" s="78"/>
      <c r="AB57" s="155">
        <f t="shared" si="75"/>
        <v>0</v>
      </c>
      <c r="AC57" s="159">
        <f t="shared" si="76"/>
        <v>0</v>
      </c>
      <c r="AD57" s="78"/>
      <c r="AE57" s="155">
        <f t="shared" si="77"/>
        <v>0</v>
      </c>
      <c r="AF57" s="159">
        <f t="shared" si="78"/>
        <v>0</v>
      </c>
      <c r="AG57" s="78"/>
      <c r="AH57" s="155">
        <f t="shared" si="79"/>
        <v>0</v>
      </c>
      <c r="AI57" s="159">
        <f t="shared" si="80"/>
        <v>0</v>
      </c>
      <c r="AJ57" s="151">
        <f t="shared" si="81"/>
        <v>0</v>
      </c>
      <c r="AK57" s="161">
        <f t="shared" si="82"/>
        <v>0</v>
      </c>
    </row>
    <row r="58" spans="2:37" ht="14.25" customHeight="1" outlineLevel="1" x14ac:dyDescent="0.35">
      <c r="B58" s="230" t="s">
        <v>86</v>
      </c>
      <c r="C58" s="51" t="s">
        <v>150</v>
      </c>
      <c r="D58" s="78"/>
      <c r="E58" s="79">
        <v>7955</v>
      </c>
      <c r="F58" s="78"/>
      <c r="G58" s="155">
        <f t="shared" si="65"/>
        <v>7955</v>
      </c>
      <c r="H58" s="159">
        <f t="shared" si="66"/>
        <v>0</v>
      </c>
      <c r="I58" s="78"/>
      <c r="J58" s="155">
        <f t="shared" si="67"/>
        <v>7955</v>
      </c>
      <c r="K58" s="159">
        <f t="shared" si="68"/>
        <v>0</v>
      </c>
      <c r="L58" s="78"/>
      <c r="M58" s="155">
        <f t="shared" si="69"/>
        <v>7955</v>
      </c>
      <c r="N58" s="159">
        <f t="shared" si="70"/>
        <v>0</v>
      </c>
      <c r="O58" s="78"/>
      <c r="P58" s="155">
        <f t="shared" si="51"/>
        <v>7955</v>
      </c>
      <c r="Q58" s="159">
        <f t="shared" si="52"/>
        <v>0</v>
      </c>
      <c r="R58" s="151">
        <f t="shared" si="53"/>
        <v>0</v>
      </c>
      <c r="S58" s="161">
        <f t="shared" si="54"/>
        <v>0</v>
      </c>
      <c r="U58" s="78"/>
      <c r="V58" s="155">
        <f t="shared" si="71"/>
        <v>7955</v>
      </c>
      <c r="W58" s="159">
        <f t="shared" si="72"/>
        <v>0</v>
      </c>
      <c r="X58" s="78"/>
      <c r="Y58" s="155">
        <f t="shared" si="73"/>
        <v>7955</v>
      </c>
      <c r="Z58" s="159">
        <f t="shared" si="74"/>
        <v>0</v>
      </c>
      <c r="AA58" s="78"/>
      <c r="AB58" s="155">
        <f t="shared" si="75"/>
        <v>7955</v>
      </c>
      <c r="AC58" s="159">
        <f t="shared" si="76"/>
        <v>0</v>
      </c>
      <c r="AD58" s="78"/>
      <c r="AE58" s="155">
        <f t="shared" si="77"/>
        <v>7955</v>
      </c>
      <c r="AF58" s="159">
        <f t="shared" si="78"/>
        <v>0</v>
      </c>
      <c r="AG58" s="78"/>
      <c r="AH58" s="155">
        <f t="shared" si="79"/>
        <v>7955</v>
      </c>
      <c r="AI58" s="159">
        <f t="shared" si="80"/>
        <v>0</v>
      </c>
      <c r="AJ58" s="151">
        <f t="shared" si="81"/>
        <v>0</v>
      </c>
      <c r="AK58" s="161">
        <f t="shared" si="82"/>
        <v>0</v>
      </c>
    </row>
    <row r="59" spans="2:37" ht="14.25" customHeight="1" outlineLevel="1" x14ac:dyDescent="0.35">
      <c r="B59" s="230" t="s">
        <v>87</v>
      </c>
      <c r="C59" s="51" t="s">
        <v>150</v>
      </c>
      <c r="D59" s="78"/>
      <c r="E59" s="79">
        <v>1416</v>
      </c>
      <c r="F59" s="78"/>
      <c r="G59" s="155">
        <f t="shared" si="65"/>
        <v>1416</v>
      </c>
      <c r="H59" s="159">
        <f t="shared" si="66"/>
        <v>0</v>
      </c>
      <c r="I59" s="78"/>
      <c r="J59" s="155">
        <f t="shared" si="67"/>
        <v>1416</v>
      </c>
      <c r="K59" s="159">
        <f t="shared" si="68"/>
        <v>0</v>
      </c>
      <c r="L59" s="78"/>
      <c r="M59" s="155">
        <f t="shared" si="69"/>
        <v>1416</v>
      </c>
      <c r="N59" s="159">
        <f t="shared" si="70"/>
        <v>0</v>
      </c>
      <c r="O59" s="78"/>
      <c r="P59" s="155">
        <f t="shared" si="51"/>
        <v>1416</v>
      </c>
      <c r="Q59" s="159">
        <f t="shared" si="52"/>
        <v>0</v>
      </c>
      <c r="R59" s="151">
        <f t="shared" si="53"/>
        <v>0</v>
      </c>
      <c r="S59" s="161">
        <f t="shared" si="54"/>
        <v>0</v>
      </c>
      <c r="U59" s="78"/>
      <c r="V59" s="155">
        <f t="shared" si="71"/>
        <v>1416</v>
      </c>
      <c r="W59" s="159">
        <f t="shared" si="72"/>
        <v>0</v>
      </c>
      <c r="X59" s="78"/>
      <c r="Y59" s="155">
        <f t="shared" si="73"/>
        <v>1416</v>
      </c>
      <c r="Z59" s="159">
        <f t="shared" si="74"/>
        <v>0</v>
      </c>
      <c r="AA59" s="78"/>
      <c r="AB59" s="155">
        <f t="shared" si="75"/>
        <v>1416</v>
      </c>
      <c r="AC59" s="159">
        <f t="shared" si="76"/>
        <v>0</v>
      </c>
      <c r="AD59" s="78"/>
      <c r="AE59" s="155">
        <f t="shared" si="77"/>
        <v>1416</v>
      </c>
      <c r="AF59" s="159">
        <f t="shared" si="78"/>
        <v>0</v>
      </c>
      <c r="AG59" s="78"/>
      <c r="AH59" s="155">
        <f t="shared" si="79"/>
        <v>1416</v>
      </c>
      <c r="AI59" s="159">
        <f t="shared" si="80"/>
        <v>0</v>
      </c>
      <c r="AJ59" s="151">
        <f t="shared" si="81"/>
        <v>0</v>
      </c>
      <c r="AK59" s="161">
        <f t="shared" si="82"/>
        <v>0</v>
      </c>
    </row>
    <row r="60" spans="2:37" ht="14.25" customHeight="1" outlineLevel="1" x14ac:dyDescent="0.35">
      <c r="B60" s="230" t="s">
        <v>88</v>
      </c>
      <c r="C60" s="51" t="s">
        <v>150</v>
      </c>
      <c r="D60" s="78"/>
      <c r="E60" s="79">
        <v>880</v>
      </c>
      <c r="F60" s="78"/>
      <c r="G60" s="155">
        <f t="shared" si="65"/>
        <v>880</v>
      </c>
      <c r="H60" s="159">
        <f t="shared" si="66"/>
        <v>0</v>
      </c>
      <c r="I60" s="78"/>
      <c r="J60" s="155">
        <f t="shared" si="67"/>
        <v>880</v>
      </c>
      <c r="K60" s="159">
        <f t="shared" si="68"/>
        <v>0</v>
      </c>
      <c r="L60" s="78"/>
      <c r="M60" s="155">
        <f t="shared" si="69"/>
        <v>880</v>
      </c>
      <c r="N60" s="159">
        <f t="shared" si="70"/>
        <v>0</v>
      </c>
      <c r="O60" s="78"/>
      <c r="P60" s="155">
        <f t="shared" si="51"/>
        <v>880</v>
      </c>
      <c r="Q60" s="159">
        <f t="shared" si="52"/>
        <v>0</v>
      </c>
      <c r="R60" s="151">
        <f t="shared" si="53"/>
        <v>0</v>
      </c>
      <c r="S60" s="161">
        <f t="shared" si="54"/>
        <v>0</v>
      </c>
      <c r="U60" s="78"/>
      <c r="V60" s="155">
        <f t="shared" si="71"/>
        <v>880</v>
      </c>
      <c r="W60" s="159">
        <f t="shared" si="72"/>
        <v>0</v>
      </c>
      <c r="X60" s="78"/>
      <c r="Y60" s="155">
        <f t="shared" si="73"/>
        <v>880</v>
      </c>
      <c r="Z60" s="159">
        <f t="shared" si="74"/>
        <v>0</v>
      </c>
      <c r="AA60" s="78"/>
      <c r="AB60" s="155">
        <f t="shared" si="75"/>
        <v>880</v>
      </c>
      <c r="AC60" s="159">
        <f t="shared" si="76"/>
        <v>0</v>
      </c>
      <c r="AD60" s="78"/>
      <c r="AE60" s="155">
        <f t="shared" si="77"/>
        <v>880</v>
      </c>
      <c r="AF60" s="159">
        <f t="shared" si="78"/>
        <v>0</v>
      </c>
      <c r="AG60" s="78"/>
      <c r="AH60" s="155">
        <f t="shared" si="79"/>
        <v>880</v>
      </c>
      <c r="AI60" s="159">
        <f t="shared" si="80"/>
        <v>0</v>
      </c>
      <c r="AJ60" s="151">
        <f t="shared" si="81"/>
        <v>0</v>
      </c>
      <c r="AK60" s="161">
        <f t="shared" si="82"/>
        <v>0</v>
      </c>
    </row>
    <row r="61" spans="2:37" ht="14.25" customHeight="1" outlineLevel="1" x14ac:dyDescent="0.35">
      <c r="B61" s="230" t="s">
        <v>89</v>
      </c>
      <c r="C61" s="51" t="s">
        <v>150</v>
      </c>
      <c r="D61" s="78"/>
      <c r="E61" s="79">
        <v>13013</v>
      </c>
      <c r="F61" s="78"/>
      <c r="G61" s="155">
        <f t="shared" si="65"/>
        <v>13013</v>
      </c>
      <c r="H61" s="159">
        <f t="shared" si="66"/>
        <v>0</v>
      </c>
      <c r="I61" s="78"/>
      <c r="J61" s="155">
        <f t="shared" si="67"/>
        <v>13013</v>
      </c>
      <c r="K61" s="159">
        <f t="shared" si="68"/>
        <v>0</v>
      </c>
      <c r="L61" s="78">
        <v>20260</v>
      </c>
      <c r="M61" s="155">
        <f t="shared" si="69"/>
        <v>33273</v>
      </c>
      <c r="N61" s="159">
        <f t="shared" si="70"/>
        <v>1.5569046338277108</v>
      </c>
      <c r="O61" s="78">
        <v>32156</v>
      </c>
      <c r="P61" s="155">
        <f t="shared" si="51"/>
        <v>65429</v>
      </c>
      <c r="Q61" s="159">
        <f t="shared" si="52"/>
        <v>0.9664292369188231</v>
      </c>
      <c r="R61" s="151">
        <f t="shared" si="53"/>
        <v>52416</v>
      </c>
      <c r="S61" s="161">
        <f t="shared" si="54"/>
        <v>0.49743580483558736</v>
      </c>
      <c r="U61" s="78">
        <v>15002</v>
      </c>
      <c r="V61" s="155">
        <f t="shared" si="71"/>
        <v>80431</v>
      </c>
      <c r="W61" s="159">
        <f t="shared" si="72"/>
        <v>0.22928670772898868</v>
      </c>
      <c r="X61" s="78">
        <v>15000</v>
      </c>
      <c r="Y61" s="155">
        <f t="shared" si="73"/>
        <v>95431</v>
      </c>
      <c r="Z61" s="159">
        <f t="shared" si="74"/>
        <v>0.18649525680396861</v>
      </c>
      <c r="AA61" s="78"/>
      <c r="AB61" s="155">
        <f t="shared" si="75"/>
        <v>95431</v>
      </c>
      <c r="AC61" s="159">
        <f t="shared" si="76"/>
        <v>0</v>
      </c>
      <c r="AD61" s="78"/>
      <c r="AE61" s="155">
        <f t="shared" si="77"/>
        <v>95431</v>
      </c>
      <c r="AF61" s="159">
        <f t="shared" si="78"/>
        <v>0</v>
      </c>
      <c r="AG61" s="78"/>
      <c r="AH61" s="155">
        <f t="shared" si="79"/>
        <v>95431</v>
      </c>
      <c r="AI61" s="159">
        <f t="shared" si="80"/>
        <v>0</v>
      </c>
      <c r="AJ61" s="151">
        <f t="shared" si="81"/>
        <v>30002</v>
      </c>
      <c r="AK61" s="161">
        <f t="shared" si="82"/>
        <v>4.3677934294835463E-2</v>
      </c>
    </row>
    <row r="62" spans="2:37" ht="14.25" customHeight="1" outlineLevel="1" x14ac:dyDescent="0.35">
      <c r="B62" s="229" t="s">
        <v>90</v>
      </c>
      <c r="C62" s="51" t="s">
        <v>150</v>
      </c>
      <c r="D62" s="78"/>
      <c r="E62" s="79">
        <f t="shared" ref="E62:E67" si="83">D62</f>
        <v>0</v>
      </c>
      <c r="F62" s="78"/>
      <c r="G62" s="155">
        <f t="shared" si="65"/>
        <v>0</v>
      </c>
      <c r="H62" s="159">
        <f t="shared" si="66"/>
        <v>0</v>
      </c>
      <c r="I62" s="78"/>
      <c r="J62" s="155">
        <f t="shared" si="67"/>
        <v>0</v>
      </c>
      <c r="K62" s="159">
        <f t="shared" si="68"/>
        <v>0</v>
      </c>
      <c r="L62" s="78"/>
      <c r="M62" s="155">
        <f t="shared" si="69"/>
        <v>0</v>
      </c>
      <c r="N62" s="159">
        <f t="shared" si="70"/>
        <v>0</v>
      </c>
      <c r="O62" s="78"/>
      <c r="P62" s="155">
        <f t="shared" si="51"/>
        <v>0</v>
      </c>
      <c r="Q62" s="159">
        <f t="shared" si="52"/>
        <v>0</v>
      </c>
      <c r="R62" s="151">
        <f t="shared" si="53"/>
        <v>0</v>
      </c>
      <c r="S62" s="161">
        <f t="shared" si="54"/>
        <v>0</v>
      </c>
      <c r="U62" s="78"/>
      <c r="V62" s="155">
        <f t="shared" si="71"/>
        <v>0</v>
      </c>
      <c r="W62" s="159">
        <f t="shared" si="72"/>
        <v>0</v>
      </c>
      <c r="X62" s="78"/>
      <c r="Y62" s="155">
        <f t="shared" si="73"/>
        <v>0</v>
      </c>
      <c r="Z62" s="159">
        <f t="shared" si="74"/>
        <v>0</v>
      </c>
      <c r="AA62" s="78"/>
      <c r="AB62" s="155">
        <f t="shared" si="75"/>
        <v>0</v>
      </c>
      <c r="AC62" s="159">
        <f t="shared" si="76"/>
        <v>0</v>
      </c>
      <c r="AD62" s="78"/>
      <c r="AE62" s="155">
        <f t="shared" si="77"/>
        <v>0</v>
      </c>
      <c r="AF62" s="159">
        <f t="shared" si="78"/>
        <v>0</v>
      </c>
      <c r="AG62" s="78"/>
      <c r="AH62" s="155">
        <f t="shared" si="79"/>
        <v>0</v>
      </c>
      <c r="AI62" s="159">
        <f t="shared" si="80"/>
        <v>0</v>
      </c>
      <c r="AJ62" s="151">
        <f t="shared" si="81"/>
        <v>0</v>
      </c>
      <c r="AK62" s="161">
        <f t="shared" si="82"/>
        <v>0</v>
      </c>
    </row>
    <row r="63" spans="2:37" ht="14.25" customHeight="1" outlineLevel="1" x14ac:dyDescent="0.35">
      <c r="B63" s="230" t="s">
        <v>91</v>
      </c>
      <c r="C63" s="51" t="s">
        <v>150</v>
      </c>
      <c r="D63" s="78"/>
      <c r="E63" s="79">
        <f t="shared" si="83"/>
        <v>0</v>
      </c>
      <c r="F63" s="78"/>
      <c r="G63" s="155">
        <f t="shared" si="65"/>
        <v>0</v>
      </c>
      <c r="H63" s="159">
        <f t="shared" si="66"/>
        <v>0</v>
      </c>
      <c r="I63" s="78"/>
      <c r="J63" s="155">
        <f t="shared" si="67"/>
        <v>0</v>
      </c>
      <c r="K63" s="159">
        <f t="shared" si="68"/>
        <v>0</v>
      </c>
      <c r="L63" s="78">
        <v>4860</v>
      </c>
      <c r="M63" s="155">
        <f t="shared" si="69"/>
        <v>4860</v>
      </c>
      <c r="N63" s="159">
        <f t="shared" si="70"/>
        <v>0</v>
      </c>
      <c r="O63" s="78">
        <v>6046</v>
      </c>
      <c r="P63" s="155">
        <f t="shared" si="51"/>
        <v>10906</v>
      </c>
      <c r="Q63" s="159">
        <f t="shared" si="52"/>
        <v>1.2440329218106996</v>
      </c>
      <c r="R63" s="151">
        <f t="shared" si="53"/>
        <v>10906</v>
      </c>
      <c r="S63" s="161">
        <f t="shared" si="54"/>
        <v>0</v>
      </c>
      <c r="U63" s="78">
        <v>28475</v>
      </c>
      <c r="V63" s="155">
        <f t="shared" si="71"/>
        <v>39381</v>
      </c>
      <c r="W63" s="159">
        <f t="shared" si="72"/>
        <v>2.6109481019622227</v>
      </c>
      <c r="X63" s="78">
        <v>10000</v>
      </c>
      <c r="Y63" s="155">
        <f t="shared" si="73"/>
        <v>49381</v>
      </c>
      <c r="Z63" s="159">
        <f t="shared" si="74"/>
        <v>0.2539295599400726</v>
      </c>
      <c r="AA63" s="78">
        <v>2000</v>
      </c>
      <c r="AB63" s="155">
        <f t="shared" si="75"/>
        <v>51381</v>
      </c>
      <c r="AC63" s="159">
        <f t="shared" si="76"/>
        <v>4.0501407423907981E-2</v>
      </c>
      <c r="AD63" s="78">
        <v>1000</v>
      </c>
      <c r="AE63" s="155">
        <f t="shared" si="77"/>
        <v>52381</v>
      </c>
      <c r="AF63" s="159">
        <f t="shared" si="78"/>
        <v>1.9462447208111949E-2</v>
      </c>
      <c r="AG63" s="78">
        <v>1000</v>
      </c>
      <c r="AH63" s="155">
        <f t="shared" si="79"/>
        <v>53381</v>
      </c>
      <c r="AI63" s="159">
        <f t="shared" si="80"/>
        <v>1.9090891735552968E-2</v>
      </c>
      <c r="AJ63" s="151">
        <f t="shared" si="81"/>
        <v>42475</v>
      </c>
      <c r="AK63" s="161">
        <f t="shared" si="82"/>
        <v>7.9008811639745602E-2</v>
      </c>
    </row>
    <row r="64" spans="2:37" ht="14.25" customHeight="1" outlineLevel="1" x14ac:dyDescent="0.35">
      <c r="B64" s="229" t="s">
        <v>92</v>
      </c>
      <c r="C64" s="51" t="s">
        <v>150</v>
      </c>
      <c r="D64" s="78"/>
      <c r="E64" s="79">
        <f t="shared" si="83"/>
        <v>0</v>
      </c>
      <c r="F64" s="78"/>
      <c r="G64" s="155">
        <f t="shared" si="65"/>
        <v>0</v>
      </c>
      <c r="H64" s="159">
        <f t="shared" si="66"/>
        <v>0</v>
      </c>
      <c r="I64" s="78"/>
      <c r="J64" s="155">
        <f t="shared" si="67"/>
        <v>0</v>
      </c>
      <c r="K64" s="159">
        <f t="shared" si="68"/>
        <v>0</v>
      </c>
      <c r="L64" s="78"/>
      <c r="M64" s="155">
        <f t="shared" si="69"/>
        <v>0</v>
      </c>
      <c r="N64" s="159">
        <f t="shared" si="70"/>
        <v>0</v>
      </c>
      <c r="O64" s="78"/>
      <c r="P64" s="155">
        <f t="shared" si="51"/>
        <v>0</v>
      </c>
      <c r="Q64" s="159">
        <f t="shared" si="52"/>
        <v>0</v>
      </c>
      <c r="R64" s="151">
        <f t="shared" si="53"/>
        <v>0</v>
      </c>
      <c r="S64" s="161">
        <f t="shared" si="54"/>
        <v>0</v>
      </c>
      <c r="U64" s="78"/>
      <c r="V64" s="155">
        <f t="shared" si="71"/>
        <v>0</v>
      </c>
      <c r="W64" s="159">
        <f t="shared" si="72"/>
        <v>0</v>
      </c>
      <c r="X64" s="78"/>
      <c r="Y64" s="155">
        <f t="shared" si="73"/>
        <v>0</v>
      </c>
      <c r="Z64" s="159">
        <f t="shared" si="74"/>
        <v>0</v>
      </c>
      <c r="AA64" s="78"/>
      <c r="AB64" s="155">
        <f t="shared" si="75"/>
        <v>0</v>
      </c>
      <c r="AC64" s="159">
        <f t="shared" si="76"/>
        <v>0</v>
      </c>
      <c r="AD64" s="78"/>
      <c r="AE64" s="155">
        <f t="shared" si="77"/>
        <v>0</v>
      </c>
      <c r="AF64" s="159">
        <f t="shared" si="78"/>
        <v>0</v>
      </c>
      <c r="AG64" s="78"/>
      <c r="AH64" s="155">
        <f t="shared" si="79"/>
        <v>0</v>
      </c>
      <c r="AI64" s="159">
        <f t="shared" si="80"/>
        <v>0</v>
      </c>
      <c r="AJ64" s="151">
        <f t="shared" si="81"/>
        <v>0</v>
      </c>
      <c r="AK64" s="161">
        <f t="shared" si="82"/>
        <v>0</v>
      </c>
    </row>
    <row r="65" spans="2:37" ht="14.25" customHeight="1" outlineLevel="1" x14ac:dyDescent="0.35">
      <c r="B65" s="230" t="s">
        <v>93</v>
      </c>
      <c r="C65" s="51" t="s">
        <v>150</v>
      </c>
      <c r="D65" s="78"/>
      <c r="E65" s="79">
        <f t="shared" si="83"/>
        <v>0</v>
      </c>
      <c r="F65" s="78"/>
      <c r="G65" s="155">
        <f t="shared" si="65"/>
        <v>0</v>
      </c>
      <c r="H65" s="159">
        <f t="shared" si="66"/>
        <v>0</v>
      </c>
      <c r="I65" s="78"/>
      <c r="J65" s="155">
        <f t="shared" si="67"/>
        <v>0</v>
      </c>
      <c r="K65" s="159">
        <f t="shared" si="68"/>
        <v>0</v>
      </c>
      <c r="L65" s="78">
        <v>3000</v>
      </c>
      <c r="M65" s="155">
        <f t="shared" si="69"/>
        <v>3000</v>
      </c>
      <c r="N65" s="159">
        <f t="shared" si="70"/>
        <v>0</v>
      </c>
      <c r="O65" s="78">
        <v>600</v>
      </c>
      <c r="P65" s="155">
        <f t="shared" si="51"/>
        <v>3600</v>
      </c>
      <c r="Q65" s="159">
        <f t="shared" si="52"/>
        <v>0.2</v>
      </c>
      <c r="R65" s="151">
        <f t="shared" si="53"/>
        <v>3600</v>
      </c>
      <c r="S65" s="161">
        <f t="shared" si="54"/>
        <v>0</v>
      </c>
      <c r="U65" s="78">
        <v>13280</v>
      </c>
      <c r="V65" s="155">
        <f t="shared" si="71"/>
        <v>16880</v>
      </c>
      <c r="W65" s="159">
        <f t="shared" si="72"/>
        <v>3.6888888888888891</v>
      </c>
      <c r="X65" s="78"/>
      <c r="Y65" s="155">
        <f t="shared" si="73"/>
        <v>16880</v>
      </c>
      <c r="Z65" s="159">
        <f t="shared" si="74"/>
        <v>0</v>
      </c>
      <c r="AA65" s="78">
        <v>1000</v>
      </c>
      <c r="AB65" s="155">
        <f t="shared" si="75"/>
        <v>17880</v>
      </c>
      <c r="AC65" s="159">
        <f t="shared" si="76"/>
        <v>5.9241706161137442E-2</v>
      </c>
      <c r="AD65" s="78"/>
      <c r="AE65" s="155">
        <f t="shared" si="77"/>
        <v>17880</v>
      </c>
      <c r="AF65" s="159">
        <f t="shared" si="78"/>
        <v>0</v>
      </c>
      <c r="AG65" s="78"/>
      <c r="AH65" s="155">
        <f t="shared" si="79"/>
        <v>17880</v>
      </c>
      <c r="AI65" s="159">
        <f t="shared" si="80"/>
        <v>0</v>
      </c>
      <c r="AJ65" s="151">
        <f t="shared" si="81"/>
        <v>14280</v>
      </c>
      <c r="AK65" s="161">
        <f t="shared" si="82"/>
        <v>1.4492330267628528E-2</v>
      </c>
    </row>
    <row r="66" spans="2:37" ht="14.25" customHeight="1" outlineLevel="1" x14ac:dyDescent="0.35">
      <c r="B66" s="229" t="s">
        <v>94</v>
      </c>
      <c r="C66" s="51" t="s">
        <v>150</v>
      </c>
      <c r="D66" s="78"/>
      <c r="E66" s="79">
        <f t="shared" si="83"/>
        <v>0</v>
      </c>
      <c r="F66" s="78"/>
      <c r="G66" s="155">
        <f t="shared" si="65"/>
        <v>0</v>
      </c>
      <c r="H66" s="159">
        <f t="shared" si="66"/>
        <v>0</v>
      </c>
      <c r="I66" s="78"/>
      <c r="J66" s="155">
        <f t="shared" si="67"/>
        <v>0</v>
      </c>
      <c r="K66" s="159">
        <f t="shared" si="68"/>
        <v>0</v>
      </c>
      <c r="L66" s="78"/>
      <c r="M66" s="155">
        <f t="shared" si="69"/>
        <v>0</v>
      </c>
      <c r="N66" s="159">
        <f t="shared" si="70"/>
        <v>0</v>
      </c>
      <c r="O66" s="78"/>
      <c r="P66" s="155">
        <f t="shared" si="51"/>
        <v>0</v>
      </c>
      <c r="Q66" s="159">
        <f t="shared" si="52"/>
        <v>0</v>
      </c>
      <c r="R66" s="151">
        <f t="shared" si="53"/>
        <v>0</v>
      </c>
      <c r="S66" s="161">
        <f t="shared" si="54"/>
        <v>0</v>
      </c>
      <c r="U66" s="78"/>
      <c r="V66" s="155">
        <f t="shared" si="71"/>
        <v>0</v>
      </c>
      <c r="W66" s="159">
        <f t="shared" si="72"/>
        <v>0</v>
      </c>
      <c r="X66" s="78"/>
      <c r="Y66" s="155">
        <f t="shared" si="73"/>
        <v>0</v>
      </c>
      <c r="Z66" s="159">
        <f t="shared" si="74"/>
        <v>0</v>
      </c>
      <c r="AA66" s="78"/>
      <c r="AB66" s="155">
        <f t="shared" si="75"/>
        <v>0</v>
      </c>
      <c r="AC66" s="159">
        <f t="shared" si="76"/>
        <v>0</v>
      </c>
      <c r="AD66" s="78"/>
      <c r="AE66" s="155">
        <f t="shared" si="77"/>
        <v>0</v>
      </c>
      <c r="AF66" s="159">
        <f t="shared" si="78"/>
        <v>0</v>
      </c>
      <c r="AG66" s="78"/>
      <c r="AH66" s="155">
        <f t="shared" si="79"/>
        <v>0</v>
      </c>
      <c r="AI66" s="159">
        <f t="shared" si="80"/>
        <v>0</v>
      </c>
      <c r="AJ66" s="151">
        <f t="shared" si="81"/>
        <v>0</v>
      </c>
      <c r="AK66" s="161">
        <f t="shared" si="82"/>
        <v>0</v>
      </c>
    </row>
    <row r="67" spans="2:37" ht="14.25" customHeight="1" outlineLevel="1" x14ac:dyDescent="0.35">
      <c r="B67" s="230" t="s">
        <v>95</v>
      </c>
      <c r="C67" s="51" t="s">
        <v>150</v>
      </c>
      <c r="D67" s="78"/>
      <c r="E67" s="79">
        <f t="shared" si="83"/>
        <v>0</v>
      </c>
      <c r="F67" s="78"/>
      <c r="G67" s="155">
        <f t="shared" si="65"/>
        <v>0</v>
      </c>
      <c r="H67" s="159">
        <f t="shared" si="66"/>
        <v>0</v>
      </c>
      <c r="I67" s="78"/>
      <c r="J67" s="155">
        <f t="shared" si="67"/>
        <v>0</v>
      </c>
      <c r="K67" s="159">
        <f t="shared" si="68"/>
        <v>0</v>
      </c>
      <c r="L67" s="78">
        <v>2000</v>
      </c>
      <c r="M67" s="155">
        <f t="shared" si="69"/>
        <v>2000</v>
      </c>
      <c r="N67" s="159">
        <f t="shared" si="70"/>
        <v>0</v>
      </c>
      <c r="O67" s="78">
        <v>4760</v>
      </c>
      <c r="P67" s="155">
        <f t="shared" si="51"/>
        <v>6760</v>
      </c>
      <c r="Q67" s="159">
        <f t="shared" si="52"/>
        <v>2.38</v>
      </c>
      <c r="R67" s="151">
        <f t="shared" si="53"/>
        <v>6760</v>
      </c>
      <c r="S67" s="161">
        <f t="shared" si="54"/>
        <v>0</v>
      </c>
      <c r="U67" s="78">
        <v>10872</v>
      </c>
      <c r="V67" s="155">
        <f t="shared" si="71"/>
        <v>17632</v>
      </c>
      <c r="W67" s="159">
        <f t="shared" si="72"/>
        <v>1.6082840236686391</v>
      </c>
      <c r="X67" s="78"/>
      <c r="Y67" s="155">
        <f t="shared" si="73"/>
        <v>17632</v>
      </c>
      <c r="Z67" s="159">
        <f t="shared" si="74"/>
        <v>0</v>
      </c>
      <c r="AA67" s="78"/>
      <c r="AB67" s="155">
        <f t="shared" si="75"/>
        <v>17632</v>
      </c>
      <c r="AC67" s="159">
        <f t="shared" si="76"/>
        <v>0</v>
      </c>
      <c r="AD67" s="78">
        <v>1000</v>
      </c>
      <c r="AE67" s="155">
        <f t="shared" si="77"/>
        <v>18632</v>
      </c>
      <c r="AF67" s="159">
        <f t="shared" si="78"/>
        <v>5.6715063520871141E-2</v>
      </c>
      <c r="AG67" s="78"/>
      <c r="AH67" s="155">
        <f t="shared" si="79"/>
        <v>18632</v>
      </c>
      <c r="AI67" s="159">
        <f t="shared" si="80"/>
        <v>0</v>
      </c>
      <c r="AJ67" s="151">
        <f t="shared" si="81"/>
        <v>11872</v>
      </c>
      <c r="AK67" s="161">
        <f t="shared" si="82"/>
        <v>1.3886813227819372E-2</v>
      </c>
    </row>
    <row r="68" spans="2:37" ht="14.25" customHeight="1" outlineLevel="1" x14ac:dyDescent="0.35">
      <c r="B68" s="229" t="s">
        <v>96</v>
      </c>
      <c r="C68" s="51" t="s">
        <v>150</v>
      </c>
      <c r="D68" s="78"/>
      <c r="E68" s="79">
        <f t="shared" ref="E68:E71" si="84">D68</f>
        <v>0</v>
      </c>
      <c r="F68" s="78"/>
      <c r="G68" s="155">
        <f t="shared" ref="G68:G71" si="85">E68+F68</f>
        <v>0</v>
      </c>
      <c r="H68" s="159">
        <f t="shared" ref="H68:H71" si="86">IFERROR((G68-E68)/E68,0)</f>
        <v>0</v>
      </c>
      <c r="I68" s="78"/>
      <c r="J68" s="155">
        <f t="shared" ref="J68:J71" si="87">G68+I68</f>
        <v>0</v>
      </c>
      <c r="K68" s="159">
        <f t="shared" ref="K68:K72" si="88">IFERROR((J68-G68)/G68,0)</f>
        <v>0</v>
      </c>
      <c r="L68" s="78"/>
      <c r="M68" s="155">
        <f t="shared" ref="M68:M71" si="89">J68+L68</f>
        <v>0</v>
      </c>
      <c r="N68" s="159">
        <f t="shared" ref="N68:N72" si="90">IFERROR((M68-J68)/J68,0)</f>
        <v>0</v>
      </c>
      <c r="O68" s="78"/>
      <c r="P68" s="155">
        <f t="shared" si="51"/>
        <v>0</v>
      </c>
      <c r="Q68" s="159">
        <f t="shared" si="52"/>
        <v>0</v>
      </c>
      <c r="R68" s="151">
        <f t="shared" si="53"/>
        <v>0</v>
      </c>
      <c r="S68" s="161">
        <f t="shared" si="54"/>
        <v>0</v>
      </c>
      <c r="U68" s="78"/>
      <c r="V68" s="155">
        <f t="shared" ref="V68:V71" si="91">P68+U68</f>
        <v>0</v>
      </c>
      <c r="W68" s="159">
        <f t="shared" ref="W68:W71" si="92">IFERROR((V68-P68)/P68,0)</f>
        <v>0</v>
      </c>
      <c r="X68" s="78"/>
      <c r="Y68" s="155">
        <f t="shared" ref="Y68:Y71" si="93">V68+X68</f>
        <v>0</v>
      </c>
      <c r="Z68" s="159">
        <f t="shared" ref="Z68:Z72" si="94">IFERROR((Y68-V68)/V68,0)</f>
        <v>0</v>
      </c>
      <c r="AA68" s="78"/>
      <c r="AB68" s="155">
        <f t="shared" ref="AB68:AB71" si="95">Y68+AA68</f>
        <v>0</v>
      </c>
      <c r="AC68" s="159">
        <f t="shared" ref="AC68:AC72" si="96">IFERROR((AB68-Y68)/Y68,0)</f>
        <v>0</v>
      </c>
      <c r="AD68" s="78"/>
      <c r="AE68" s="155">
        <f t="shared" ref="AE68:AE71" si="97">AB68+AD68</f>
        <v>0</v>
      </c>
      <c r="AF68" s="159">
        <f t="shared" ref="AF68:AF72" si="98">IFERROR((AE68-AB68)/AB68,0)</f>
        <v>0</v>
      </c>
      <c r="AG68" s="78"/>
      <c r="AH68" s="155">
        <f t="shared" ref="AH68:AH71" si="99">AE68+AG68</f>
        <v>0</v>
      </c>
      <c r="AI68" s="159">
        <f t="shared" ref="AI68:AI71" si="100">IFERROR((AH68-AE68)/AE68,0)</f>
        <v>0</v>
      </c>
      <c r="AJ68" s="151">
        <f t="shared" ref="AJ68:AJ71" si="101">U68+X68+AA68+AD68+AG68</f>
        <v>0</v>
      </c>
      <c r="AK68" s="161">
        <f t="shared" ref="AK68:AK72" si="102">IFERROR((AH68/V68)^(1/4)-1,0)</f>
        <v>0</v>
      </c>
    </row>
    <row r="69" spans="2:37" ht="14.25" customHeight="1" outlineLevel="1" x14ac:dyDescent="0.35">
      <c r="B69" s="230" t="s">
        <v>97</v>
      </c>
      <c r="C69" s="51" t="s">
        <v>150</v>
      </c>
      <c r="D69" s="78"/>
      <c r="E69" s="79">
        <f t="shared" si="84"/>
        <v>0</v>
      </c>
      <c r="F69" s="78"/>
      <c r="G69" s="155">
        <f t="shared" si="85"/>
        <v>0</v>
      </c>
      <c r="H69" s="159">
        <f t="shared" si="86"/>
        <v>0</v>
      </c>
      <c r="I69" s="78"/>
      <c r="J69" s="155">
        <f t="shared" si="87"/>
        <v>0</v>
      </c>
      <c r="K69" s="159">
        <f t="shared" si="88"/>
        <v>0</v>
      </c>
      <c r="L69" s="78"/>
      <c r="M69" s="155">
        <f t="shared" si="89"/>
        <v>0</v>
      </c>
      <c r="N69" s="159">
        <f t="shared" si="90"/>
        <v>0</v>
      </c>
      <c r="O69" s="78"/>
      <c r="P69" s="155">
        <f t="shared" si="51"/>
        <v>0</v>
      </c>
      <c r="Q69" s="159">
        <f t="shared" si="52"/>
        <v>0</v>
      </c>
      <c r="R69" s="151">
        <f t="shared" si="53"/>
        <v>0</v>
      </c>
      <c r="S69" s="161">
        <f t="shared" si="54"/>
        <v>0</v>
      </c>
      <c r="U69" s="78"/>
      <c r="V69" s="155">
        <f t="shared" si="91"/>
        <v>0</v>
      </c>
      <c r="W69" s="159">
        <f t="shared" si="92"/>
        <v>0</v>
      </c>
      <c r="X69" s="78">
        <v>10000</v>
      </c>
      <c r="Y69" s="155">
        <f t="shared" si="93"/>
        <v>10000</v>
      </c>
      <c r="Z69" s="159">
        <f t="shared" si="94"/>
        <v>0</v>
      </c>
      <c r="AA69" s="78"/>
      <c r="AB69" s="155">
        <f t="shared" si="95"/>
        <v>10000</v>
      </c>
      <c r="AC69" s="159">
        <f t="shared" si="96"/>
        <v>0</v>
      </c>
      <c r="AD69" s="78"/>
      <c r="AE69" s="155">
        <f t="shared" si="97"/>
        <v>10000</v>
      </c>
      <c r="AF69" s="159">
        <f t="shared" si="98"/>
        <v>0</v>
      </c>
      <c r="AG69" s="78"/>
      <c r="AH69" s="155">
        <f t="shared" si="99"/>
        <v>10000</v>
      </c>
      <c r="AI69" s="159">
        <f t="shared" si="100"/>
        <v>0</v>
      </c>
      <c r="AJ69" s="151">
        <f t="shared" si="101"/>
        <v>10000</v>
      </c>
      <c r="AK69" s="161">
        <f t="shared" si="102"/>
        <v>0</v>
      </c>
    </row>
    <row r="70" spans="2:37" ht="14.25" customHeight="1" outlineLevel="1" x14ac:dyDescent="0.35">
      <c r="B70" s="230" t="s">
        <v>98</v>
      </c>
      <c r="C70" s="51" t="s">
        <v>150</v>
      </c>
      <c r="D70" s="78"/>
      <c r="E70" s="79">
        <f t="shared" si="84"/>
        <v>0</v>
      </c>
      <c r="F70" s="78"/>
      <c r="G70" s="155">
        <f t="shared" si="85"/>
        <v>0</v>
      </c>
      <c r="H70" s="159">
        <f t="shared" si="86"/>
        <v>0</v>
      </c>
      <c r="I70" s="78"/>
      <c r="J70" s="155">
        <f t="shared" si="87"/>
        <v>0</v>
      </c>
      <c r="K70" s="159">
        <f t="shared" si="88"/>
        <v>0</v>
      </c>
      <c r="L70" s="78"/>
      <c r="M70" s="155">
        <f t="shared" si="89"/>
        <v>0</v>
      </c>
      <c r="N70" s="159">
        <f t="shared" si="90"/>
        <v>0</v>
      </c>
      <c r="O70" s="78"/>
      <c r="P70" s="155">
        <f t="shared" si="51"/>
        <v>0</v>
      </c>
      <c r="Q70" s="159">
        <f t="shared" si="52"/>
        <v>0</v>
      </c>
      <c r="R70" s="151">
        <f t="shared" si="53"/>
        <v>0</v>
      </c>
      <c r="S70" s="161">
        <f t="shared" si="54"/>
        <v>0</v>
      </c>
      <c r="U70" s="78"/>
      <c r="V70" s="155">
        <f t="shared" si="91"/>
        <v>0</v>
      </c>
      <c r="W70" s="159">
        <f t="shared" si="92"/>
        <v>0</v>
      </c>
      <c r="X70" s="78">
        <v>5000</v>
      </c>
      <c r="Y70" s="155">
        <f t="shared" si="93"/>
        <v>5000</v>
      </c>
      <c r="Z70" s="159">
        <f t="shared" si="94"/>
        <v>0</v>
      </c>
      <c r="AA70" s="78"/>
      <c r="AB70" s="155">
        <f t="shared" si="95"/>
        <v>5000</v>
      </c>
      <c r="AC70" s="159">
        <f t="shared" si="96"/>
        <v>0</v>
      </c>
      <c r="AD70" s="78"/>
      <c r="AE70" s="155">
        <f t="shared" si="97"/>
        <v>5000</v>
      </c>
      <c r="AF70" s="159">
        <f t="shared" si="98"/>
        <v>0</v>
      </c>
      <c r="AG70" s="78"/>
      <c r="AH70" s="155">
        <f t="shared" si="99"/>
        <v>5000</v>
      </c>
      <c r="AI70" s="159">
        <f t="shared" si="100"/>
        <v>0</v>
      </c>
      <c r="AJ70" s="151">
        <f t="shared" si="101"/>
        <v>5000</v>
      </c>
      <c r="AK70" s="161">
        <f t="shared" si="102"/>
        <v>0</v>
      </c>
    </row>
    <row r="71" spans="2:37" ht="14.25" customHeight="1" outlineLevel="1" x14ac:dyDescent="0.35">
      <c r="B71" s="230" t="s">
        <v>99</v>
      </c>
      <c r="C71" s="51" t="s">
        <v>150</v>
      </c>
      <c r="D71" s="78"/>
      <c r="E71" s="79">
        <f t="shared" si="84"/>
        <v>0</v>
      </c>
      <c r="F71" s="78"/>
      <c r="G71" s="155">
        <f t="shared" si="85"/>
        <v>0</v>
      </c>
      <c r="H71" s="159">
        <f t="shared" si="86"/>
        <v>0</v>
      </c>
      <c r="I71" s="78"/>
      <c r="J71" s="155">
        <f t="shared" si="87"/>
        <v>0</v>
      </c>
      <c r="K71" s="159">
        <f t="shared" si="88"/>
        <v>0</v>
      </c>
      <c r="L71" s="78"/>
      <c r="M71" s="155">
        <f t="shared" si="89"/>
        <v>0</v>
      </c>
      <c r="N71" s="159">
        <f t="shared" si="90"/>
        <v>0</v>
      </c>
      <c r="O71" s="78"/>
      <c r="P71" s="155">
        <f t="shared" si="51"/>
        <v>0</v>
      </c>
      <c r="Q71" s="159">
        <f t="shared" si="52"/>
        <v>0</v>
      </c>
      <c r="R71" s="151">
        <f t="shared" si="53"/>
        <v>0</v>
      </c>
      <c r="S71" s="161">
        <f t="shared" si="54"/>
        <v>0</v>
      </c>
      <c r="U71" s="78"/>
      <c r="V71" s="155">
        <f t="shared" si="91"/>
        <v>0</v>
      </c>
      <c r="W71" s="159">
        <f t="shared" si="92"/>
        <v>0</v>
      </c>
      <c r="X71" s="78"/>
      <c r="Y71" s="155">
        <f t="shared" si="93"/>
        <v>0</v>
      </c>
      <c r="Z71" s="159">
        <f t="shared" si="94"/>
        <v>0</v>
      </c>
      <c r="AA71" s="78"/>
      <c r="AB71" s="155">
        <f t="shared" si="95"/>
        <v>0</v>
      </c>
      <c r="AC71" s="159">
        <f t="shared" si="96"/>
        <v>0</v>
      </c>
      <c r="AD71" s="78"/>
      <c r="AE71" s="155">
        <f t="shared" si="97"/>
        <v>0</v>
      </c>
      <c r="AF71" s="159">
        <f t="shared" si="98"/>
        <v>0</v>
      </c>
      <c r="AG71" s="78"/>
      <c r="AH71" s="155">
        <f t="shared" si="99"/>
        <v>0</v>
      </c>
      <c r="AI71" s="159">
        <f t="shared" si="100"/>
        <v>0</v>
      </c>
      <c r="AJ71" s="151">
        <f t="shared" si="101"/>
        <v>0</v>
      </c>
      <c r="AK71" s="161">
        <f t="shared" si="102"/>
        <v>0</v>
      </c>
    </row>
    <row r="72" spans="2:37" outlineLevel="1" x14ac:dyDescent="0.35">
      <c r="B72" s="50" t="s">
        <v>138</v>
      </c>
      <c r="C72" s="55" t="s">
        <v>150</v>
      </c>
      <c r="D72" s="170">
        <f>SUM(D47:D71)</f>
        <v>0</v>
      </c>
      <c r="E72" s="156">
        <f t="shared" ref="E72" si="103">SUM(E47:E71)</f>
        <v>83334</v>
      </c>
      <c r="F72" s="156">
        <f>SUM(F47:F71)</f>
        <v>554</v>
      </c>
      <c r="G72" s="156">
        <f t="shared" ref="G72" si="104">SUM(G47:G71)</f>
        <v>83888</v>
      </c>
      <c r="H72" s="160">
        <f>IFERROR((G72-E72)/E72,0)</f>
        <v>6.647946816425469E-3</v>
      </c>
      <c r="I72" s="156">
        <f>SUM(I47:I71)</f>
        <v>1631</v>
      </c>
      <c r="J72" s="156">
        <f>SUM(J47:J71)</f>
        <v>85519</v>
      </c>
      <c r="K72" s="160">
        <f t="shared" si="88"/>
        <v>1.9442590120160214E-2</v>
      </c>
      <c r="L72" s="156">
        <f t="shared" ref="L72" si="105">SUM(L47:L71)</f>
        <v>68390</v>
      </c>
      <c r="M72" s="156">
        <f>SUM(M47:M71)</f>
        <v>153909</v>
      </c>
      <c r="N72" s="160">
        <f t="shared" si="90"/>
        <v>0.7997053286404191</v>
      </c>
      <c r="O72" s="156">
        <f>SUM(O47:O71)</f>
        <v>76734</v>
      </c>
      <c r="P72" s="156">
        <f>SUM(P47:P71)</f>
        <v>230643</v>
      </c>
      <c r="Q72" s="160">
        <f t="shared" si="52"/>
        <v>0.49856733524355301</v>
      </c>
      <c r="R72" s="151">
        <f t="shared" si="53"/>
        <v>147309</v>
      </c>
      <c r="S72" s="161">
        <f t="shared" si="54"/>
        <v>0.28982120480583262</v>
      </c>
      <c r="U72" s="151">
        <f>SUM(U47:U71)</f>
        <v>104761</v>
      </c>
      <c r="V72" s="151">
        <f>SUM(V47:V71)</f>
        <v>335404</v>
      </c>
      <c r="W72" s="160">
        <f>IFERROR((V72-P72)/P72,0)</f>
        <v>0.45421278772822066</v>
      </c>
      <c r="X72" s="151">
        <f>SUM(X47:X71)</f>
        <v>65000</v>
      </c>
      <c r="Y72" s="151">
        <f>SUM(Y47:Y71)</f>
        <v>400404</v>
      </c>
      <c r="Z72" s="160">
        <f t="shared" si="94"/>
        <v>0.19379613838833168</v>
      </c>
      <c r="AA72" s="151">
        <f>SUM(AA47:AA71)</f>
        <v>9000</v>
      </c>
      <c r="AB72" s="151">
        <f>SUM(AB47:AB71)</f>
        <v>409404</v>
      </c>
      <c r="AC72" s="160">
        <f t="shared" si="96"/>
        <v>2.2477297929091616E-2</v>
      </c>
      <c r="AD72" s="151">
        <f>SUM(AD47:AD71)</f>
        <v>7000</v>
      </c>
      <c r="AE72" s="151">
        <f>SUM(AE47:AE71)</f>
        <v>416404</v>
      </c>
      <c r="AF72" s="160">
        <f t="shared" si="98"/>
        <v>1.7098025422321229E-2</v>
      </c>
      <c r="AG72" s="151">
        <f>SUM(AG47:AG71)</f>
        <v>6000</v>
      </c>
      <c r="AH72" s="151">
        <f>SUM(AH47:AH71)</f>
        <v>422404</v>
      </c>
      <c r="AI72" s="160">
        <f>IFERROR((AH72-AE72)/AE72,0)</f>
        <v>1.4409083486229719E-2</v>
      </c>
      <c r="AJ72" s="151">
        <f>SUM(AJ47:AJ71)</f>
        <v>191761</v>
      </c>
      <c r="AK72" s="161">
        <f t="shared" si="102"/>
        <v>5.9351159118920194E-2</v>
      </c>
    </row>
    <row r="74" spans="2:37" ht="17.25" customHeight="1" x14ac:dyDescent="0.35">
      <c r="B74" s="296" t="s">
        <v>152</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332"/>
    </row>
    <row r="75" spans="2:37"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2:37" ht="15" customHeight="1" outlineLevel="1" x14ac:dyDescent="0.35">
      <c r="B76" s="333"/>
      <c r="C76" s="334" t="s">
        <v>105</v>
      </c>
      <c r="D76" s="307" t="s">
        <v>130</v>
      </c>
      <c r="E76" s="308"/>
      <c r="F76" s="308"/>
      <c r="G76" s="308"/>
      <c r="H76" s="308"/>
      <c r="I76" s="308"/>
      <c r="J76" s="308"/>
      <c r="K76" s="308"/>
      <c r="L76" s="308"/>
      <c r="M76" s="308"/>
      <c r="N76" s="308"/>
      <c r="O76" s="308"/>
      <c r="P76" s="308"/>
      <c r="Q76" s="309"/>
      <c r="R76" s="318" t="str">
        <f xml:space="preserve"> D77&amp;" - "&amp;O77</f>
        <v>2019 - 2023</v>
      </c>
      <c r="S76" s="341"/>
      <c r="U76" s="307" t="s">
        <v>131</v>
      </c>
      <c r="V76" s="308"/>
      <c r="W76" s="308"/>
      <c r="X76" s="308"/>
      <c r="Y76" s="308"/>
      <c r="Z76" s="308"/>
      <c r="AA76" s="308"/>
      <c r="AB76" s="308"/>
      <c r="AC76" s="308"/>
      <c r="AD76" s="308"/>
      <c r="AE76" s="308"/>
      <c r="AF76" s="308"/>
      <c r="AG76" s="308"/>
      <c r="AH76" s="308"/>
      <c r="AI76" s="308"/>
      <c r="AJ76" s="308"/>
      <c r="AK76" s="330"/>
    </row>
    <row r="77" spans="2:37" ht="15" customHeight="1" outlineLevel="1" x14ac:dyDescent="0.35">
      <c r="B77" s="333"/>
      <c r="C77" s="335"/>
      <c r="D77" s="307">
        <f>$C$3-5</f>
        <v>2019</v>
      </c>
      <c r="E77" s="309"/>
      <c r="F77" s="307">
        <f>$C$3-4</f>
        <v>2020</v>
      </c>
      <c r="G77" s="308"/>
      <c r="H77" s="309"/>
      <c r="I77" s="307">
        <f>$C$3-3</f>
        <v>2021</v>
      </c>
      <c r="J77" s="308"/>
      <c r="K77" s="309"/>
      <c r="L77" s="307">
        <f>$C$3-2</f>
        <v>2022</v>
      </c>
      <c r="M77" s="308"/>
      <c r="N77" s="309"/>
      <c r="O77" s="307">
        <f>$C$3-1</f>
        <v>2023</v>
      </c>
      <c r="P77" s="308"/>
      <c r="Q77" s="309"/>
      <c r="R77" s="320"/>
      <c r="S77" s="342"/>
      <c r="U77" s="307">
        <f>$C$3</f>
        <v>2024</v>
      </c>
      <c r="V77" s="308"/>
      <c r="W77" s="309"/>
      <c r="X77" s="307">
        <f>$C$3+1</f>
        <v>2025</v>
      </c>
      <c r="Y77" s="308"/>
      <c r="Z77" s="309"/>
      <c r="AA77" s="307">
        <f>$C$3+2</f>
        <v>2026</v>
      </c>
      <c r="AB77" s="308"/>
      <c r="AC77" s="309"/>
      <c r="AD77" s="307">
        <f>$C$3+3</f>
        <v>2027</v>
      </c>
      <c r="AE77" s="308"/>
      <c r="AF77" s="309"/>
      <c r="AG77" s="307">
        <f>$C$3+4</f>
        <v>2028</v>
      </c>
      <c r="AH77" s="308"/>
      <c r="AI77" s="309"/>
      <c r="AJ77" s="316" t="str">
        <f>U77&amp;" - "&amp;AG77</f>
        <v>2024 - 2028</v>
      </c>
      <c r="AK77" s="331"/>
    </row>
    <row r="78" spans="2:37" ht="29" outlineLevel="1" x14ac:dyDescent="0.35">
      <c r="B78" s="333"/>
      <c r="C78" s="336"/>
      <c r="D78" s="65" t="s">
        <v>153</v>
      </c>
      <c r="E78" s="66" t="s">
        <v>154</v>
      </c>
      <c r="F78" s="65" t="s">
        <v>153</v>
      </c>
      <c r="G78" s="9" t="s">
        <v>154</v>
      </c>
      <c r="H78" s="66" t="s">
        <v>134</v>
      </c>
      <c r="I78" s="65" t="s">
        <v>153</v>
      </c>
      <c r="J78" s="9" t="s">
        <v>154</v>
      </c>
      <c r="K78" s="66" t="s">
        <v>134</v>
      </c>
      <c r="L78" s="65" t="s">
        <v>153</v>
      </c>
      <c r="M78" s="9" t="s">
        <v>154</v>
      </c>
      <c r="N78" s="66" t="s">
        <v>134</v>
      </c>
      <c r="O78" s="65" t="s">
        <v>148</v>
      </c>
      <c r="P78" s="9" t="s">
        <v>149</v>
      </c>
      <c r="Q78" s="66" t="s">
        <v>134</v>
      </c>
      <c r="R78" s="9" t="s">
        <v>126</v>
      </c>
      <c r="S78" s="59" t="s">
        <v>135</v>
      </c>
      <c r="U78" s="65" t="s">
        <v>153</v>
      </c>
      <c r="V78" s="9" t="s">
        <v>154</v>
      </c>
      <c r="W78" s="66" t="s">
        <v>134</v>
      </c>
      <c r="X78" s="65" t="s">
        <v>153</v>
      </c>
      <c r="Y78" s="9" t="s">
        <v>154</v>
      </c>
      <c r="Z78" s="66" t="s">
        <v>134</v>
      </c>
      <c r="AA78" s="65" t="s">
        <v>153</v>
      </c>
      <c r="AB78" s="9" t="s">
        <v>154</v>
      </c>
      <c r="AC78" s="66" t="s">
        <v>134</v>
      </c>
      <c r="AD78" s="65" t="s">
        <v>153</v>
      </c>
      <c r="AE78" s="9" t="s">
        <v>154</v>
      </c>
      <c r="AF78" s="66" t="s">
        <v>134</v>
      </c>
      <c r="AG78" s="65" t="s">
        <v>153</v>
      </c>
      <c r="AH78" s="9" t="s">
        <v>154</v>
      </c>
      <c r="AI78" s="66" t="s">
        <v>134</v>
      </c>
      <c r="AJ78" s="9" t="s">
        <v>126</v>
      </c>
      <c r="AK78" s="59" t="s">
        <v>135</v>
      </c>
    </row>
    <row r="79" spans="2:37" outlineLevel="1" x14ac:dyDescent="0.35">
      <c r="B79" s="229" t="s">
        <v>75</v>
      </c>
      <c r="C79" s="63" t="s">
        <v>106</v>
      </c>
      <c r="D79" s="78"/>
      <c r="E79" s="79">
        <f>D79</f>
        <v>0</v>
      </c>
      <c r="F79" s="78"/>
      <c r="G79" s="155">
        <f t="shared" ref="G79" si="106">E79+F79</f>
        <v>0</v>
      </c>
      <c r="H79" s="159">
        <f t="shared" ref="H79" si="107">IFERROR((G79-E79)/E79,0)</f>
        <v>0</v>
      </c>
      <c r="I79" s="78"/>
      <c r="J79" s="155">
        <f t="shared" si="2"/>
        <v>0</v>
      </c>
      <c r="K79" s="159">
        <f t="shared" si="3"/>
        <v>0</v>
      </c>
      <c r="L79" s="78"/>
      <c r="M79" s="155">
        <f t="shared" si="4"/>
        <v>0</v>
      </c>
      <c r="N79" s="159">
        <f t="shared" si="5"/>
        <v>0</v>
      </c>
      <c r="O79" s="78">
        <v>0</v>
      </c>
      <c r="P79" s="155">
        <f t="shared" ref="P79:P103" si="108">M79+O79</f>
        <v>0</v>
      </c>
      <c r="Q79" s="159">
        <f t="shared" ref="Q79:Q104" si="109">IFERROR((P79-M79)/M79,0)</f>
        <v>0</v>
      </c>
      <c r="R79" s="151">
        <f t="shared" ref="R79:R104" si="110">D79+F79+I79+L79+O79</f>
        <v>0</v>
      </c>
      <c r="S79" s="161">
        <f t="shared" ref="S79:S104" si="111">IFERROR((P79/E79)^(1/4)-1,0)</f>
        <v>0</v>
      </c>
      <c r="U79" s="78"/>
      <c r="V79" s="155">
        <f t="shared" ref="V79" si="112">P79+U79</f>
        <v>0</v>
      </c>
      <c r="W79" s="159">
        <f t="shared" ref="W79" si="113">IFERROR((V79-P79)/P79,0)</f>
        <v>0</v>
      </c>
      <c r="X79" s="78"/>
      <c r="Y79" s="155">
        <f t="shared" ref="Y79" si="114">V79+X79</f>
        <v>0</v>
      </c>
      <c r="Z79" s="159">
        <f t="shared" ref="Z79" si="115">IFERROR((Y79-V79)/V79,0)</f>
        <v>0</v>
      </c>
      <c r="AA79" s="78"/>
      <c r="AB79" s="155">
        <f t="shared" ref="AB79" si="116">Y79+AA79</f>
        <v>0</v>
      </c>
      <c r="AC79" s="159">
        <f t="shared" ref="AC79" si="117">IFERROR((AB79-Y79)/Y79,0)</f>
        <v>0</v>
      </c>
      <c r="AD79" s="78"/>
      <c r="AE79" s="155">
        <f t="shared" ref="AE79" si="118">AB79+AD79</f>
        <v>0</v>
      </c>
      <c r="AF79" s="159">
        <f t="shared" ref="AF79" si="119">IFERROR((AE79-AB79)/AB79,0)</f>
        <v>0</v>
      </c>
      <c r="AG79" s="78"/>
      <c r="AH79" s="155">
        <f t="shared" ref="AH79" si="120">AE79+AG79</f>
        <v>0</v>
      </c>
      <c r="AI79" s="159">
        <f t="shared" ref="AI79" si="121">IFERROR((AH79-AE79)/AE79,0)</f>
        <v>0</v>
      </c>
      <c r="AJ79" s="151">
        <f>U79+X79+AA79+AD79+AG79</f>
        <v>0</v>
      </c>
      <c r="AK79" s="161">
        <f>IFERROR((AH79/V79)^(1/4)-1,0)</f>
        <v>0</v>
      </c>
    </row>
    <row r="80" spans="2:37" outlineLevel="1" x14ac:dyDescent="0.35">
      <c r="B80" s="230" t="s">
        <v>76</v>
      </c>
      <c r="C80" s="63" t="s">
        <v>106</v>
      </c>
      <c r="D80" s="78"/>
      <c r="E80" s="79">
        <v>1</v>
      </c>
      <c r="F80" s="78"/>
      <c r="G80" s="155">
        <f t="shared" ref="G80:G99" si="122">E80+F80</f>
        <v>1</v>
      </c>
      <c r="H80" s="159">
        <f t="shared" ref="H80:H99" si="123">IFERROR((G80-E80)/E80,0)</f>
        <v>0</v>
      </c>
      <c r="I80" s="78"/>
      <c r="J80" s="155">
        <f t="shared" ref="J80:J99" si="124">G80+I80</f>
        <v>1</v>
      </c>
      <c r="K80" s="159">
        <f t="shared" ref="K80:K99" si="125">IFERROR((J80-G80)/G80,0)</f>
        <v>0</v>
      </c>
      <c r="L80" s="78">
        <v>1</v>
      </c>
      <c r="M80" s="155">
        <f t="shared" ref="M80:M99" si="126">J80+L80</f>
        <v>2</v>
      </c>
      <c r="N80" s="159">
        <f t="shared" ref="N80:N99" si="127">IFERROR((M80-J80)/J80,0)</f>
        <v>1</v>
      </c>
      <c r="O80" s="78">
        <v>0</v>
      </c>
      <c r="P80" s="155">
        <f t="shared" si="108"/>
        <v>2</v>
      </c>
      <c r="Q80" s="159">
        <f t="shared" si="109"/>
        <v>0</v>
      </c>
      <c r="R80" s="151">
        <f t="shared" si="110"/>
        <v>1</v>
      </c>
      <c r="S80" s="161">
        <f t="shared" si="111"/>
        <v>0.18920711500272103</v>
      </c>
      <c r="U80" s="78"/>
      <c r="V80" s="155">
        <f t="shared" ref="V80:V99" si="128">P80+U80</f>
        <v>2</v>
      </c>
      <c r="W80" s="159">
        <f t="shared" ref="W80:W99" si="129">IFERROR((V80-P80)/P80,0)</f>
        <v>0</v>
      </c>
      <c r="X80" s="78"/>
      <c r="Y80" s="155">
        <f t="shared" ref="Y80:Y99" si="130">V80+X80</f>
        <v>2</v>
      </c>
      <c r="Z80" s="159">
        <f t="shared" ref="Z80:Z99" si="131">IFERROR((Y80-V80)/V80,0)</f>
        <v>0</v>
      </c>
      <c r="AA80" s="78"/>
      <c r="AB80" s="155">
        <f t="shared" ref="AB80:AB99" si="132">Y80+AA80</f>
        <v>2</v>
      </c>
      <c r="AC80" s="159">
        <f t="shared" ref="AC80:AC99" si="133">IFERROR((AB80-Y80)/Y80,0)</f>
        <v>0</v>
      </c>
      <c r="AD80" s="78"/>
      <c r="AE80" s="155">
        <f t="shared" ref="AE80:AE99" si="134">AB80+AD80</f>
        <v>2</v>
      </c>
      <c r="AF80" s="159">
        <f t="shared" ref="AF80:AF99" si="135">IFERROR((AE80-AB80)/AB80,0)</f>
        <v>0</v>
      </c>
      <c r="AG80" s="78"/>
      <c r="AH80" s="155">
        <f t="shared" ref="AH80:AH99" si="136">AE80+AG80</f>
        <v>2</v>
      </c>
      <c r="AI80" s="159">
        <f t="shared" ref="AI80:AI99" si="137">IFERROR((AH80-AE80)/AE80,0)</f>
        <v>0</v>
      </c>
      <c r="AJ80" s="151">
        <f t="shared" ref="AJ80:AJ99" si="138">U80+X80+AA80+AD80+AG80</f>
        <v>0</v>
      </c>
      <c r="AK80" s="161">
        <f t="shared" ref="AK80:AK99" si="139">IFERROR((AH80/V80)^(1/4)-1,0)</f>
        <v>0</v>
      </c>
    </row>
    <row r="81" spans="2:37" outlineLevel="1" x14ac:dyDescent="0.35">
      <c r="B81" s="229" t="s">
        <v>77</v>
      </c>
      <c r="C81" s="63" t="s">
        <v>106</v>
      </c>
      <c r="D81" s="78"/>
      <c r="E81" s="79">
        <v>0</v>
      </c>
      <c r="F81" s="78"/>
      <c r="G81" s="155">
        <f t="shared" si="122"/>
        <v>0</v>
      </c>
      <c r="H81" s="159">
        <f t="shared" si="123"/>
        <v>0</v>
      </c>
      <c r="I81" s="78"/>
      <c r="J81" s="155">
        <f t="shared" si="124"/>
        <v>0</v>
      </c>
      <c r="K81" s="159">
        <f t="shared" si="125"/>
        <v>0</v>
      </c>
      <c r="L81" s="78"/>
      <c r="M81" s="155">
        <f t="shared" si="126"/>
        <v>0</v>
      </c>
      <c r="N81" s="159">
        <f t="shared" si="127"/>
        <v>0</v>
      </c>
      <c r="O81" s="78">
        <v>0</v>
      </c>
      <c r="P81" s="155">
        <f t="shared" si="108"/>
        <v>0</v>
      </c>
      <c r="Q81" s="159">
        <f t="shared" si="109"/>
        <v>0</v>
      </c>
      <c r="R81" s="151">
        <f t="shared" si="110"/>
        <v>0</v>
      </c>
      <c r="S81" s="161">
        <f t="shared" si="111"/>
        <v>0</v>
      </c>
      <c r="U81" s="78"/>
      <c r="V81" s="155">
        <f t="shared" si="128"/>
        <v>0</v>
      </c>
      <c r="W81" s="159">
        <f t="shared" si="129"/>
        <v>0</v>
      </c>
      <c r="X81" s="78"/>
      <c r="Y81" s="155">
        <f t="shared" si="130"/>
        <v>0</v>
      </c>
      <c r="Z81" s="159">
        <f t="shared" si="131"/>
        <v>0</v>
      </c>
      <c r="AA81" s="78"/>
      <c r="AB81" s="155">
        <f t="shared" si="132"/>
        <v>0</v>
      </c>
      <c r="AC81" s="159">
        <f t="shared" si="133"/>
        <v>0</v>
      </c>
      <c r="AD81" s="78"/>
      <c r="AE81" s="155">
        <f t="shared" si="134"/>
        <v>0</v>
      </c>
      <c r="AF81" s="159">
        <f t="shared" si="135"/>
        <v>0</v>
      </c>
      <c r="AG81" s="78"/>
      <c r="AH81" s="155">
        <f t="shared" si="136"/>
        <v>0</v>
      </c>
      <c r="AI81" s="159">
        <f t="shared" si="137"/>
        <v>0</v>
      </c>
      <c r="AJ81" s="151">
        <f t="shared" si="138"/>
        <v>0</v>
      </c>
      <c r="AK81" s="161">
        <f t="shared" si="139"/>
        <v>0</v>
      </c>
    </row>
    <row r="82" spans="2:37" outlineLevel="1" x14ac:dyDescent="0.35">
      <c r="B82" s="230" t="s">
        <v>78</v>
      </c>
      <c r="C82" s="63" t="s">
        <v>106</v>
      </c>
      <c r="D82" s="78">
        <v>-1</v>
      </c>
      <c r="E82" s="79">
        <f>8+D82</f>
        <v>7</v>
      </c>
      <c r="F82" s="78"/>
      <c r="G82" s="155">
        <f t="shared" si="122"/>
        <v>7</v>
      </c>
      <c r="H82" s="159">
        <f t="shared" si="123"/>
        <v>0</v>
      </c>
      <c r="I82" s="78"/>
      <c r="J82" s="155">
        <f t="shared" si="124"/>
        <v>7</v>
      </c>
      <c r="K82" s="159">
        <f t="shared" si="125"/>
        <v>0</v>
      </c>
      <c r="L82" s="78">
        <v>41</v>
      </c>
      <c r="M82" s="155">
        <f t="shared" si="126"/>
        <v>48</v>
      </c>
      <c r="N82" s="159">
        <f t="shared" si="127"/>
        <v>5.8571428571428568</v>
      </c>
      <c r="O82" s="78">
        <v>29</v>
      </c>
      <c r="P82" s="155">
        <f t="shared" si="108"/>
        <v>77</v>
      </c>
      <c r="Q82" s="159">
        <f t="shared" si="109"/>
        <v>0.60416666666666663</v>
      </c>
      <c r="R82" s="151">
        <f t="shared" si="110"/>
        <v>69</v>
      </c>
      <c r="S82" s="161">
        <f t="shared" si="111"/>
        <v>0.82116028683787201</v>
      </c>
      <c r="U82" s="78">
        <v>192</v>
      </c>
      <c r="V82" s="155">
        <f t="shared" si="128"/>
        <v>269</v>
      </c>
      <c r="W82" s="159">
        <f t="shared" si="129"/>
        <v>2.4935064935064934</v>
      </c>
      <c r="X82" s="78">
        <v>648</v>
      </c>
      <c r="Y82" s="155">
        <f t="shared" si="130"/>
        <v>917</v>
      </c>
      <c r="Z82" s="159">
        <f t="shared" si="131"/>
        <v>2.4089219330855021</v>
      </c>
      <c r="AA82" s="78">
        <v>317</v>
      </c>
      <c r="AB82" s="155">
        <f t="shared" si="132"/>
        <v>1234</v>
      </c>
      <c r="AC82" s="159">
        <f t="shared" si="133"/>
        <v>0.34569247546346782</v>
      </c>
      <c r="AD82" s="78">
        <v>280</v>
      </c>
      <c r="AE82" s="155">
        <f t="shared" si="134"/>
        <v>1514</v>
      </c>
      <c r="AF82" s="159">
        <f t="shared" si="135"/>
        <v>0.22690437601296595</v>
      </c>
      <c r="AG82" s="78">
        <v>371</v>
      </c>
      <c r="AH82" s="155">
        <f t="shared" si="136"/>
        <v>1885</v>
      </c>
      <c r="AI82" s="159">
        <f t="shared" si="137"/>
        <v>0.24504623513870541</v>
      </c>
      <c r="AJ82" s="151">
        <f t="shared" si="138"/>
        <v>1808</v>
      </c>
      <c r="AK82" s="161">
        <f t="shared" si="139"/>
        <v>0.62700830070373748</v>
      </c>
    </row>
    <row r="83" spans="2:37" outlineLevel="1" x14ac:dyDescent="0.35">
      <c r="B83" s="229" t="s">
        <v>79</v>
      </c>
      <c r="C83" s="63" t="s">
        <v>106</v>
      </c>
      <c r="D83" s="78"/>
      <c r="E83" s="79">
        <v>0</v>
      </c>
      <c r="F83" s="78"/>
      <c r="G83" s="155">
        <f t="shared" si="122"/>
        <v>0</v>
      </c>
      <c r="H83" s="159">
        <f t="shared" si="123"/>
        <v>0</v>
      </c>
      <c r="I83" s="78"/>
      <c r="J83" s="155">
        <f t="shared" si="124"/>
        <v>0</v>
      </c>
      <c r="K83" s="159">
        <f t="shared" si="125"/>
        <v>0</v>
      </c>
      <c r="L83" s="78"/>
      <c r="M83" s="155">
        <f t="shared" si="126"/>
        <v>0</v>
      </c>
      <c r="N83" s="159">
        <f t="shared" si="127"/>
        <v>0</v>
      </c>
      <c r="O83" s="78">
        <v>0</v>
      </c>
      <c r="P83" s="155">
        <f t="shared" si="108"/>
        <v>0</v>
      </c>
      <c r="Q83" s="159">
        <f t="shared" si="109"/>
        <v>0</v>
      </c>
      <c r="R83" s="151">
        <f t="shared" si="110"/>
        <v>0</v>
      </c>
      <c r="S83" s="161">
        <f t="shared" si="111"/>
        <v>0</v>
      </c>
      <c r="U83" s="78"/>
      <c r="V83" s="155">
        <f t="shared" si="128"/>
        <v>0</v>
      </c>
      <c r="W83" s="159">
        <f t="shared" si="129"/>
        <v>0</v>
      </c>
      <c r="X83" s="78"/>
      <c r="Y83" s="155">
        <f t="shared" si="130"/>
        <v>0</v>
      </c>
      <c r="Z83" s="159">
        <f t="shared" si="131"/>
        <v>0</v>
      </c>
      <c r="AA83" s="78"/>
      <c r="AB83" s="155">
        <f t="shared" si="132"/>
        <v>0</v>
      </c>
      <c r="AC83" s="159">
        <f t="shared" si="133"/>
        <v>0</v>
      </c>
      <c r="AD83" s="78"/>
      <c r="AE83" s="155">
        <f t="shared" si="134"/>
        <v>0</v>
      </c>
      <c r="AF83" s="159">
        <f t="shared" si="135"/>
        <v>0</v>
      </c>
      <c r="AG83" s="78"/>
      <c r="AH83" s="155">
        <f t="shared" si="136"/>
        <v>0</v>
      </c>
      <c r="AI83" s="159">
        <f t="shared" si="137"/>
        <v>0</v>
      </c>
      <c r="AJ83" s="151">
        <f t="shared" si="138"/>
        <v>0</v>
      </c>
      <c r="AK83" s="161">
        <f t="shared" si="139"/>
        <v>0</v>
      </c>
    </row>
    <row r="84" spans="2:37" outlineLevel="1" x14ac:dyDescent="0.35">
      <c r="B84" s="230" t="s">
        <v>80</v>
      </c>
      <c r="C84" s="63" t="s">
        <v>106</v>
      </c>
      <c r="D84" s="78">
        <v>86</v>
      </c>
      <c r="E84" s="79">
        <f>9+D84</f>
        <v>95</v>
      </c>
      <c r="F84" s="78">
        <v>55</v>
      </c>
      <c r="G84" s="155">
        <f t="shared" si="122"/>
        <v>150</v>
      </c>
      <c r="H84" s="159">
        <f t="shared" si="123"/>
        <v>0.57894736842105265</v>
      </c>
      <c r="I84" s="78">
        <v>159</v>
      </c>
      <c r="J84" s="155">
        <f t="shared" si="124"/>
        <v>309</v>
      </c>
      <c r="K84" s="159">
        <f t="shared" si="125"/>
        <v>1.06</v>
      </c>
      <c r="L84" s="78">
        <v>187</v>
      </c>
      <c r="M84" s="155">
        <f t="shared" si="126"/>
        <v>496</v>
      </c>
      <c r="N84" s="159">
        <f t="shared" si="127"/>
        <v>0.60517799352750812</v>
      </c>
      <c r="O84" s="78">
        <v>187</v>
      </c>
      <c r="P84" s="155">
        <f t="shared" si="108"/>
        <v>683</v>
      </c>
      <c r="Q84" s="159">
        <f t="shared" si="109"/>
        <v>0.37701612903225806</v>
      </c>
      <c r="R84" s="151">
        <f t="shared" si="110"/>
        <v>674</v>
      </c>
      <c r="S84" s="161">
        <f t="shared" si="111"/>
        <v>0.63747347838919599</v>
      </c>
      <c r="U84" s="78">
        <v>616</v>
      </c>
      <c r="V84" s="155">
        <f t="shared" si="128"/>
        <v>1299</v>
      </c>
      <c r="W84" s="159">
        <f t="shared" si="129"/>
        <v>0.9019033674963397</v>
      </c>
      <c r="X84" s="78">
        <v>874</v>
      </c>
      <c r="Y84" s="155">
        <f t="shared" si="130"/>
        <v>2173</v>
      </c>
      <c r="Z84" s="159">
        <f t="shared" si="131"/>
        <v>0.67282525019245576</v>
      </c>
      <c r="AA84" s="78">
        <v>896</v>
      </c>
      <c r="AB84" s="155">
        <f t="shared" si="132"/>
        <v>3069</v>
      </c>
      <c r="AC84" s="159">
        <f t="shared" si="133"/>
        <v>0.41233317993557295</v>
      </c>
      <c r="AD84" s="78">
        <v>722</v>
      </c>
      <c r="AE84" s="155">
        <f t="shared" si="134"/>
        <v>3791</v>
      </c>
      <c r="AF84" s="159">
        <f t="shared" si="135"/>
        <v>0.23525578364288041</v>
      </c>
      <c r="AG84" s="78">
        <v>860</v>
      </c>
      <c r="AH84" s="155">
        <f t="shared" si="136"/>
        <v>4651</v>
      </c>
      <c r="AI84" s="159">
        <f t="shared" si="137"/>
        <v>0.22685307306779215</v>
      </c>
      <c r="AJ84" s="151">
        <f t="shared" si="138"/>
        <v>3968</v>
      </c>
      <c r="AK84" s="161">
        <f t="shared" si="139"/>
        <v>0.37557507237630072</v>
      </c>
    </row>
    <row r="85" spans="2:37" outlineLevel="1" x14ac:dyDescent="0.35">
      <c r="B85" s="229" t="s">
        <v>81</v>
      </c>
      <c r="C85" s="63" t="s">
        <v>106</v>
      </c>
      <c r="D85" s="78"/>
      <c r="E85" s="79">
        <v>0</v>
      </c>
      <c r="F85" s="78"/>
      <c r="G85" s="155">
        <f t="shared" si="122"/>
        <v>0</v>
      </c>
      <c r="H85" s="159">
        <f t="shared" si="123"/>
        <v>0</v>
      </c>
      <c r="I85" s="78"/>
      <c r="J85" s="155">
        <f t="shared" si="124"/>
        <v>0</v>
      </c>
      <c r="K85" s="159">
        <f t="shared" si="125"/>
        <v>0</v>
      </c>
      <c r="L85" s="78"/>
      <c r="M85" s="155">
        <f t="shared" si="126"/>
        <v>0</v>
      </c>
      <c r="N85" s="159">
        <f t="shared" si="127"/>
        <v>0</v>
      </c>
      <c r="O85" s="78">
        <v>0</v>
      </c>
      <c r="P85" s="155">
        <f t="shared" si="108"/>
        <v>0</v>
      </c>
      <c r="Q85" s="159">
        <f t="shared" si="109"/>
        <v>0</v>
      </c>
      <c r="R85" s="151">
        <f t="shared" si="110"/>
        <v>0</v>
      </c>
      <c r="S85" s="161">
        <f t="shared" si="111"/>
        <v>0</v>
      </c>
      <c r="U85" s="78"/>
      <c r="V85" s="155">
        <f t="shared" si="128"/>
        <v>0</v>
      </c>
      <c r="W85" s="159">
        <f t="shared" si="129"/>
        <v>0</v>
      </c>
      <c r="X85" s="78"/>
      <c r="Y85" s="155">
        <f t="shared" si="130"/>
        <v>0</v>
      </c>
      <c r="Z85" s="159">
        <f t="shared" si="131"/>
        <v>0</v>
      </c>
      <c r="AA85" s="78"/>
      <c r="AB85" s="155">
        <f t="shared" si="132"/>
        <v>0</v>
      </c>
      <c r="AC85" s="159">
        <f t="shared" si="133"/>
        <v>0</v>
      </c>
      <c r="AD85" s="78"/>
      <c r="AE85" s="155">
        <f t="shared" si="134"/>
        <v>0</v>
      </c>
      <c r="AF85" s="159">
        <f t="shared" si="135"/>
        <v>0</v>
      </c>
      <c r="AG85" s="78"/>
      <c r="AH85" s="155">
        <f t="shared" si="136"/>
        <v>0</v>
      </c>
      <c r="AI85" s="159">
        <f t="shared" si="137"/>
        <v>0</v>
      </c>
      <c r="AJ85" s="151">
        <f t="shared" si="138"/>
        <v>0</v>
      </c>
      <c r="AK85" s="161">
        <f t="shared" si="139"/>
        <v>0</v>
      </c>
    </row>
    <row r="86" spans="2:37" outlineLevel="1" x14ac:dyDescent="0.35">
      <c r="B86" s="230" t="s">
        <v>82</v>
      </c>
      <c r="C86" s="63" t="s">
        <v>106</v>
      </c>
      <c r="D86" s="78">
        <v>-3</v>
      </c>
      <c r="E86" s="79">
        <f>56+D86</f>
        <v>53</v>
      </c>
      <c r="F86" s="78">
        <v>-6</v>
      </c>
      <c r="G86" s="155">
        <f t="shared" si="122"/>
        <v>47</v>
      </c>
      <c r="H86" s="159">
        <f t="shared" si="123"/>
        <v>-0.11320754716981132</v>
      </c>
      <c r="I86" s="78">
        <v>3</v>
      </c>
      <c r="J86" s="155">
        <f t="shared" si="124"/>
        <v>50</v>
      </c>
      <c r="K86" s="159">
        <f t="shared" si="125"/>
        <v>6.3829787234042548E-2</v>
      </c>
      <c r="L86" s="78">
        <v>-1</v>
      </c>
      <c r="M86" s="155">
        <f t="shared" si="126"/>
        <v>49</v>
      </c>
      <c r="N86" s="159">
        <f t="shared" si="127"/>
        <v>-0.02</v>
      </c>
      <c r="O86" s="78">
        <v>0</v>
      </c>
      <c r="P86" s="155">
        <f t="shared" si="108"/>
        <v>49</v>
      </c>
      <c r="Q86" s="159">
        <f t="shared" si="109"/>
        <v>0</v>
      </c>
      <c r="R86" s="151">
        <f t="shared" si="110"/>
        <v>-7</v>
      </c>
      <c r="S86" s="161">
        <f t="shared" si="111"/>
        <v>-1.9426725001734924E-2</v>
      </c>
      <c r="U86" s="78">
        <v>8</v>
      </c>
      <c r="V86" s="155">
        <f t="shared" si="128"/>
        <v>57</v>
      </c>
      <c r="W86" s="159">
        <f t="shared" si="129"/>
        <v>0.16326530612244897</v>
      </c>
      <c r="X86" s="78">
        <v>4</v>
      </c>
      <c r="Y86" s="155">
        <f t="shared" si="130"/>
        <v>61</v>
      </c>
      <c r="Z86" s="159">
        <f t="shared" si="131"/>
        <v>7.0175438596491224E-2</v>
      </c>
      <c r="AA86" s="78">
        <v>3</v>
      </c>
      <c r="AB86" s="155">
        <f t="shared" si="132"/>
        <v>64</v>
      </c>
      <c r="AC86" s="159">
        <f t="shared" si="133"/>
        <v>4.9180327868852458E-2</v>
      </c>
      <c r="AD86" s="78">
        <v>3</v>
      </c>
      <c r="AE86" s="155">
        <f t="shared" si="134"/>
        <v>67</v>
      </c>
      <c r="AF86" s="159">
        <f t="shared" si="135"/>
        <v>4.6875E-2</v>
      </c>
      <c r="AG86" s="78">
        <v>3</v>
      </c>
      <c r="AH86" s="155">
        <f t="shared" si="136"/>
        <v>70</v>
      </c>
      <c r="AI86" s="159">
        <f t="shared" si="137"/>
        <v>4.4776119402985072E-2</v>
      </c>
      <c r="AJ86" s="151">
        <f t="shared" si="138"/>
        <v>21</v>
      </c>
      <c r="AK86" s="161">
        <f t="shared" si="139"/>
        <v>5.270284363978095E-2</v>
      </c>
    </row>
    <row r="87" spans="2:37" outlineLevel="1" x14ac:dyDescent="0.35">
      <c r="B87" s="230" t="s">
        <v>83</v>
      </c>
      <c r="C87" s="63" t="s">
        <v>106</v>
      </c>
      <c r="D87" s="78"/>
      <c r="E87" s="79">
        <v>10</v>
      </c>
      <c r="F87" s="78">
        <v>-5</v>
      </c>
      <c r="G87" s="155">
        <f t="shared" si="122"/>
        <v>5</v>
      </c>
      <c r="H87" s="159">
        <f t="shared" si="123"/>
        <v>-0.5</v>
      </c>
      <c r="I87" s="78">
        <v>1</v>
      </c>
      <c r="J87" s="155">
        <f t="shared" si="124"/>
        <v>6</v>
      </c>
      <c r="K87" s="159">
        <f t="shared" si="125"/>
        <v>0.2</v>
      </c>
      <c r="L87" s="78">
        <v>2</v>
      </c>
      <c r="M87" s="155">
        <f t="shared" si="126"/>
        <v>8</v>
      </c>
      <c r="N87" s="159">
        <f t="shared" si="127"/>
        <v>0.33333333333333331</v>
      </c>
      <c r="O87" s="78">
        <v>0</v>
      </c>
      <c r="P87" s="155">
        <f t="shared" si="108"/>
        <v>8</v>
      </c>
      <c r="Q87" s="159">
        <f t="shared" si="109"/>
        <v>0</v>
      </c>
      <c r="R87" s="151">
        <f t="shared" si="110"/>
        <v>-2</v>
      </c>
      <c r="S87" s="161">
        <f t="shared" si="111"/>
        <v>-5.4258390996824168E-2</v>
      </c>
      <c r="U87" s="78"/>
      <c r="V87" s="155">
        <f t="shared" si="128"/>
        <v>8</v>
      </c>
      <c r="W87" s="159">
        <f t="shared" si="129"/>
        <v>0</v>
      </c>
      <c r="X87" s="78"/>
      <c r="Y87" s="155">
        <f t="shared" si="130"/>
        <v>8</v>
      </c>
      <c r="Z87" s="159">
        <f t="shared" si="131"/>
        <v>0</v>
      </c>
      <c r="AA87" s="78"/>
      <c r="AB87" s="155">
        <f t="shared" si="132"/>
        <v>8</v>
      </c>
      <c r="AC87" s="159">
        <f t="shared" si="133"/>
        <v>0</v>
      </c>
      <c r="AD87" s="78"/>
      <c r="AE87" s="155">
        <f t="shared" si="134"/>
        <v>8</v>
      </c>
      <c r="AF87" s="159">
        <f t="shared" si="135"/>
        <v>0</v>
      </c>
      <c r="AG87" s="78"/>
      <c r="AH87" s="155">
        <f t="shared" si="136"/>
        <v>8</v>
      </c>
      <c r="AI87" s="159">
        <f t="shared" si="137"/>
        <v>0</v>
      </c>
      <c r="AJ87" s="151">
        <f t="shared" si="138"/>
        <v>0</v>
      </c>
      <c r="AK87" s="161">
        <f t="shared" si="139"/>
        <v>0</v>
      </c>
    </row>
    <row r="88" spans="2:37" outlineLevel="1" x14ac:dyDescent="0.35">
      <c r="B88" s="230" t="s">
        <v>84</v>
      </c>
      <c r="C88" s="63" t="s">
        <v>106</v>
      </c>
      <c r="D88" s="78"/>
      <c r="E88" s="79">
        <v>3</v>
      </c>
      <c r="F88" s="78"/>
      <c r="G88" s="155">
        <f t="shared" si="122"/>
        <v>3</v>
      </c>
      <c r="H88" s="159">
        <f t="shared" si="123"/>
        <v>0</v>
      </c>
      <c r="I88" s="78">
        <v>1</v>
      </c>
      <c r="J88" s="155">
        <f t="shared" si="124"/>
        <v>4</v>
      </c>
      <c r="K88" s="159">
        <f t="shared" si="125"/>
        <v>0.33333333333333331</v>
      </c>
      <c r="L88" s="78"/>
      <c r="M88" s="155">
        <f t="shared" si="126"/>
        <v>4</v>
      </c>
      <c r="N88" s="159">
        <f t="shared" si="127"/>
        <v>0</v>
      </c>
      <c r="O88" s="78">
        <v>6</v>
      </c>
      <c r="P88" s="155">
        <f t="shared" si="108"/>
        <v>10</v>
      </c>
      <c r="Q88" s="159">
        <f t="shared" si="109"/>
        <v>1.5</v>
      </c>
      <c r="R88" s="151">
        <f t="shared" si="110"/>
        <v>7</v>
      </c>
      <c r="S88" s="161">
        <f t="shared" si="111"/>
        <v>0.35120015480703448</v>
      </c>
      <c r="U88" s="78"/>
      <c r="V88" s="155">
        <f t="shared" si="128"/>
        <v>10</v>
      </c>
      <c r="W88" s="159">
        <f t="shared" si="129"/>
        <v>0</v>
      </c>
      <c r="X88" s="78"/>
      <c r="Y88" s="155">
        <f t="shared" si="130"/>
        <v>10</v>
      </c>
      <c r="Z88" s="159">
        <f t="shared" si="131"/>
        <v>0</v>
      </c>
      <c r="AA88" s="78"/>
      <c r="AB88" s="155">
        <f t="shared" si="132"/>
        <v>10</v>
      </c>
      <c r="AC88" s="159">
        <f t="shared" si="133"/>
        <v>0</v>
      </c>
      <c r="AD88" s="78"/>
      <c r="AE88" s="155">
        <f t="shared" si="134"/>
        <v>10</v>
      </c>
      <c r="AF88" s="159">
        <f t="shared" si="135"/>
        <v>0</v>
      </c>
      <c r="AG88" s="78"/>
      <c r="AH88" s="155">
        <f t="shared" si="136"/>
        <v>10</v>
      </c>
      <c r="AI88" s="159">
        <f t="shared" si="137"/>
        <v>0</v>
      </c>
      <c r="AJ88" s="151">
        <f t="shared" si="138"/>
        <v>0</v>
      </c>
      <c r="AK88" s="161">
        <f t="shared" si="139"/>
        <v>0</v>
      </c>
    </row>
    <row r="89" spans="2:37" outlineLevel="1" x14ac:dyDescent="0.35">
      <c r="B89" s="229" t="s">
        <v>85</v>
      </c>
      <c r="C89" s="63" t="s">
        <v>106</v>
      </c>
      <c r="D89" s="78"/>
      <c r="E89" s="79">
        <v>0</v>
      </c>
      <c r="F89" s="78"/>
      <c r="G89" s="155">
        <f t="shared" si="122"/>
        <v>0</v>
      </c>
      <c r="H89" s="159">
        <f t="shared" si="123"/>
        <v>0</v>
      </c>
      <c r="I89" s="78"/>
      <c r="J89" s="155">
        <f t="shared" si="124"/>
        <v>0</v>
      </c>
      <c r="K89" s="159">
        <f t="shared" si="125"/>
        <v>0</v>
      </c>
      <c r="L89" s="78"/>
      <c r="M89" s="155">
        <f t="shared" si="126"/>
        <v>0</v>
      </c>
      <c r="N89" s="159">
        <f t="shared" si="127"/>
        <v>0</v>
      </c>
      <c r="O89" s="78">
        <v>0</v>
      </c>
      <c r="P89" s="155">
        <f t="shared" si="108"/>
        <v>0</v>
      </c>
      <c r="Q89" s="159">
        <f t="shared" si="109"/>
        <v>0</v>
      </c>
      <c r="R89" s="151">
        <f t="shared" si="110"/>
        <v>0</v>
      </c>
      <c r="S89" s="161">
        <f t="shared" si="111"/>
        <v>0</v>
      </c>
      <c r="U89" s="78"/>
      <c r="V89" s="155">
        <f t="shared" si="128"/>
        <v>0</v>
      </c>
      <c r="W89" s="159">
        <f t="shared" si="129"/>
        <v>0</v>
      </c>
      <c r="X89" s="78"/>
      <c r="Y89" s="155">
        <f t="shared" si="130"/>
        <v>0</v>
      </c>
      <c r="Z89" s="159">
        <f t="shared" si="131"/>
        <v>0</v>
      </c>
      <c r="AA89" s="78"/>
      <c r="AB89" s="155">
        <f t="shared" si="132"/>
        <v>0</v>
      </c>
      <c r="AC89" s="159">
        <f t="shared" si="133"/>
        <v>0</v>
      </c>
      <c r="AD89" s="78"/>
      <c r="AE89" s="155">
        <f t="shared" si="134"/>
        <v>0</v>
      </c>
      <c r="AF89" s="159">
        <f t="shared" si="135"/>
        <v>0</v>
      </c>
      <c r="AG89" s="78"/>
      <c r="AH89" s="155">
        <f t="shared" si="136"/>
        <v>0</v>
      </c>
      <c r="AI89" s="159">
        <f t="shared" si="137"/>
        <v>0</v>
      </c>
      <c r="AJ89" s="151">
        <f t="shared" si="138"/>
        <v>0</v>
      </c>
      <c r="AK89" s="161">
        <f t="shared" si="139"/>
        <v>0</v>
      </c>
    </row>
    <row r="90" spans="2:37" outlineLevel="1" x14ac:dyDescent="0.35">
      <c r="B90" s="230" t="s">
        <v>86</v>
      </c>
      <c r="C90" s="63" t="s">
        <v>106</v>
      </c>
      <c r="D90" s="78">
        <v>1</v>
      </c>
      <c r="E90" s="79">
        <f>5+D90</f>
        <v>6</v>
      </c>
      <c r="F90" s="78">
        <v>-1</v>
      </c>
      <c r="G90" s="155">
        <f t="shared" si="122"/>
        <v>5</v>
      </c>
      <c r="H90" s="159">
        <f t="shared" si="123"/>
        <v>-0.16666666666666666</v>
      </c>
      <c r="I90" s="78"/>
      <c r="J90" s="155">
        <f t="shared" si="124"/>
        <v>5</v>
      </c>
      <c r="K90" s="159">
        <f t="shared" si="125"/>
        <v>0</v>
      </c>
      <c r="L90" s="78">
        <v>1</v>
      </c>
      <c r="M90" s="155">
        <f t="shared" si="126"/>
        <v>6</v>
      </c>
      <c r="N90" s="159">
        <f t="shared" si="127"/>
        <v>0.2</v>
      </c>
      <c r="O90" s="78">
        <v>0</v>
      </c>
      <c r="P90" s="155">
        <f t="shared" si="108"/>
        <v>6</v>
      </c>
      <c r="Q90" s="159">
        <f t="shared" si="109"/>
        <v>0</v>
      </c>
      <c r="R90" s="151">
        <f t="shared" si="110"/>
        <v>1</v>
      </c>
      <c r="S90" s="161">
        <f t="shared" si="111"/>
        <v>0</v>
      </c>
      <c r="U90" s="78"/>
      <c r="V90" s="155">
        <f t="shared" si="128"/>
        <v>6</v>
      </c>
      <c r="W90" s="159">
        <f t="shared" si="129"/>
        <v>0</v>
      </c>
      <c r="X90" s="78"/>
      <c r="Y90" s="155">
        <f t="shared" si="130"/>
        <v>6</v>
      </c>
      <c r="Z90" s="159">
        <f t="shared" si="131"/>
        <v>0</v>
      </c>
      <c r="AA90" s="78"/>
      <c r="AB90" s="155">
        <f t="shared" si="132"/>
        <v>6</v>
      </c>
      <c r="AC90" s="159">
        <f t="shared" si="133"/>
        <v>0</v>
      </c>
      <c r="AD90" s="78"/>
      <c r="AE90" s="155">
        <f t="shared" si="134"/>
        <v>6</v>
      </c>
      <c r="AF90" s="159">
        <f t="shared" si="135"/>
        <v>0</v>
      </c>
      <c r="AG90" s="78"/>
      <c r="AH90" s="155">
        <f t="shared" si="136"/>
        <v>6</v>
      </c>
      <c r="AI90" s="159">
        <f t="shared" si="137"/>
        <v>0</v>
      </c>
      <c r="AJ90" s="151">
        <f t="shared" si="138"/>
        <v>0</v>
      </c>
      <c r="AK90" s="161">
        <f t="shared" si="139"/>
        <v>0</v>
      </c>
    </row>
    <row r="91" spans="2:37" outlineLevel="1" x14ac:dyDescent="0.35">
      <c r="B91" s="230" t="s">
        <v>87</v>
      </c>
      <c r="C91" s="63" t="s">
        <v>106</v>
      </c>
      <c r="D91" s="78"/>
      <c r="E91" s="79">
        <v>1</v>
      </c>
      <c r="F91" s="78"/>
      <c r="G91" s="155">
        <f t="shared" si="122"/>
        <v>1</v>
      </c>
      <c r="H91" s="159">
        <f t="shared" si="123"/>
        <v>0</v>
      </c>
      <c r="I91" s="78"/>
      <c r="J91" s="155">
        <f t="shared" si="124"/>
        <v>1</v>
      </c>
      <c r="K91" s="159">
        <f t="shared" si="125"/>
        <v>0</v>
      </c>
      <c r="L91" s="78"/>
      <c r="M91" s="155">
        <f t="shared" si="126"/>
        <v>1</v>
      </c>
      <c r="N91" s="159">
        <f t="shared" si="127"/>
        <v>0</v>
      </c>
      <c r="O91" s="78">
        <v>0</v>
      </c>
      <c r="P91" s="155">
        <f t="shared" si="108"/>
        <v>1</v>
      </c>
      <c r="Q91" s="159">
        <f t="shared" si="109"/>
        <v>0</v>
      </c>
      <c r="R91" s="151">
        <f t="shared" si="110"/>
        <v>0</v>
      </c>
      <c r="S91" s="161">
        <f t="shared" si="111"/>
        <v>0</v>
      </c>
      <c r="U91" s="78"/>
      <c r="V91" s="155">
        <f t="shared" si="128"/>
        <v>1</v>
      </c>
      <c r="W91" s="159">
        <f t="shared" si="129"/>
        <v>0</v>
      </c>
      <c r="X91" s="78"/>
      <c r="Y91" s="155">
        <f t="shared" si="130"/>
        <v>1</v>
      </c>
      <c r="Z91" s="159">
        <f t="shared" si="131"/>
        <v>0</v>
      </c>
      <c r="AA91" s="78"/>
      <c r="AB91" s="155">
        <f t="shared" si="132"/>
        <v>1</v>
      </c>
      <c r="AC91" s="159">
        <f t="shared" si="133"/>
        <v>0</v>
      </c>
      <c r="AD91" s="78"/>
      <c r="AE91" s="155">
        <f t="shared" si="134"/>
        <v>1</v>
      </c>
      <c r="AF91" s="159">
        <f t="shared" si="135"/>
        <v>0</v>
      </c>
      <c r="AG91" s="78"/>
      <c r="AH91" s="155">
        <f t="shared" si="136"/>
        <v>1</v>
      </c>
      <c r="AI91" s="159">
        <f t="shared" si="137"/>
        <v>0</v>
      </c>
      <c r="AJ91" s="151">
        <f t="shared" si="138"/>
        <v>0</v>
      </c>
      <c r="AK91" s="161">
        <f t="shared" si="139"/>
        <v>0</v>
      </c>
    </row>
    <row r="92" spans="2:37" outlineLevel="1" x14ac:dyDescent="0.35">
      <c r="B92" s="230" t="s">
        <v>88</v>
      </c>
      <c r="C92" s="63" t="s">
        <v>106</v>
      </c>
      <c r="D92" s="78"/>
      <c r="E92" s="79">
        <v>0</v>
      </c>
      <c r="F92" s="78"/>
      <c r="G92" s="155">
        <f t="shared" si="122"/>
        <v>0</v>
      </c>
      <c r="H92" s="159">
        <f t="shared" si="123"/>
        <v>0</v>
      </c>
      <c r="I92" s="78"/>
      <c r="J92" s="155">
        <f t="shared" si="124"/>
        <v>0</v>
      </c>
      <c r="K92" s="159">
        <f t="shared" si="125"/>
        <v>0</v>
      </c>
      <c r="L92" s="78"/>
      <c r="M92" s="155">
        <f t="shared" si="126"/>
        <v>0</v>
      </c>
      <c r="N92" s="159">
        <f t="shared" si="127"/>
        <v>0</v>
      </c>
      <c r="O92" s="78">
        <v>0</v>
      </c>
      <c r="P92" s="155">
        <f t="shared" si="108"/>
        <v>0</v>
      </c>
      <c r="Q92" s="159">
        <f t="shared" si="109"/>
        <v>0</v>
      </c>
      <c r="R92" s="151">
        <f t="shared" si="110"/>
        <v>0</v>
      </c>
      <c r="S92" s="161">
        <f t="shared" si="111"/>
        <v>0</v>
      </c>
      <c r="U92" s="78"/>
      <c r="V92" s="155">
        <f t="shared" si="128"/>
        <v>0</v>
      </c>
      <c r="W92" s="159">
        <f t="shared" si="129"/>
        <v>0</v>
      </c>
      <c r="X92" s="78"/>
      <c r="Y92" s="155">
        <f t="shared" si="130"/>
        <v>0</v>
      </c>
      <c r="Z92" s="159">
        <f t="shared" si="131"/>
        <v>0</v>
      </c>
      <c r="AA92" s="78"/>
      <c r="AB92" s="155">
        <f t="shared" si="132"/>
        <v>0</v>
      </c>
      <c r="AC92" s="159">
        <f t="shared" si="133"/>
        <v>0</v>
      </c>
      <c r="AD92" s="78"/>
      <c r="AE92" s="155">
        <f t="shared" si="134"/>
        <v>0</v>
      </c>
      <c r="AF92" s="159">
        <f t="shared" si="135"/>
        <v>0</v>
      </c>
      <c r="AG92" s="78"/>
      <c r="AH92" s="155">
        <f t="shared" si="136"/>
        <v>0</v>
      </c>
      <c r="AI92" s="159">
        <f t="shared" si="137"/>
        <v>0</v>
      </c>
      <c r="AJ92" s="151">
        <f t="shared" si="138"/>
        <v>0</v>
      </c>
      <c r="AK92" s="161">
        <f t="shared" si="139"/>
        <v>0</v>
      </c>
    </row>
    <row r="93" spans="2:37" outlineLevel="1" x14ac:dyDescent="0.35">
      <c r="B93" s="230" t="s">
        <v>89</v>
      </c>
      <c r="C93" s="63" t="s">
        <v>106</v>
      </c>
      <c r="D93" s="78">
        <v>5</v>
      </c>
      <c r="E93" s="79">
        <f>7+D93</f>
        <v>12</v>
      </c>
      <c r="F93" s="78">
        <v>4</v>
      </c>
      <c r="G93" s="155">
        <f t="shared" si="122"/>
        <v>16</v>
      </c>
      <c r="H93" s="159">
        <f t="shared" si="123"/>
        <v>0.33333333333333331</v>
      </c>
      <c r="I93" s="78">
        <v>36</v>
      </c>
      <c r="J93" s="155">
        <f t="shared" si="124"/>
        <v>52</v>
      </c>
      <c r="K93" s="159">
        <f t="shared" si="125"/>
        <v>2.25</v>
      </c>
      <c r="L93" s="78">
        <v>39</v>
      </c>
      <c r="M93" s="155">
        <f t="shared" si="126"/>
        <v>91</v>
      </c>
      <c r="N93" s="159">
        <f t="shared" si="127"/>
        <v>0.75</v>
      </c>
      <c r="O93" s="78">
        <v>50</v>
      </c>
      <c r="P93" s="155">
        <f t="shared" si="108"/>
        <v>141</v>
      </c>
      <c r="Q93" s="159">
        <f t="shared" si="109"/>
        <v>0.5494505494505495</v>
      </c>
      <c r="R93" s="151">
        <f t="shared" si="110"/>
        <v>134</v>
      </c>
      <c r="S93" s="161">
        <f t="shared" si="111"/>
        <v>0.8514392510154154</v>
      </c>
      <c r="U93" s="78">
        <v>298</v>
      </c>
      <c r="V93" s="155">
        <f t="shared" si="128"/>
        <v>439</v>
      </c>
      <c r="W93" s="159">
        <f t="shared" si="129"/>
        <v>2.1134751773049647</v>
      </c>
      <c r="X93" s="78">
        <v>1720</v>
      </c>
      <c r="Y93" s="155">
        <f t="shared" si="130"/>
        <v>2159</v>
      </c>
      <c r="Z93" s="159">
        <f t="shared" si="131"/>
        <v>3.917995444191344</v>
      </c>
      <c r="AA93" s="78">
        <v>1698</v>
      </c>
      <c r="AB93" s="155">
        <f t="shared" si="132"/>
        <v>3857</v>
      </c>
      <c r="AC93" s="159">
        <f t="shared" si="133"/>
        <v>0.78647522000926351</v>
      </c>
      <c r="AD93" s="78">
        <v>1374</v>
      </c>
      <c r="AE93" s="155">
        <f t="shared" si="134"/>
        <v>5231</v>
      </c>
      <c r="AF93" s="159">
        <f t="shared" si="135"/>
        <v>0.35623541612652321</v>
      </c>
      <c r="AG93" s="78">
        <v>1570</v>
      </c>
      <c r="AH93" s="155">
        <f t="shared" si="136"/>
        <v>6801</v>
      </c>
      <c r="AI93" s="159">
        <f t="shared" si="137"/>
        <v>0.30013381762569297</v>
      </c>
      <c r="AJ93" s="151">
        <f t="shared" si="138"/>
        <v>6660</v>
      </c>
      <c r="AK93" s="161">
        <f t="shared" si="139"/>
        <v>0.98393328448401163</v>
      </c>
    </row>
    <row r="94" spans="2:37" outlineLevel="1" x14ac:dyDescent="0.35">
      <c r="B94" s="229" t="s">
        <v>90</v>
      </c>
      <c r="C94" s="63" t="s">
        <v>106</v>
      </c>
      <c r="D94" s="78"/>
      <c r="E94" s="79">
        <f t="shared" ref="E94:E99" si="140">D94</f>
        <v>0</v>
      </c>
      <c r="F94" s="78"/>
      <c r="G94" s="155">
        <f t="shared" si="122"/>
        <v>0</v>
      </c>
      <c r="H94" s="159">
        <f t="shared" si="123"/>
        <v>0</v>
      </c>
      <c r="I94" s="78"/>
      <c r="J94" s="155">
        <f t="shared" si="124"/>
        <v>0</v>
      </c>
      <c r="K94" s="159">
        <f t="shared" si="125"/>
        <v>0</v>
      </c>
      <c r="L94" s="78"/>
      <c r="M94" s="155">
        <f t="shared" si="126"/>
        <v>0</v>
      </c>
      <c r="N94" s="159">
        <f t="shared" si="127"/>
        <v>0</v>
      </c>
      <c r="O94" s="78">
        <v>0</v>
      </c>
      <c r="P94" s="155">
        <f t="shared" si="108"/>
        <v>0</v>
      </c>
      <c r="Q94" s="159">
        <f t="shared" si="109"/>
        <v>0</v>
      </c>
      <c r="R94" s="151">
        <f t="shared" si="110"/>
        <v>0</v>
      </c>
      <c r="S94" s="161">
        <f t="shared" si="111"/>
        <v>0</v>
      </c>
      <c r="U94" s="78"/>
      <c r="V94" s="155">
        <f t="shared" si="128"/>
        <v>0</v>
      </c>
      <c r="W94" s="159">
        <f t="shared" si="129"/>
        <v>0</v>
      </c>
      <c r="X94" s="78"/>
      <c r="Y94" s="155">
        <f t="shared" si="130"/>
        <v>0</v>
      </c>
      <c r="Z94" s="159">
        <f t="shared" si="131"/>
        <v>0</v>
      </c>
      <c r="AA94" s="78"/>
      <c r="AB94" s="155">
        <f t="shared" si="132"/>
        <v>0</v>
      </c>
      <c r="AC94" s="159">
        <f t="shared" si="133"/>
        <v>0</v>
      </c>
      <c r="AD94" s="78"/>
      <c r="AE94" s="155">
        <f t="shared" si="134"/>
        <v>0</v>
      </c>
      <c r="AF94" s="159">
        <f t="shared" si="135"/>
        <v>0</v>
      </c>
      <c r="AG94" s="78"/>
      <c r="AH94" s="155">
        <f t="shared" si="136"/>
        <v>0</v>
      </c>
      <c r="AI94" s="159">
        <f t="shared" si="137"/>
        <v>0</v>
      </c>
      <c r="AJ94" s="151">
        <f t="shared" si="138"/>
        <v>0</v>
      </c>
      <c r="AK94" s="161">
        <f t="shared" si="139"/>
        <v>0</v>
      </c>
    </row>
    <row r="95" spans="2:37" outlineLevel="1" x14ac:dyDescent="0.35">
      <c r="B95" s="230" t="s">
        <v>91</v>
      </c>
      <c r="C95" s="63" t="s">
        <v>106</v>
      </c>
      <c r="D95" s="78"/>
      <c r="E95" s="79">
        <f t="shared" si="140"/>
        <v>0</v>
      </c>
      <c r="F95" s="78"/>
      <c r="G95" s="155">
        <f t="shared" si="122"/>
        <v>0</v>
      </c>
      <c r="H95" s="159">
        <f t="shared" si="123"/>
        <v>0</v>
      </c>
      <c r="I95" s="78"/>
      <c r="J95" s="155">
        <f t="shared" si="124"/>
        <v>0</v>
      </c>
      <c r="K95" s="159">
        <f t="shared" si="125"/>
        <v>0</v>
      </c>
      <c r="L95" s="78"/>
      <c r="M95" s="155">
        <f t="shared" si="126"/>
        <v>0</v>
      </c>
      <c r="N95" s="159">
        <f t="shared" si="127"/>
        <v>0</v>
      </c>
      <c r="O95" s="78">
        <v>0</v>
      </c>
      <c r="P95" s="155">
        <f t="shared" si="108"/>
        <v>0</v>
      </c>
      <c r="Q95" s="159">
        <f t="shared" si="109"/>
        <v>0</v>
      </c>
      <c r="R95" s="151">
        <f t="shared" si="110"/>
        <v>0</v>
      </c>
      <c r="S95" s="161">
        <f t="shared" si="111"/>
        <v>0</v>
      </c>
      <c r="U95" s="78">
        <v>215</v>
      </c>
      <c r="V95" s="155">
        <f t="shared" si="128"/>
        <v>215</v>
      </c>
      <c r="W95" s="159">
        <f t="shared" si="129"/>
        <v>0</v>
      </c>
      <c r="X95" s="78">
        <v>361</v>
      </c>
      <c r="Y95" s="155">
        <f t="shared" si="130"/>
        <v>576</v>
      </c>
      <c r="Z95" s="159">
        <f t="shared" si="131"/>
        <v>1.6790697674418604</v>
      </c>
      <c r="AA95" s="78">
        <v>216</v>
      </c>
      <c r="AB95" s="155">
        <f t="shared" si="132"/>
        <v>792</v>
      </c>
      <c r="AC95" s="159">
        <f t="shared" si="133"/>
        <v>0.375</v>
      </c>
      <c r="AD95" s="78">
        <v>93</v>
      </c>
      <c r="AE95" s="155">
        <f t="shared" si="134"/>
        <v>885</v>
      </c>
      <c r="AF95" s="159">
        <f t="shared" si="135"/>
        <v>0.11742424242424243</v>
      </c>
      <c r="AG95" s="78">
        <v>75</v>
      </c>
      <c r="AH95" s="155">
        <f t="shared" si="136"/>
        <v>960</v>
      </c>
      <c r="AI95" s="159">
        <f t="shared" si="137"/>
        <v>8.4745762711864403E-2</v>
      </c>
      <c r="AJ95" s="151">
        <f t="shared" si="138"/>
        <v>960</v>
      </c>
      <c r="AK95" s="161">
        <f t="shared" si="139"/>
        <v>0.45364444592943598</v>
      </c>
    </row>
    <row r="96" spans="2:37" outlineLevel="1" x14ac:dyDescent="0.35">
      <c r="B96" s="229" t="s">
        <v>92</v>
      </c>
      <c r="C96" s="63" t="s">
        <v>106</v>
      </c>
      <c r="D96" s="78"/>
      <c r="E96" s="79">
        <f t="shared" si="140"/>
        <v>0</v>
      </c>
      <c r="F96" s="78"/>
      <c r="G96" s="155">
        <f t="shared" si="122"/>
        <v>0</v>
      </c>
      <c r="H96" s="159">
        <f t="shared" si="123"/>
        <v>0</v>
      </c>
      <c r="I96" s="78"/>
      <c r="J96" s="155">
        <f t="shared" si="124"/>
        <v>0</v>
      </c>
      <c r="K96" s="159">
        <f t="shared" si="125"/>
        <v>0</v>
      </c>
      <c r="L96" s="78"/>
      <c r="M96" s="155">
        <f t="shared" si="126"/>
        <v>0</v>
      </c>
      <c r="N96" s="159">
        <f t="shared" si="127"/>
        <v>0</v>
      </c>
      <c r="O96" s="78">
        <v>0</v>
      </c>
      <c r="P96" s="155">
        <f t="shared" si="108"/>
        <v>0</v>
      </c>
      <c r="Q96" s="159">
        <f t="shared" si="109"/>
        <v>0</v>
      </c>
      <c r="R96" s="151">
        <f t="shared" si="110"/>
        <v>0</v>
      </c>
      <c r="S96" s="161">
        <f t="shared" si="111"/>
        <v>0</v>
      </c>
      <c r="U96" s="78"/>
      <c r="V96" s="155">
        <f t="shared" si="128"/>
        <v>0</v>
      </c>
      <c r="W96" s="159">
        <f t="shared" si="129"/>
        <v>0</v>
      </c>
      <c r="X96" s="78"/>
      <c r="Y96" s="155">
        <f t="shared" si="130"/>
        <v>0</v>
      </c>
      <c r="Z96" s="159">
        <f t="shared" si="131"/>
        <v>0</v>
      </c>
      <c r="AA96" s="78"/>
      <c r="AB96" s="155">
        <f t="shared" si="132"/>
        <v>0</v>
      </c>
      <c r="AC96" s="159">
        <f t="shared" si="133"/>
        <v>0</v>
      </c>
      <c r="AD96" s="78"/>
      <c r="AE96" s="155">
        <f t="shared" si="134"/>
        <v>0</v>
      </c>
      <c r="AF96" s="159">
        <f t="shared" si="135"/>
        <v>0</v>
      </c>
      <c r="AG96" s="78"/>
      <c r="AH96" s="155">
        <f t="shared" si="136"/>
        <v>0</v>
      </c>
      <c r="AI96" s="159">
        <f t="shared" si="137"/>
        <v>0</v>
      </c>
      <c r="AJ96" s="151">
        <f t="shared" si="138"/>
        <v>0</v>
      </c>
      <c r="AK96" s="161">
        <f t="shared" si="139"/>
        <v>0</v>
      </c>
    </row>
    <row r="97" spans="2:37" outlineLevel="1" x14ac:dyDescent="0.35">
      <c r="B97" s="230" t="s">
        <v>93</v>
      </c>
      <c r="C97" s="63" t="s">
        <v>106</v>
      </c>
      <c r="D97" s="78"/>
      <c r="E97" s="79">
        <f t="shared" si="140"/>
        <v>0</v>
      </c>
      <c r="F97" s="78"/>
      <c r="G97" s="155">
        <f t="shared" si="122"/>
        <v>0</v>
      </c>
      <c r="H97" s="159">
        <f t="shared" si="123"/>
        <v>0</v>
      </c>
      <c r="I97" s="78"/>
      <c r="J97" s="155">
        <f t="shared" si="124"/>
        <v>0</v>
      </c>
      <c r="K97" s="159">
        <f t="shared" si="125"/>
        <v>0</v>
      </c>
      <c r="L97" s="78"/>
      <c r="M97" s="155">
        <f t="shared" si="126"/>
        <v>0</v>
      </c>
      <c r="N97" s="159">
        <f t="shared" si="127"/>
        <v>0</v>
      </c>
      <c r="O97" s="78">
        <v>0</v>
      </c>
      <c r="P97" s="155">
        <f t="shared" si="108"/>
        <v>0</v>
      </c>
      <c r="Q97" s="159">
        <f t="shared" si="109"/>
        <v>0</v>
      </c>
      <c r="R97" s="151">
        <f t="shared" si="110"/>
        <v>0</v>
      </c>
      <c r="S97" s="161">
        <f t="shared" si="111"/>
        <v>0</v>
      </c>
      <c r="U97" s="78">
        <v>143</v>
      </c>
      <c r="V97" s="155">
        <f t="shared" si="128"/>
        <v>143</v>
      </c>
      <c r="W97" s="159">
        <f t="shared" si="129"/>
        <v>0</v>
      </c>
      <c r="X97" s="78">
        <v>66</v>
      </c>
      <c r="Y97" s="155">
        <f t="shared" si="130"/>
        <v>209</v>
      </c>
      <c r="Z97" s="159">
        <f t="shared" si="131"/>
        <v>0.46153846153846156</v>
      </c>
      <c r="AA97" s="78">
        <v>27</v>
      </c>
      <c r="AB97" s="155">
        <f t="shared" si="132"/>
        <v>236</v>
      </c>
      <c r="AC97" s="159">
        <f t="shared" si="133"/>
        <v>0.12918660287081341</v>
      </c>
      <c r="AD97" s="78">
        <v>15</v>
      </c>
      <c r="AE97" s="155">
        <f t="shared" si="134"/>
        <v>251</v>
      </c>
      <c r="AF97" s="159">
        <f t="shared" si="135"/>
        <v>6.3559322033898302E-2</v>
      </c>
      <c r="AG97" s="78">
        <v>17</v>
      </c>
      <c r="AH97" s="155">
        <f t="shared" si="136"/>
        <v>268</v>
      </c>
      <c r="AI97" s="159">
        <f t="shared" si="137"/>
        <v>6.7729083665338641E-2</v>
      </c>
      <c r="AJ97" s="151">
        <f t="shared" si="138"/>
        <v>268</v>
      </c>
      <c r="AK97" s="161">
        <f t="shared" si="139"/>
        <v>0.17003725193411934</v>
      </c>
    </row>
    <row r="98" spans="2:37" outlineLevel="1" x14ac:dyDescent="0.35">
      <c r="B98" s="229" t="s">
        <v>94</v>
      </c>
      <c r="C98" s="63" t="s">
        <v>106</v>
      </c>
      <c r="D98" s="78"/>
      <c r="E98" s="79">
        <f t="shared" si="140"/>
        <v>0</v>
      </c>
      <c r="F98" s="78"/>
      <c r="G98" s="155">
        <f t="shared" si="122"/>
        <v>0</v>
      </c>
      <c r="H98" s="159">
        <f t="shared" si="123"/>
        <v>0</v>
      </c>
      <c r="I98" s="78"/>
      <c r="J98" s="155">
        <f t="shared" si="124"/>
        <v>0</v>
      </c>
      <c r="K98" s="159">
        <f t="shared" si="125"/>
        <v>0</v>
      </c>
      <c r="L98" s="78"/>
      <c r="M98" s="155">
        <f t="shared" si="126"/>
        <v>0</v>
      </c>
      <c r="N98" s="159">
        <f t="shared" si="127"/>
        <v>0</v>
      </c>
      <c r="O98" s="78">
        <v>0</v>
      </c>
      <c r="P98" s="155">
        <f t="shared" si="108"/>
        <v>0</v>
      </c>
      <c r="Q98" s="159">
        <f t="shared" si="109"/>
        <v>0</v>
      </c>
      <c r="R98" s="151">
        <f t="shared" si="110"/>
        <v>0</v>
      </c>
      <c r="S98" s="161">
        <f t="shared" si="111"/>
        <v>0</v>
      </c>
      <c r="U98" s="78"/>
      <c r="V98" s="155">
        <f t="shared" si="128"/>
        <v>0</v>
      </c>
      <c r="W98" s="159">
        <f t="shared" si="129"/>
        <v>0</v>
      </c>
      <c r="X98" s="78"/>
      <c r="Y98" s="155">
        <f t="shared" si="130"/>
        <v>0</v>
      </c>
      <c r="Z98" s="159">
        <f t="shared" si="131"/>
        <v>0</v>
      </c>
      <c r="AA98" s="78"/>
      <c r="AB98" s="155">
        <f t="shared" si="132"/>
        <v>0</v>
      </c>
      <c r="AC98" s="159">
        <f t="shared" si="133"/>
        <v>0</v>
      </c>
      <c r="AD98" s="78"/>
      <c r="AE98" s="155">
        <f t="shared" si="134"/>
        <v>0</v>
      </c>
      <c r="AF98" s="159">
        <f t="shared" si="135"/>
        <v>0</v>
      </c>
      <c r="AG98" s="78"/>
      <c r="AH98" s="155">
        <f t="shared" si="136"/>
        <v>0</v>
      </c>
      <c r="AI98" s="159">
        <f t="shared" si="137"/>
        <v>0</v>
      </c>
      <c r="AJ98" s="151">
        <f t="shared" si="138"/>
        <v>0</v>
      </c>
      <c r="AK98" s="161">
        <f t="shared" si="139"/>
        <v>0</v>
      </c>
    </row>
    <row r="99" spans="2:37" outlineLevel="1" x14ac:dyDescent="0.35">
      <c r="B99" s="230" t="s">
        <v>95</v>
      </c>
      <c r="C99" s="63" t="s">
        <v>106</v>
      </c>
      <c r="D99" s="78"/>
      <c r="E99" s="79">
        <f t="shared" si="140"/>
        <v>0</v>
      </c>
      <c r="F99" s="78"/>
      <c r="G99" s="155">
        <f t="shared" si="122"/>
        <v>0</v>
      </c>
      <c r="H99" s="159">
        <f t="shared" si="123"/>
        <v>0</v>
      </c>
      <c r="I99" s="78"/>
      <c r="J99" s="155">
        <f t="shared" si="124"/>
        <v>0</v>
      </c>
      <c r="K99" s="159">
        <f t="shared" si="125"/>
        <v>0</v>
      </c>
      <c r="L99" s="78"/>
      <c r="M99" s="155">
        <f t="shared" si="126"/>
        <v>0</v>
      </c>
      <c r="N99" s="159">
        <f t="shared" si="127"/>
        <v>0</v>
      </c>
      <c r="O99" s="78">
        <v>0</v>
      </c>
      <c r="P99" s="155">
        <f t="shared" si="108"/>
        <v>0</v>
      </c>
      <c r="Q99" s="159">
        <f t="shared" si="109"/>
        <v>0</v>
      </c>
      <c r="R99" s="151">
        <f t="shared" si="110"/>
        <v>0</v>
      </c>
      <c r="S99" s="161">
        <f t="shared" si="111"/>
        <v>0</v>
      </c>
      <c r="U99" s="78">
        <v>136</v>
      </c>
      <c r="V99" s="155">
        <f t="shared" si="128"/>
        <v>136</v>
      </c>
      <c r="W99" s="159">
        <f t="shared" si="129"/>
        <v>0</v>
      </c>
      <c r="X99" s="78">
        <v>133</v>
      </c>
      <c r="Y99" s="155">
        <f t="shared" si="130"/>
        <v>269</v>
      </c>
      <c r="Z99" s="159">
        <f t="shared" si="131"/>
        <v>0.9779411764705882</v>
      </c>
      <c r="AA99" s="78">
        <v>76</v>
      </c>
      <c r="AB99" s="155">
        <f t="shared" si="132"/>
        <v>345</v>
      </c>
      <c r="AC99" s="159">
        <f t="shared" si="133"/>
        <v>0.28252788104089221</v>
      </c>
      <c r="AD99" s="78">
        <v>76</v>
      </c>
      <c r="AE99" s="155">
        <f t="shared" si="134"/>
        <v>421</v>
      </c>
      <c r="AF99" s="159">
        <f t="shared" si="135"/>
        <v>0.22028985507246376</v>
      </c>
      <c r="AG99" s="78">
        <v>50</v>
      </c>
      <c r="AH99" s="155">
        <f t="shared" si="136"/>
        <v>471</v>
      </c>
      <c r="AI99" s="159">
        <f t="shared" si="137"/>
        <v>0.11876484560570071</v>
      </c>
      <c r="AJ99" s="151">
        <f t="shared" si="138"/>
        <v>471</v>
      </c>
      <c r="AK99" s="161">
        <f t="shared" si="139"/>
        <v>0.36417629836538046</v>
      </c>
    </row>
    <row r="100" spans="2:37" outlineLevel="1" x14ac:dyDescent="0.35">
      <c r="B100" s="229" t="s">
        <v>96</v>
      </c>
      <c r="C100" s="63" t="s">
        <v>106</v>
      </c>
      <c r="D100" s="78"/>
      <c r="E100" s="79">
        <f t="shared" ref="E100:E103" si="141">D100</f>
        <v>0</v>
      </c>
      <c r="F100" s="78"/>
      <c r="G100" s="155">
        <f t="shared" ref="G100:G103" si="142">E100+F100</f>
        <v>0</v>
      </c>
      <c r="H100" s="159">
        <f t="shared" ref="H100:H103" si="143">IFERROR((G100-E100)/E100,0)</f>
        <v>0</v>
      </c>
      <c r="I100" s="78"/>
      <c r="J100" s="155">
        <f t="shared" ref="J100:J103" si="144">G100+I100</f>
        <v>0</v>
      </c>
      <c r="K100" s="159">
        <f t="shared" ref="K100:K104" si="145">IFERROR((J100-G100)/G100,0)</f>
        <v>0</v>
      </c>
      <c r="L100" s="78"/>
      <c r="M100" s="155">
        <f t="shared" ref="M100:M103" si="146">J100+L100</f>
        <v>0</v>
      </c>
      <c r="N100" s="159">
        <f t="shared" ref="N100:N104" si="147">IFERROR((M100-J100)/J100,0)</f>
        <v>0</v>
      </c>
      <c r="O100" s="78">
        <v>0</v>
      </c>
      <c r="P100" s="155">
        <f t="shared" si="108"/>
        <v>0</v>
      </c>
      <c r="Q100" s="159">
        <f t="shared" si="109"/>
        <v>0</v>
      </c>
      <c r="R100" s="151">
        <f t="shared" si="110"/>
        <v>0</v>
      </c>
      <c r="S100" s="161">
        <f t="shared" si="111"/>
        <v>0</v>
      </c>
      <c r="U100" s="78"/>
      <c r="V100" s="155">
        <f t="shared" ref="V100:V103" si="148">P100+U100</f>
        <v>0</v>
      </c>
      <c r="W100" s="159">
        <f t="shared" ref="W100:W103" si="149">IFERROR((V100-P100)/P100,0)</f>
        <v>0</v>
      </c>
      <c r="X100" s="78"/>
      <c r="Y100" s="155">
        <f t="shared" ref="Y100:Y103" si="150">V100+X100</f>
        <v>0</v>
      </c>
      <c r="Z100" s="159">
        <f t="shared" ref="Z100:Z104" si="151">IFERROR((Y100-V100)/V100,0)</f>
        <v>0</v>
      </c>
      <c r="AA100" s="78"/>
      <c r="AB100" s="155">
        <f t="shared" ref="AB100:AB103" si="152">Y100+AA100</f>
        <v>0</v>
      </c>
      <c r="AC100" s="159">
        <f t="shared" ref="AC100:AC104" si="153">IFERROR((AB100-Y100)/Y100,0)</f>
        <v>0</v>
      </c>
      <c r="AD100" s="78"/>
      <c r="AE100" s="155">
        <f t="shared" ref="AE100:AE103" si="154">AB100+AD100</f>
        <v>0</v>
      </c>
      <c r="AF100" s="159">
        <f t="shared" ref="AF100:AF104" si="155">IFERROR((AE100-AB100)/AB100,0)</f>
        <v>0</v>
      </c>
      <c r="AG100" s="78"/>
      <c r="AH100" s="155">
        <f t="shared" ref="AH100:AH103" si="156">AE100+AG100</f>
        <v>0</v>
      </c>
      <c r="AI100" s="159">
        <f t="shared" ref="AI100:AI103" si="157">IFERROR((AH100-AE100)/AE100,0)</f>
        <v>0</v>
      </c>
      <c r="AJ100" s="151">
        <f t="shared" ref="AJ100:AJ103" si="158">U100+X100+AA100+AD100+AG100</f>
        <v>0</v>
      </c>
      <c r="AK100" s="161">
        <f t="shared" ref="AK100:AK104" si="159">IFERROR((AH100/V100)^(1/4)-1,0)</f>
        <v>0</v>
      </c>
    </row>
    <row r="101" spans="2:37" outlineLevel="1" x14ac:dyDescent="0.35">
      <c r="B101" s="230" t="s">
        <v>97</v>
      </c>
      <c r="C101" s="63" t="s">
        <v>106</v>
      </c>
      <c r="D101" s="78"/>
      <c r="E101" s="79">
        <f t="shared" si="141"/>
        <v>0</v>
      </c>
      <c r="F101" s="78"/>
      <c r="G101" s="155">
        <f t="shared" si="142"/>
        <v>0</v>
      </c>
      <c r="H101" s="159">
        <f t="shared" si="143"/>
        <v>0</v>
      </c>
      <c r="I101" s="78"/>
      <c r="J101" s="155">
        <f t="shared" si="144"/>
        <v>0</v>
      </c>
      <c r="K101" s="159">
        <f t="shared" si="145"/>
        <v>0</v>
      </c>
      <c r="L101" s="78"/>
      <c r="M101" s="155">
        <f t="shared" si="146"/>
        <v>0</v>
      </c>
      <c r="N101" s="159">
        <f t="shared" si="147"/>
        <v>0</v>
      </c>
      <c r="O101" s="78">
        <v>0</v>
      </c>
      <c r="P101" s="155">
        <f t="shared" si="108"/>
        <v>0</v>
      </c>
      <c r="Q101" s="159">
        <f t="shared" si="109"/>
        <v>0</v>
      </c>
      <c r="R101" s="151">
        <f t="shared" si="110"/>
        <v>0</v>
      </c>
      <c r="S101" s="161">
        <f t="shared" si="111"/>
        <v>0</v>
      </c>
      <c r="U101" s="78"/>
      <c r="V101" s="155">
        <f t="shared" si="148"/>
        <v>0</v>
      </c>
      <c r="W101" s="159">
        <f t="shared" si="149"/>
        <v>0</v>
      </c>
      <c r="X101" s="78">
        <v>36</v>
      </c>
      <c r="Y101" s="155">
        <f t="shared" si="150"/>
        <v>36</v>
      </c>
      <c r="Z101" s="159">
        <f t="shared" si="151"/>
        <v>0</v>
      </c>
      <c r="AA101" s="78">
        <v>70</v>
      </c>
      <c r="AB101" s="155">
        <f t="shared" si="152"/>
        <v>106</v>
      </c>
      <c r="AC101" s="159">
        <f t="shared" si="153"/>
        <v>1.9444444444444444</v>
      </c>
      <c r="AD101" s="78"/>
      <c r="AE101" s="155">
        <f t="shared" si="154"/>
        <v>106</v>
      </c>
      <c r="AF101" s="159">
        <f t="shared" si="155"/>
        <v>0</v>
      </c>
      <c r="AG101" s="78"/>
      <c r="AH101" s="155">
        <f t="shared" si="156"/>
        <v>106</v>
      </c>
      <c r="AI101" s="159">
        <f t="shared" si="157"/>
        <v>0</v>
      </c>
      <c r="AJ101" s="151">
        <f t="shared" si="158"/>
        <v>106</v>
      </c>
      <c r="AK101" s="161">
        <f t="shared" si="159"/>
        <v>0</v>
      </c>
    </row>
    <row r="102" spans="2:37" outlineLevel="1" x14ac:dyDescent="0.35">
      <c r="B102" s="230" t="s">
        <v>98</v>
      </c>
      <c r="C102" s="63" t="s">
        <v>106</v>
      </c>
      <c r="D102" s="78"/>
      <c r="E102" s="79">
        <f t="shared" si="141"/>
        <v>0</v>
      </c>
      <c r="F102" s="78"/>
      <c r="G102" s="155">
        <f t="shared" si="142"/>
        <v>0</v>
      </c>
      <c r="H102" s="159">
        <f t="shared" si="143"/>
        <v>0</v>
      </c>
      <c r="I102" s="78"/>
      <c r="J102" s="155">
        <f t="shared" si="144"/>
        <v>0</v>
      </c>
      <c r="K102" s="159">
        <f t="shared" si="145"/>
        <v>0</v>
      </c>
      <c r="L102" s="78"/>
      <c r="M102" s="155">
        <f t="shared" si="146"/>
        <v>0</v>
      </c>
      <c r="N102" s="159">
        <f t="shared" si="147"/>
        <v>0</v>
      </c>
      <c r="O102" s="78">
        <v>0</v>
      </c>
      <c r="P102" s="155">
        <f t="shared" si="108"/>
        <v>0</v>
      </c>
      <c r="Q102" s="159">
        <f t="shared" si="109"/>
        <v>0</v>
      </c>
      <c r="R102" s="151">
        <f t="shared" si="110"/>
        <v>0</v>
      </c>
      <c r="S102" s="161">
        <f t="shared" si="111"/>
        <v>0</v>
      </c>
      <c r="U102" s="78"/>
      <c r="V102" s="155">
        <f t="shared" si="148"/>
        <v>0</v>
      </c>
      <c r="W102" s="159">
        <f t="shared" si="149"/>
        <v>0</v>
      </c>
      <c r="X102" s="78"/>
      <c r="Y102" s="155">
        <f t="shared" si="150"/>
        <v>0</v>
      </c>
      <c r="Z102" s="159">
        <f t="shared" si="151"/>
        <v>0</v>
      </c>
      <c r="AA102" s="78"/>
      <c r="AB102" s="155">
        <f t="shared" si="152"/>
        <v>0</v>
      </c>
      <c r="AC102" s="159">
        <f t="shared" si="153"/>
        <v>0</v>
      </c>
      <c r="AD102" s="78"/>
      <c r="AE102" s="155">
        <f t="shared" si="154"/>
        <v>0</v>
      </c>
      <c r="AF102" s="159">
        <f t="shared" si="155"/>
        <v>0</v>
      </c>
      <c r="AG102" s="78"/>
      <c r="AH102" s="155">
        <f t="shared" si="156"/>
        <v>0</v>
      </c>
      <c r="AI102" s="159">
        <f t="shared" si="157"/>
        <v>0</v>
      </c>
      <c r="AJ102" s="151">
        <f t="shared" si="158"/>
        <v>0</v>
      </c>
      <c r="AK102" s="161">
        <f t="shared" si="159"/>
        <v>0</v>
      </c>
    </row>
    <row r="103" spans="2:37" outlineLevel="1" x14ac:dyDescent="0.35">
      <c r="B103" s="230" t="s">
        <v>99</v>
      </c>
      <c r="C103" s="63" t="s">
        <v>106</v>
      </c>
      <c r="D103" s="78"/>
      <c r="E103" s="79">
        <f t="shared" si="141"/>
        <v>0</v>
      </c>
      <c r="F103" s="78"/>
      <c r="G103" s="155">
        <f t="shared" si="142"/>
        <v>0</v>
      </c>
      <c r="H103" s="159">
        <f t="shared" si="143"/>
        <v>0</v>
      </c>
      <c r="I103" s="78"/>
      <c r="J103" s="155">
        <f t="shared" si="144"/>
        <v>0</v>
      </c>
      <c r="K103" s="159">
        <f t="shared" si="145"/>
        <v>0</v>
      </c>
      <c r="L103" s="78"/>
      <c r="M103" s="155">
        <f t="shared" si="146"/>
        <v>0</v>
      </c>
      <c r="N103" s="159">
        <f t="shared" si="147"/>
        <v>0</v>
      </c>
      <c r="O103" s="78">
        <v>0</v>
      </c>
      <c r="P103" s="155">
        <f t="shared" si="108"/>
        <v>0</v>
      </c>
      <c r="Q103" s="159">
        <f t="shared" si="109"/>
        <v>0</v>
      </c>
      <c r="R103" s="151">
        <f t="shared" si="110"/>
        <v>0</v>
      </c>
      <c r="S103" s="161">
        <f t="shared" si="111"/>
        <v>0</v>
      </c>
      <c r="U103" s="78"/>
      <c r="V103" s="155">
        <f t="shared" si="148"/>
        <v>0</v>
      </c>
      <c r="W103" s="159">
        <f t="shared" si="149"/>
        <v>0</v>
      </c>
      <c r="X103" s="78"/>
      <c r="Y103" s="155">
        <f t="shared" si="150"/>
        <v>0</v>
      </c>
      <c r="Z103" s="159">
        <f t="shared" si="151"/>
        <v>0</v>
      </c>
      <c r="AA103" s="78"/>
      <c r="AB103" s="155">
        <f t="shared" si="152"/>
        <v>0</v>
      </c>
      <c r="AC103" s="159">
        <f t="shared" si="153"/>
        <v>0</v>
      </c>
      <c r="AD103" s="78"/>
      <c r="AE103" s="155">
        <f t="shared" si="154"/>
        <v>0</v>
      </c>
      <c r="AF103" s="159">
        <f t="shared" si="155"/>
        <v>0</v>
      </c>
      <c r="AG103" s="78"/>
      <c r="AH103" s="155">
        <f t="shared" si="156"/>
        <v>0</v>
      </c>
      <c r="AI103" s="159">
        <f t="shared" si="157"/>
        <v>0</v>
      </c>
      <c r="AJ103" s="151">
        <f t="shared" si="158"/>
        <v>0</v>
      </c>
      <c r="AK103" s="161">
        <f t="shared" si="159"/>
        <v>0</v>
      </c>
    </row>
    <row r="104" spans="2:37" outlineLevel="1" x14ac:dyDescent="0.35">
      <c r="B104" s="50" t="s">
        <v>138</v>
      </c>
      <c r="C104" s="47" t="s">
        <v>106</v>
      </c>
      <c r="D104" s="170">
        <f>SUM(D79:D103)</f>
        <v>88</v>
      </c>
      <c r="E104" s="156">
        <f t="shared" ref="E104" si="160">SUM(E79:E103)</f>
        <v>188</v>
      </c>
      <c r="F104" s="156">
        <f>SUM(F79:F103)</f>
        <v>47</v>
      </c>
      <c r="G104" s="156">
        <f t="shared" ref="G104" si="161">SUM(G79:G103)</f>
        <v>235</v>
      </c>
      <c r="H104" s="160">
        <f>IFERROR((G104-E104)/E104,0)</f>
        <v>0.25</v>
      </c>
      <c r="I104" s="156">
        <f>SUM(I79:I103)</f>
        <v>200</v>
      </c>
      <c r="J104" s="156">
        <f>SUM(J79:J103)</f>
        <v>435</v>
      </c>
      <c r="K104" s="160">
        <f t="shared" si="145"/>
        <v>0.85106382978723405</v>
      </c>
      <c r="L104" s="156">
        <f t="shared" ref="L104" si="162">SUM(L79:L103)</f>
        <v>270</v>
      </c>
      <c r="M104" s="156">
        <f>SUM(M79:M103)</f>
        <v>705</v>
      </c>
      <c r="N104" s="160">
        <f t="shared" si="147"/>
        <v>0.62068965517241381</v>
      </c>
      <c r="O104" s="156">
        <f>SUM(O79:O103)</f>
        <v>272</v>
      </c>
      <c r="P104" s="156">
        <f>SUM(P79:P103)</f>
        <v>977</v>
      </c>
      <c r="Q104" s="160">
        <f t="shared" si="109"/>
        <v>0.38581560283687943</v>
      </c>
      <c r="R104" s="151">
        <f t="shared" si="110"/>
        <v>877</v>
      </c>
      <c r="S104" s="161">
        <f t="shared" si="111"/>
        <v>0.50985130475109131</v>
      </c>
      <c r="U104" s="151">
        <f>SUM(U79:U103)</f>
        <v>1608</v>
      </c>
      <c r="V104" s="151">
        <f>SUM(V79:V103)</f>
        <v>2585</v>
      </c>
      <c r="W104" s="160">
        <f>IFERROR((V104-P104)/P104,0)</f>
        <v>1.645854657113613</v>
      </c>
      <c r="X104" s="151">
        <f>SUM(X79:X103)</f>
        <v>3842</v>
      </c>
      <c r="Y104" s="151">
        <f>SUM(Y79:Y103)</f>
        <v>6427</v>
      </c>
      <c r="Z104" s="160">
        <f t="shared" si="151"/>
        <v>1.4862669245647968</v>
      </c>
      <c r="AA104" s="151">
        <f>SUM(AA79:AA103)</f>
        <v>3303</v>
      </c>
      <c r="AB104" s="151">
        <f>SUM(AB79:AB103)</f>
        <v>9730</v>
      </c>
      <c r="AC104" s="160">
        <f t="shared" si="153"/>
        <v>0.51392562626419791</v>
      </c>
      <c r="AD104" s="151">
        <f>SUM(AD79:AD103)</f>
        <v>2563</v>
      </c>
      <c r="AE104" s="151">
        <f>SUM(AE79:AE103)</f>
        <v>12293</v>
      </c>
      <c r="AF104" s="160">
        <f t="shared" si="155"/>
        <v>0.26341212744090442</v>
      </c>
      <c r="AG104" s="151">
        <f>SUM(AG79:AG103)</f>
        <v>2946</v>
      </c>
      <c r="AH104" s="151">
        <f>SUM(AH79:AH103)</f>
        <v>15239</v>
      </c>
      <c r="AI104" s="160">
        <f>IFERROR((AH104-AE104)/AE104,0)</f>
        <v>0.23964858049296348</v>
      </c>
      <c r="AJ104" s="151">
        <f>SUM(AJ79:AJ103)</f>
        <v>14262</v>
      </c>
      <c r="AK104" s="161">
        <f t="shared" si="159"/>
        <v>0.55820279996670652</v>
      </c>
    </row>
    <row r="106" spans="2:37" ht="17.25" customHeight="1" x14ac:dyDescent="0.35">
      <c r="B106" s="296" t="s">
        <v>155</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332"/>
    </row>
    <row r="107" spans="2:37" ht="5.5" customHeight="1" outlineLevel="1" x14ac:dyDescent="0.35">
      <c r="B107" s="103"/>
      <c r="C107" s="103"/>
      <c r="D107" s="103"/>
      <c r="E107" s="103"/>
      <c r="F107" s="103"/>
      <c r="G107" s="103"/>
      <c r="H107" s="103"/>
      <c r="I107" s="103"/>
      <c r="J107" s="103"/>
      <c r="K107" s="103"/>
      <c r="L107" s="103"/>
      <c r="M107" s="103"/>
      <c r="N107" s="103"/>
      <c r="O107" s="103"/>
      <c r="P107" s="103"/>
      <c r="Q107" s="103"/>
      <c r="R107" s="103"/>
      <c r="S107" s="103"/>
      <c r="T107" s="102"/>
      <c r="U107" s="102"/>
      <c r="V107" s="102"/>
      <c r="W107" s="102"/>
      <c r="X107" s="102"/>
      <c r="Y107" s="102"/>
      <c r="Z107" s="102"/>
      <c r="AA107" s="102"/>
      <c r="AB107" s="102"/>
      <c r="AC107" s="102"/>
      <c r="AD107" s="102"/>
      <c r="AE107" s="102"/>
      <c r="AF107" s="102"/>
      <c r="AG107" s="102"/>
      <c r="AH107" s="102"/>
      <c r="AI107" s="102"/>
      <c r="AJ107" s="102"/>
      <c r="AK107" s="102"/>
    </row>
    <row r="108" spans="2:37" ht="15" customHeight="1" outlineLevel="1" x14ac:dyDescent="0.35">
      <c r="B108" s="333"/>
      <c r="C108" s="334" t="s">
        <v>105</v>
      </c>
      <c r="D108" s="307" t="s">
        <v>130</v>
      </c>
      <c r="E108" s="308"/>
      <c r="F108" s="308"/>
      <c r="G108" s="308"/>
      <c r="H108" s="308"/>
      <c r="I108" s="308"/>
      <c r="J108" s="308"/>
      <c r="K108" s="308"/>
      <c r="L108" s="308"/>
      <c r="M108" s="308"/>
      <c r="N108" s="308"/>
      <c r="O108" s="308"/>
      <c r="P108" s="308"/>
      <c r="Q108" s="309"/>
      <c r="R108" s="318" t="str">
        <f xml:space="preserve"> D109&amp;" - "&amp;O109</f>
        <v>2019 - 2023</v>
      </c>
      <c r="S108" s="341"/>
      <c r="U108" s="307" t="s">
        <v>131</v>
      </c>
      <c r="V108" s="308"/>
      <c r="W108" s="308"/>
      <c r="X108" s="308"/>
      <c r="Y108" s="308"/>
      <c r="Z108" s="308"/>
      <c r="AA108" s="308"/>
      <c r="AB108" s="308"/>
      <c r="AC108" s="308"/>
      <c r="AD108" s="308"/>
      <c r="AE108" s="308"/>
      <c r="AF108" s="308"/>
      <c r="AG108" s="308"/>
      <c r="AH108" s="308"/>
      <c r="AI108" s="308"/>
      <c r="AJ108" s="308"/>
      <c r="AK108" s="330"/>
    </row>
    <row r="109" spans="2:37" ht="15" customHeight="1" outlineLevel="1" x14ac:dyDescent="0.35">
      <c r="B109" s="333"/>
      <c r="C109" s="335"/>
      <c r="D109" s="307">
        <f>$C$3-5</f>
        <v>2019</v>
      </c>
      <c r="E109" s="309"/>
      <c r="F109" s="307">
        <f>$C$3-4</f>
        <v>2020</v>
      </c>
      <c r="G109" s="308"/>
      <c r="H109" s="309"/>
      <c r="I109" s="307">
        <f>$C$3-3</f>
        <v>2021</v>
      </c>
      <c r="J109" s="308"/>
      <c r="K109" s="309"/>
      <c r="L109" s="307">
        <f>$C$3-2</f>
        <v>2022</v>
      </c>
      <c r="M109" s="308"/>
      <c r="N109" s="309"/>
      <c r="O109" s="307">
        <f>$C$3-1</f>
        <v>2023</v>
      </c>
      <c r="P109" s="308"/>
      <c r="Q109" s="309"/>
      <c r="R109" s="320"/>
      <c r="S109" s="342"/>
      <c r="U109" s="307">
        <f>$C$3</f>
        <v>2024</v>
      </c>
      <c r="V109" s="308"/>
      <c r="W109" s="309"/>
      <c r="X109" s="307">
        <f>$C$3+1</f>
        <v>2025</v>
      </c>
      <c r="Y109" s="308"/>
      <c r="Z109" s="309"/>
      <c r="AA109" s="307">
        <f>$C$3+2</f>
        <v>2026</v>
      </c>
      <c r="AB109" s="308"/>
      <c r="AC109" s="309"/>
      <c r="AD109" s="307">
        <f>$C$3+3</f>
        <v>2027</v>
      </c>
      <c r="AE109" s="308"/>
      <c r="AF109" s="309"/>
      <c r="AG109" s="307">
        <f>$C$3+4</f>
        <v>2028</v>
      </c>
      <c r="AH109" s="308"/>
      <c r="AI109" s="309"/>
      <c r="AJ109" s="316" t="str">
        <f>U109&amp;" - "&amp;AG109</f>
        <v>2024 - 2028</v>
      </c>
      <c r="AK109" s="331"/>
    </row>
    <row r="110" spans="2:37" ht="29" outlineLevel="1" x14ac:dyDescent="0.35">
      <c r="B110" s="333"/>
      <c r="C110" s="336"/>
      <c r="D110" s="65" t="s">
        <v>132</v>
      </c>
      <c r="E110" s="66" t="s">
        <v>133</v>
      </c>
      <c r="F110" s="65" t="s">
        <v>132</v>
      </c>
      <c r="G110" s="9" t="s">
        <v>133</v>
      </c>
      <c r="H110" s="66" t="s">
        <v>134</v>
      </c>
      <c r="I110" s="65" t="s">
        <v>132</v>
      </c>
      <c r="J110" s="9" t="s">
        <v>133</v>
      </c>
      <c r="K110" s="66" t="s">
        <v>134</v>
      </c>
      <c r="L110" s="65" t="s">
        <v>132</v>
      </c>
      <c r="M110" s="9" t="s">
        <v>133</v>
      </c>
      <c r="N110" s="66" t="s">
        <v>134</v>
      </c>
      <c r="O110" s="65" t="s">
        <v>148</v>
      </c>
      <c r="P110" s="9" t="s">
        <v>149</v>
      </c>
      <c r="Q110" s="66" t="s">
        <v>134</v>
      </c>
      <c r="R110" s="9" t="s">
        <v>126</v>
      </c>
      <c r="S110" s="59" t="s">
        <v>135</v>
      </c>
      <c r="U110" s="65" t="s">
        <v>132</v>
      </c>
      <c r="V110" s="9" t="s">
        <v>133</v>
      </c>
      <c r="W110" s="66" t="s">
        <v>134</v>
      </c>
      <c r="X110" s="65" t="s">
        <v>132</v>
      </c>
      <c r="Y110" s="9" t="s">
        <v>133</v>
      </c>
      <c r="Z110" s="66" t="s">
        <v>134</v>
      </c>
      <c r="AA110" s="65" t="s">
        <v>132</v>
      </c>
      <c r="AB110" s="9" t="s">
        <v>133</v>
      </c>
      <c r="AC110" s="66" t="s">
        <v>134</v>
      </c>
      <c r="AD110" s="65" t="s">
        <v>132</v>
      </c>
      <c r="AE110" s="9" t="s">
        <v>133</v>
      </c>
      <c r="AF110" s="66" t="s">
        <v>134</v>
      </c>
      <c r="AG110" s="65" t="s">
        <v>132</v>
      </c>
      <c r="AH110" s="9" t="s">
        <v>133</v>
      </c>
      <c r="AI110" s="66" t="s">
        <v>134</v>
      </c>
      <c r="AJ110" s="9" t="s">
        <v>126</v>
      </c>
      <c r="AK110" s="59" t="s">
        <v>135</v>
      </c>
    </row>
    <row r="111" spans="2:37" outlineLevel="1" x14ac:dyDescent="0.35">
      <c r="B111" s="229" t="s">
        <v>75</v>
      </c>
      <c r="C111" s="63" t="s">
        <v>106</v>
      </c>
      <c r="D111" s="78"/>
      <c r="E111" s="79">
        <f>D111</f>
        <v>0</v>
      </c>
      <c r="F111" s="78"/>
      <c r="G111" s="155">
        <f t="shared" ref="G111" si="163">E111+F111</f>
        <v>0</v>
      </c>
      <c r="H111" s="159">
        <f t="shared" ref="H111" si="164">IFERROR((G111-E111)/E111,0)</f>
        <v>0</v>
      </c>
      <c r="I111" s="78"/>
      <c r="J111" s="155">
        <f t="shared" si="2"/>
        <v>0</v>
      </c>
      <c r="K111" s="159">
        <f t="shared" si="3"/>
        <v>0</v>
      </c>
      <c r="L111" s="78"/>
      <c r="M111" s="155">
        <f t="shared" si="4"/>
        <v>0</v>
      </c>
      <c r="N111" s="159">
        <f t="shared" si="5"/>
        <v>0</v>
      </c>
      <c r="O111" s="78">
        <v>0</v>
      </c>
      <c r="P111" s="155">
        <f t="shared" ref="P111:P135" si="165">M111+O111</f>
        <v>0</v>
      </c>
      <c r="Q111" s="159">
        <f t="shared" ref="Q111:Q136" si="166">IFERROR((P111-M111)/M111,0)</f>
        <v>0</v>
      </c>
      <c r="R111" s="151">
        <f t="shared" ref="R111:R136" si="167">D111+F111+I111+L111+O111</f>
        <v>0</v>
      </c>
      <c r="S111" s="161">
        <f t="shared" ref="S111:S136" si="168">IFERROR((P111/E111)^(1/4)-1,0)</f>
        <v>0</v>
      </c>
      <c r="U111" s="78"/>
      <c r="V111" s="155">
        <f t="shared" ref="V111" si="169">P111+U111</f>
        <v>0</v>
      </c>
      <c r="W111" s="159">
        <f t="shared" ref="W111" si="170">IFERROR((V111-P111)/P111,0)</f>
        <v>0</v>
      </c>
      <c r="X111" s="78"/>
      <c r="Y111" s="155">
        <f t="shared" ref="Y111" si="171">V111+X111</f>
        <v>0</v>
      </c>
      <c r="Z111" s="159">
        <f t="shared" ref="Z111" si="172">IFERROR((Y111-V111)/V111,0)</f>
        <v>0</v>
      </c>
      <c r="AA111" s="78"/>
      <c r="AB111" s="155">
        <f t="shared" ref="AB111" si="173">Y111+AA111</f>
        <v>0</v>
      </c>
      <c r="AC111" s="159">
        <f t="shared" ref="AC111" si="174">IFERROR((AB111-Y111)/Y111,0)</f>
        <v>0</v>
      </c>
      <c r="AD111" s="78"/>
      <c r="AE111" s="155">
        <f t="shared" ref="AE111" si="175">AB111+AD111</f>
        <v>0</v>
      </c>
      <c r="AF111" s="159">
        <f t="shared" ref="AF111" si="176">IFERROR((AE111-AB111)/AB111,0)</f>
        <v>0</v>
      </c>
      <c r="AG111" s="78"/>
      <c r="AH111" s="155">
        <f t="shared" ref="AH111" si="177">AE111+AG111</f>
        <v>0</v>
      </c>
      <c r="AI111" s="159">
        <f t="shared" ref="AI111" si="178">IFERROR((AH111-AE111)/AE111,0)</f>
        <v>0</v>
      </c>
      <c r="AJ111" s="151">
        <f>U111+X111+AA111+AD111+AG111</f>
        <v>0</v>
      </c>
      <c r="AK111" s="161">
        <f>IFERROR((AH111/V111)^(1/4)-1,0)</f>
        <v>0</v>
      </c>
    </row>
    <row r="112" spans="2:37" outlineLevel="1" x14ac:dyDescent="0.35">
      <c r="B112" s="230" t="s">
        <v>76</v>
      </c>
      <c r="C112" s="63" t="s">
        <v>106</v>
      </c>
      <c r="D112" s="78"/>
      <c r="E112" s="79">
        <v>1</v>
      </c>
      <c r="F112" s="78"/>
      <c r="G112" s="155">
        <f t="shared" ref="G112:G131" si="179">E112+F112</f>
        <v>1</v>
      </c>
      <c r="H112" s="159">
        <f t="shared" ref="H112:H131" si="180">IFERROR((G112-E112)/E112,0)</f>
        <v>0</v>
      </c>
      <c r="I112" s="78"/>
      <c r="J112" s="155">
        <f t="shared" ref="J112:J131" si="181">G112+I112</f>
        <v>1</v>
      </c>
      <c r="K112" s="159">
        <f t="shared" ref="K112:K131" si="182">IFERROR((J112-G112)/G112,0)</f>
        <v>0</v>
      </c>
      <c r="L112" s="78">
        <v>1</v>
      </c>
      <c r="M112" s="155">
        <f t="shared" ref="M112:M131" si="183">J112+L112</f>
        <v>2</v>
      </c>
      <c r="N112" s="159">
        <f t="shared" ref="N112:N131" si="184">IFERROR((M112-J112)/J112,0)</f>
        <v>1</v>
      </c>
      <c r="O112" s="78">
        <v>0</v>
      </c>
      <c r="P112" s="155">
        <f t="shared" si="165"/>
        <v>2</v>
      </c>
      <c r="Q112" s="159">
        <f t="shared" si="166"/>
        <v>0</v>
      </c>
      <c r="R112" s="151">
        <f t="shared" si="167"/>
        <v>1</v>
      </c>
      <c r="S112" s="161">
        <f t="shared" si="168"/>
        <v>0.18920711500272103</v>
      </c>
      <c r="U112" s="78"/>
      <c r="V112" s="155">
        <f t="shared" ref="V112:V131" si="185">P112+U112</f>
        <v>2</v>
      </c>
      <c r="W112" s="159">
        <f t="shared" ref="W112:W131" si="186">IFERROR((V112-P112)/P112,0)</f>
        <v>0</v>
      </c>
      <c r="X112" s="78"/>
      <c r="Y112" s="155">
        <f t="shared" ref="Y112:Y135" si="187">V112+X112</f>
        <v>2</v>
      </c>
      <c r="Z112" s="159">
        <f t="shared" ref="Z112:Z131" si="188">IFERROR((Y112-V112)/V112,0)</f>
        <v>0</v>
      </c>
      <c r="AA112" s="78"/>
      <c r="AB112" s="155">
        <f t="shared" ref="AB112:AB131" si="189">Y112+AA112</f>
        <v>2</v>
      </c>
      <c r="AC112" s="159">
        <f t="shared" ref="AC112:AC131" si="190">IFERROR((AB112-Y112)/Y112,0)</f>
        <v>0</v>
      </c>
      <c r="AD112" s="78"/>
      <c r="AE112" s="155">
        <f t="shared" ref="AE112:AE131" si="191">AB112+AD112</f>
        <v>2</v>
      </c>
      <c r="AF112" s="159">
        <f t="shared" ref="AF112:AF131" si="192">IFERROR((AE112-AB112)/AB112,0)</f>
        <v>0</v>
      </c>
      <c r="AG112" s="78"/>
      <c r="AH112" s="155">
        <f t="shared" ref="AH112:AH131" si="193">AE112+AG112</f>
        <v>2</v>
      </c>
      <c r="AI112" s="159">
        <f t="shared" ref="AI112:AI131" si="194">IFERROR((AH112-AE112)/AE112,0)</f>
        <v>0</v>
      </c>
      <c r="AJ112" s="151">
        <f t="shared" ref="AJ112:AJ131" si="195">U112+X112+AA112+AD112+AG112</f>
        <v>0</v>
      </c>
      <c r="AK112" s="161">
        <f t="shared" ref="AK112:AK131" si="196">IFERROR((AH112/V112)^(1/4)-1,0)</f>
        <v>0</v>
      </c>
    </row>
    <row r="113" spans="2:37" outlineLevel="1" x14ac:dyDescent="0.35">
      <c r="B113" s="229" t="s">
        <v>77</v>
      </c>
      <c r="C113" s="63" t="s">
        <v>106</v>
      </c>
      <c r="D113" s="78"/>
      <c r="E113" s="79">
        <f t="shared" ref="E113:E131" si="197">D113</f>
        <v>0</v>
      </c>
      <c r="F113" s="78"/>
      <c r="G113" s="155">
        <f t="shared" si="179"/>
        <v>0</v>
      </c>
      <c r="H113" s="159">
        <f t="shared" si="180"/>
        <v>0</v>
      </c>
      <c r="I113" s="78"/>
      <c r="J113" s="155">
        <f t="shared" si="181"/>
        <v>0</v>
      </c>
      <c r="K113" s="159">
        <f t="shared" si="182"/>
        <v>0</v>
      </c>
      <c r="L113" s="78"/>
      <c r="M113" s="155">
        <f t="shared" si="183"/>
        <v>0</v>
      </c>
      <c r="N113" s="159">
        <f t="shared" si="184"/>
        <v>0</v>
      </c>
      <c r="O113" s="78">
        <v>0</v>
      </c>
      <c r="P113" s="155">
        <f t="shared" si="165"/>
        <v>0</v>
      </c>
      <c r="Q113" s="159">
        <f t="shared" si="166"/>
        <v>0</v>
      </c>
      <c r="R113" s="151">
        <f t="shared" si="167"/>
        <v>0</v>
      </c>
      <c r="S113" s="161">
        <f t="shared" si="168"/>
        <v>0</v>
      </c>
      <c r="U113" s="78"/>
      <c r="V113" s="155">
        <f t="shared" si="185"/>
        <v>0</v>
      </c>
      <c r="W113" s="159">
        <f t="shared" si="186"/>
        <v>0</v>
      </c>
      <c r="X113" s="78"/>
      <c r="Y113" s="155">
        <f t="shared" si="187"/>
        <v>0</v>
      </c>
      <c r="Z113" s="159">
        <f t="shared" si="188"/>
        <v>0</v>
      </c>
      <c r="AA113" s="78"/>
      <c r="AB113" s="155">
        <f t="shared" si="189"/>
        <v>0</v>
      </c>
      <c r="AC113" s="159">
        <f t="shared" si="190"/>
        <v>0</v>
      </c>
      <c r="AD113" s="78"/>
      <c r="AE113" s="155">
        <f t="shared" si="191"/>
        <v>0</v>
      </c>
      <c r="AF113" s="159">
        <f t="shared" si="192"/>
        <v>0</v>
      </c>
      <c r="AG113" s="78"/>
      <c r="AH113" s="155">
        <f t="shared" si="193"/>
        <v>0</v>
      </c>
      <c r="AI113" s="159">
        <f t="shared" si="194"/>
        <v>0</v>
      </c>
      <c r="AJ113" s="151">
        <f t="shared" si="195"/>
        <v>0</v>
      </c>
      <c r="AK113" s="161">
        <f t="shared" si="196"/>
        <v>0</v>
      </c>
    </row>
    <row r="114" spans="2:37" outlineLevel="1" x14ac:dyDescent="0.35">
      <c r="B114" s="230" t="s">
        <v>78</v>
      </c>
      <c r="C114" s="63" t="s">
        <v>106</v>
      </c>
      <c r="D114" s="78">
        <v>-1</v>
      </c>
      <c r="E114" s="79">
        <f>8+D114</f>
        <v>7</v>
      </c>
      <c r="F114" s="78"/>
      <c r="G114" s="155">
        <f t="shared" si="179"/>
        <v>7</v>
      </c>
      <c r="H114" s="159">
        <f t="shared" si="180"/>
        <v>0</v>
      </c>
      <c r="I114" s="78"/>
      <c r="J114" s="155">
        <f t="shared" si="181"/>
        <v>7</v>
      </c>
      <c r="K114" s="159">
        <f t="shared" si="182"/>
        <v>0</v>
      </c>
      <c r="L114" s="78">
        <v>44</v>
      </c>
      <c r="M114" s="155">
        <f t="shared" si="183"/>
        <v>51</v>
      </c>
      <c r="N114" s="159">
        <f t="shared" si="184"/>
        <v>6.2857142857142856</v>
      </c>
      <c r="O114" s="78">
        <v>36</v>
      </c>
      <c r="P114" s="155">
        <f t="shared" si="165"/>
        <v>87</v>
      </c>
      <c r="Q114" s="159">
        <f t="shared" si="166"/>
        <v>0.70588235294117652</v>
      </c>
      <c r="R114" s="151">
        <f t="shared" si="167"/>
        <v>79</v>
      </c>
      <c r="S114" s="161">
        <f t="shared" si="168"/>
        <v>0.87760962618911242</v>
      </c>
      <c r="U114" s="78">
        <v>450</v>
      </c>
      <c r="V114" s="155">
        <f t="shared" si="185"/>
        <v>537</v>
      </c>
      <c r="W114" s="159">
        <f t="shared" si="186"/>
        <v>5.1724137931034484</v>
      </c>
      <c r="X114" s="78">
        <v>1156</v>
      </c>
      <c r="Y114" s="155">
        <f t="shared" si="187"/>
        <v>1693</v>
      </c>
      <c r="Z114" s="159">
        <f t="shared" si="188"/>
        <v>2.1527001862197395</v>
      </c>
      <c r="AA114" s="78">
        <v>471</v>
      </c>
      <c r="AB114" s="155">
        <f t="shared" si="189"/>
        <v>2164</v>
      </c>
      <c r="AC114" s="159">
        <f t="shared" si="190"/>
        <v>0.27820437093916123</v>
      </c>
      <c r="AD114" s="78">
        <v>407</v>
      </c>
      <c r="AE114" s="155">
        <f t="shared" si="191"/>
        <v>2571</v>
      </c>
      <c r="AF114" s="159">
        <f t="shared" si="192"/>
        <v>0.18807763401109057</v>
      </c>
      <c r="AG114" s="78">
        <v>407</v>
      </c>
      <c r="AH114" s="155">
        <f t="shared" si="193"/>
        <v>2978</v>
      </c>
      <c r="AI114" s="159">
        <f t="shared" si="194"/>
        <v>0.15830416180474524</v>
      </c>
      <c r="AJ114" s="151">
        <f t="shared" si="195"/>
        <v>2891</v>
      </c>
      <c r="AK114" s="161">
        <f t="shared" si="196"/>
        <v>0.53457317377270641</v>
      </c>
    </row>
    <row r="115" spans="2:37" outlineLevel="1" x14ac:dyDescent="0.35">
      <c r="B115" s="229" t="s">
        <v>79</v>
      </c>
      <c r="C115" s="63" t="s">
        <v>106</v>
      </c>
      <c r="D115" s="78"/>
      <c r="E115" s="79">
        <f t="shared" si="197"/>
        <v>0</v>
      </c>
      <c r="F115" s="78"/>
      <c r="G115" s="155">
        <f t="shared" si="179"/>
        <v>0</v>
      </c>
      <c r="H115" s="159">
        <f t="shared" si="180"/>
        <v>0</v>
      </c>
      <c r="I115" s="78"/>
      <c r="J115" s="155">
        <f t="shared" si="181"/>
        <v>0</v>
      </c>
      <c r="K115" s="159">
        <f t="shared" si="182"/>
        <v>0</v>
      </c>
      <c r="L115" s="78"/>
      <c r="M115" s="155">
        <f t="shared" si="183"/>
        <v>0</v>
      </c>
      <c r="N115" s="159">
        <f t="shared" si="184"/>
        <v>0</v>
      </c>
      <c r="O115" s="78">
        <v>0</v>
      </c>
      <c r="P115" s="155">
        <f t="shared" si="165"/>
        <v>0</v>
      </c>
      <c r="Q115" s="159">
        <f t="shared" si="166"/>
        <v>0</v>
      </c>
      <c r="R115" s="151">
        <f t="shared" si="167"/>
        <v>0</v>
      </c>
      <c r="S115" s="161">
        <f t="shared" si="168"/>
        <v>0</v>
      </c>
      <c r="U115" s="78"/>
      <c r="V115" s="155">
        <f t="shared" si="185"/>
        <v>0</v>
      </c>
      <c r="W115" s="159">
        <f t="shared" si="186"/>
        <v>0</v>
      </c>
      <c r="X115" s="78"/>
      <c r="Y115" s="155">
        <f t="shared" si="187"/>
        <v>0</v>
      </c>
      <c r="Z115" s="159">
        <f t="shared" si="188"/>
        <v>0</v>
      </c>
      <c r="AA115" s="78"/>
      <c r="AB115" s="155">
        <f t="shared" si="189"/>
        <v>0</v>
      </c>
      <c r="AC115" s="159">
        <f t="shared" si="190"/>
        <v>0</v>
      </c>
      <c r="AD115" s="78"/>
      <c r="AE115" s="155">
        <f t="shared" si="191"/>
        <v>0</v>
      </c>
      <c r="AF115" s="159">
        <f t="shared" si="192"/>
        <v>0</v>
      </c>
      <c r="AG115" s="78"/>
      <c r="AH115" s="155">
        <f t="shared" si="193"/>
        <v>0</v>
      </c>
      <c r="AI115" s="159">
        <f t="shared" si="194"/>
        <v>0</v>
      </c>
      <c r="AJ115" s="151">
        <f t="shared" si="195"/>
        <v>0</v>
      </c>
      <c r="AK115" s="161">
        <f t="shared" si="196"/>
        <v>0</v>
      </c>
    </row>
    <row r="116" spans="2:37" outlineLevel="1" x14ac:dyDescent="0.35">
      <c r="B116" s="230" t="s">
        <v>80</v>
      </c>
      <c r="C116" s="63" t="s">
        <v>106</v>
      </c>
      <c r="D116" s="78">
        <v>86</v>
      </c>
      <c r="E116" s="79">
        <f>9+D116</f>
        <v>95</v>
      </c>
      <c r="F116" s="78">
        <v>55</v>
      </c>
      <c r="G116" s="155">
        <f t="shared" si="179"/>
        <v>150</v>
      </c>
      <c r="H116" s="159">
        <f t="shared" si="180"/>
        <v>0.57894736842105265</v>
      </c>
      <c r="I116" s="78">
        <v>190</v>
      </c>
      <c r="J116" s="155">
        <f t="shared" si="181"/>
        <v>340</v>
      </c>
      <c r="K116" s="159">
        <f t="shared" si="182"/>
        <v>1.2666666666666666</v>
      </c>
      <c r="L116" s="78">
        <v>204</v>
      </c>
      <c r="M116" s="155">
        <f t="shared" si="183"/>
        <v>544</v>
      </c>
      <c r="N116" s="159">
        <f t="shared" si="184"/>
        <v>0.6</v>
      </c>
      <c r="O116" s="78">
        <v>346</v>
      </c>
      <c r="P116" s="155">
        <f t="shared" si="165"/>
        <v>890</v>
      </c>
      <c r="Q116" s="159">
        <f t="shared" si="166"/>
        <v>0.63602941176470584</v>
      </c>
      <c r="R116" s="151">
        <f t="shared" si="167"/>
        <v>881</v>
      </c>
      <c r="S116" s="161">
        <f t="shared" si="168"/>
        <v>0.7495106894003376</v>
      </c>
      <c r="U116" s="78">
        <v>1441</v>
      </c>
      <c r="V116" s="155">
        <f t="shared" si="185"/>
        <v>2331</v>
      </c>
      <c r="W116" s="159">
        <f t="shared" si="186"/>
        <v>1.6191011235955055</v>
      </c>
      <c r="X116" s="78">
        <v>1559</v>
      </c>
      <c r="Y116" s="155">
        <f t="shared" si="187"/>
        <v>3890</v>
      </c>
      <c r="Z116" s="159">
        <f t="shared" si="188"/>
        <v>0.66881166881166876</v>
      </c>
      <c r="AA116" s="78">
        <v>1332</v>
      </c>
      <c r="AB116" s="155">
        <f t="shared" si="189"/>
        <v>5222</v>
      </c>
      <c r="AC116" s="159">
        <f t="shared" si="190"/>
        <v>0.3424164524421594</v>
      </c>
      <c r="AD116" s="78">
        <v>1051</v>
      </c>
      <c r="AE116" s="155">
        <f t="shared" si="191"/>
        <v>6273</v>
      </c>
      <c r="AF116" s="159">
        <f t="shared" si="192"/>
        <v>0.20126388356951361</v>
      </c>
      <c r="AG116" s="78">
        <v>944</v>
      </c>
      <c r="AH116" s="155">
        <f t="shared" si="193"/>
        <v>7217</v>
      </c>
      <c r="AI116" s="159">
        <f t="shared" si="194"/>
        <v>0.15048621074446039</v>
      </c>
      <c r="AJ116" s="151">
        <f t="shared" si="195"/>
        <v>6327</v>
      </c>
      <c r="AK116" s="161">
        <f t="shared" si="196"/>
        <v>0.32648886263797539</v>
      </c>
    </row>
    <row r="117" spans="2:37" outlineLevel="1" x14ac:dyDescent="0.35">
      <c r="B117" s="229" t="s">
        <v>81</v>
      </c>
      <c r="C117" s="63" t="s">
        <v>106</v>
      </c>
      <c r="D117" s="78"/>
      <c r="E117" s="79">
        <f t="shared" si="197"/>
        <v>0</v>
      </c>
      <c r="F117" s="78"/>
      <c r="G117" s="155">
        <f t="shared" si="179"/>
        <v>0</v>
      </c>
      <c r="H117" s="159">
        <f t="shared" si="180"/>
        <v>0</v>
      </c>
      <c r="I117" s="78"/>
      <c r="J117" s="155">
        <f t="shared" si="181"/>
        <v>0</v>
      </c>
      <c r="K117" s="159">
        <f t="shared" si="182"/>
        <v>0</v>
      </c>
      <c r="L117" s="78"/>
      <c r="M117" s="155">
        <f t="shared" si="183"/>
        <v>0</v>
      </c>
      <c r="N117" s="159">
        <f t="shared" si="184"/>
        <v>0</v>
      </c>
      <c r="O117" s="78">
        <v>0</v>
      </c>
      <c r="P117" s="155">
        <f t="shared" si="165"/>
        <v>0</v>
      </c>
      <c r="Q117" s="159">
        <f t="shared" si="166"/>
        <v>0</v>
      </c>
      <c r="R117" s="151">
        <f t="shared" si="167"/>
        <v>0</v>
      </c>
      <c r="S117" s="161">
        <f t="shared" si="168"/>
        <v>0</v>
      </c>
      <c r="U117" s="78"/>
      <c r="V117" s="155">
        <f t="shared" si="185"/>
        <v>0</v>
      </c>
      <c r="W117" s="159">
        <f t="shared" si="186"/>
        <v>0</v>
      </c>
      <c r="X117" s="78"/>
      <c r="Y117" s="155">
        <f t="shared" si="187"/>
        <v>0</v>
      </c>
      <c r="Z117" s="159">
        <f t="shared" si="188"/>
        <v>0</v>
      </c>
      <c r="AA117" s="78"/>
      <c r="AB117" s="155">
        <f t="shared" si="189"/>
        <v>0</v>
      </c>
      <c r="AC117" s="159">
        <f t="shared" si="190"/>
        <v>0</v>
      </c>
      <c r="AD117" s="78"/>
      <c r="AE117" s="155">
        <f t="shared" si="191"/>
        <v>0</v>
      </c>
      <c r="AF117" s="159">
        <f t="shared" si="192"/>
        <v>0</v>
      </c>
      <c r="AG117" s="78"/>
      <c r="AH117" s="155">
        <f t="shared" si="193"/>
        <v>0</v>
      </c>
      <c r="AI117" s="159">
        <f t="shared" si="194"/>
        <v>0</v>
      </c>
      <c r="AJ117" s="151">
        <f t="shared" si="195"/>
        <v>0</v>
      </c>
      <c r="AK117" s="161">
        <f t="shared" si="196"/>
        <v>0</v>
      </c>
    </row>
    <row r="118" spans="2:37" outlineLevel="1" x14ac:dyDescent="0.35">
      <c r="B118" s="230" t="s">
        <v>82</v>
      </c>
      <c r="C118" s="63" t="s">
        <v>106</v>
      </c>
      <c r="D118" s="78">
        <v>-3</v>
      </c>
      <c r="E118" s="79">
        <f>56+D118</f>
        <v>53</v>
      </c>
      <c r="F118" s="78">
        <v>-6</v>
      </c>
      <c r="G118" s="155">
        <f t="shared" si="179"/>
        <v>47</v>
      </c>
      <c r="H118" s="159">
        <f t="shared" si="180"/>
        <v>-0.11320754716981132</v>
      </c>
      <c r="I118" s="78">
        <v>3</v>
      </c>
      <c r="J118" s="155">
        <f t="shared" si="181"/>
        <v>50</v>
      </c>
      <c r="K118" s="159">
        <f t="shared" si="182"/>
        <v>6.3829787234042548E-2</v>
      </c>
      <c r="L118" s="78">
        <v>-1</v>
      </c>
      <c r="M118" s="155">
        <f t="shared" si="183"/>
        <v>49</v>
      </c>
      <c r="N118" s="159">
        <f t="shared" si="184"/>
        <v>-0.02</v>
      </c>
      <c r="O118" s="78">
        <v>6</v>
      </c>
      <c r="P118" s="155">
        <f t="shared" si="165"/>
        <v>55</v>
      </c>
      <c r="Q118" s="159">
        <f t="shared" si="166"/>
        <v>0.12244897959183673</v>
      </c>
      <c r="R118" s="151">
        <f t="shared" si="167"/>
        <v>-1</v>
      </c>
      <c r="S118" s="161">
        <f t="shared" si="168"/>
        <v>9.3033273218088297E-3</v>
      </c>
      <c r="U118" s="78">
        <f>8+4</f>
        <v>12</v>
      </c>
      <c r="V118" s="155">
        <f t="shared" si="185"/>
        <v>67</v>
      </c>
      <c r="W118" s="159">
        <f t="shared" si="186"/>
        <v>0.21818181818181817</v>
      </c>
      <c r="X118" s="78">
        <v>4</v>
      </c>
      <c r="Y118" s="155">
        <f t="shared" si="187"/>
        <v>71</v>
      </c>
      <c r="Z118" s="159">
        <f t="shared" si="188"/>
        <v>5.9701492537313432E-2</v>
      </c>
      <c r="AA118" s="78">
        <v>3</v>
      </c>
      <c r="AB118" s="155">
        <f t="shared" si="189"/>
        <v>74</v>
      </c>
      <c r="AC118" s="159">
        <f t="shared" si="190"/>
        <v>4.2253521126760563E-2</v>
      </c>
      <c r="AD118" s="78">
        <v>3</v>
      </c>
      <c r="AE118" s="155">
        <f t="shared" si="191"/>
        <v>77</v>
      </c>
      <c r="AF118" s="159">
        <f t="shared" si="192"/>
        <v>4.0540540540540543E-2</v>
      </c>
      <c r="AG118" s="78">
        <v>3</v>
      </c>
      <c r="AH118" s="155">
        <f t="shared" si="193"/>
        <v>80</v>
      </c>
      <c r="AI118" s="159">
        <f t="shared" si="194"/>
        <v>3.896103896103896E-2</v>
      </c>
      <c r="AJ118" s="151">
        <f t="shared" si="195"/>
        <v>25</v>
      </c>
      <c r="AK118" s="161">
        <f t="shared" si="196"/>
        <v>4.5330918616830251E-2</v>
      </c>
    </row>
    <row r="119" spans="2:37" outlineLevel="1" x14ac:dyDescent="0.35">
      <c r="B119" s="230" t="s">
        <v>83</v>
      </c>
      <c r="C119" s="63" t="s">
        <v>106</v>
      </c>
      <c r="D119" s="78"/>
      <c r="E119" s="79">
        <v>10</v>
      </c>
      <c r="F119" s="78">
        <v>-5</v>
      </c>
      <c r="G119" s="155">
        <f t="shared" si="179"/>
        <v>5</v>
      </c>
      <c r="H119" s="159">
        <f t="shared" si="180"/>
        <v>-0.5</v>
      </c>
      <c r="I119" s="78">
        <v>1</v>
      </c>
      <c r="J119" s="155">
        <f t="shared" si="181"/>
        <v>6</v>
      </c>
      <c r="K119" s="159">
        <f t="shared" si="182"/>
        <v>0.2</v>
      </c>
      <c r="L119" s="78">
        <v>4</v>
      </c>
      <c r="M119" s="155">
        <f t="shared" si="183"/>
        <v>10</v>
      </c>
      <c r="N119" s="159">
        <f t="shared" si="184"/>
        <v>0.66666666666666663</v>
      </c>
      <c r="O119" s="78">
        <v>0</v>
      </c>
      <c r="P119" s="155">
        <f t="shared" si="165"/>
        <v>10</v>
      </c>
      <c r="Q119" s="159">
        <f t="shared" si="166"/>
        <v>0</v>
      </c>
      <c r="R119" s="151">
        <f t="shared" si="167"/>
        <v>0</v>
      </c>
      <c r="S119" s="161">
        <f t="shared" si="168"/>
        <v>0</v>
      </c>
      <c r="U119" s="78"/>
      <c r="V119" s="155">
        <f t="shared" si="185"/>
        <v>10</v>
      </c>
      <c r="W119" s="159">
        <f t="shared" si="186"/>
        <v>0</v>
      </c>
      <c r="X119" s="78"/>
      <c r="Y119" s="155">
        <f t="shared" si="187"/>
        <v>10</v>
      </c>
      <c r="Z119" s="159">
        <f t="shared" si="188"/>
        <v>0</v>
      </c>
      <c r="AA119" s="78"/>
      <c r="AB119" s="155">
        <f t="shared" si="189"/>
        <v>10</v>
      </c>
      <c r="AC119" s="159">
        <f t="shared" si="190"/>
        <v>0</v>
      </c>
      <c r="AD119" s="78"/>
      <c r="AE119" s="155">
        <f t="shared" si="191"/>
        <v>10</v>
      </c>
      <c r="AF119" s="159">
        <f t="shared" si="192"/>
        <v>0</v>
      </c>
      <c r="AG119" s="78"/>
      <c r="AH119" s="155">
        <f t="shared" si="193"/>
        <v>10</v>
      </c>
      <c r="AI119" s="159">
        <f t="shared" si="194"/>
        <v>0</v>
      </c>
      <c r="AJ119" s="151">
        <f t="shared" si="195"/>
        <v>0</v>
      </c>
      <c r="AK119" s="161">
        <f t="shared" si="196"/>
        <v>0</v>
      </c>
    </row>
    <row r="120" spans="2:37" outlineLevel="1" x14ac:dyDescent="0.35">
      <c r="B120" s="230" t="s">
        <v>84</v>
      </c>
      <c r="C120" s="63" t="s">
        <v>106</v>
      </c>
      <c r="D120" s="78"/>
      <c r="E120" s="79">
        <v>3</v>
      </c>
      <c r="F120" s="78"/>
      <c r="G120" s="155">
        <f t="shared" si="179"/>
        <v>3</v>
      </c>
      <c r="H120" s="159">
        <f t="shared" si="180"/>
        <v>0</v>
      </c>
      <c r="I120" s="78">
        <v>1</v>
      </c>
      <c r="J120" s="155">
        <f t="shared" si="181"/>
        <v>4</v>
      </c>
      <c r="K120" s="159">
        <f t="shared" si="182"/>
        <v>0.33333333333333331</v>
      </c>
      <c r="L120" s="78"/>
      <c r="M120" s="155">
        <f t="shared" si="183"/>
        <v>4</v>
      </c>
      <c r="N120" s="159">
        <f t="shared" si="184"/>
        <v>0</v>
      </c>
      <c r="O120" s="78">
        <v>0</v>
      </c>
      <c r="P120" s="155">
        <f t="shared" si="165"/>
        <v>4</v>
      </c>
      <c r="Q120" s="159">
        <f t="shared" si="166"/>
        <v>0</v>
      </c>
      <c r="R120" s="151">
        <f t="shared" si="167"/>
        <v>1</v>
      </c>
      <c r="S120" s="161">
        <f t="shared" si="168"/>
        <v>7.4569931823541991E-2</v>
      </c>
      <c r="U120" s="78"/>
      <c r="V120" s="155">
        <f t="shared" si="185"/>
        <v>4</v>
      </c>
      <c r="W120" s="159">
        <f t="shared" si="186"/>
        <v>0</v>
      </c>
      <c r="X120" s="78"/>
      <c r="Y120" s="155">
        <f t="shared" si="187"/>
        <v>4</v>
      </c>
      <c r="Z120" s="159">
        <f t="shared" si="188"/>
        <v>0</v>
      </c>
      <c r="AA120" s="78"/>
      <c r="AB120" s="155">
        <f t="shared" si="189"/>
        <v>4</v>
      </c>
      <c r="AC120" s="159">
        <f t="shared" si="190"/>
        <v>0</v>
      </c>
      <c r="AD120" s="78"/>
      <c r="AE120" s="155">
        <f t="shared" si="191"/>
        <v>4</v>
      </c>
      <c r="AF120" s="159">
        <f t="shared" si="192"/>
        <v>0</v>
      </c>
      <c r="AG120" s="78"/>
      <c r="AH120" s="155">
        <f t="shared" si="193"/>
        <v>4</v>
      </c>
      <c r="AI120" s="159">
        <f t="shared" si="194"/>
        <v>0</v>
      </c>
      <c r="AJ120" s="151">
        <f t="shared" si="195"/>
        <v>0</v>
      </c>
      <c r="AK120" s="161">
        <f t="shared" si="196"/>
        <v>0</v>
      </c>
    </row>
    <row r="121" spans="2:37" outlineLevel="1" x14ac:dyDescent="0.35">
      <c r="B121" s="229" t="s">
        <v>85</v>
      </c>
      <c r="C121" s="63" t="s">
        <v>106</v>
      </c>
      <c r="D121" s="78"/>
      <c r="E121" s="79">
        <f t="shared" si="197"/>
        <v>0</v>
      </c>
      <c r="F121" s="78"/>
      <c r="G121" s="155">
        <f t="shared" si="179"/>
        <v>0</v>
      </c>
      <c r="H121" s="159">
        <f t="shared" si="180"/>
        <v>0</v>
      </c>
      <c r="I121" s="78"/>
      <c r="J121" s="155">
        <f t="shared" si="181"/>
        <v>0</v>
      </c>
      <c r="K121" s="159">
        <f t="shared" si="182"/>
        <v>0</v>
      </c>
      <c r="L121" s="78"/>
      <c r="M121" s="155">
        <f t="shared" si="183"/>
        <v>0</v>
      </c>
      <c r="N121" s="159">
        <f t="shared" si="184"/>
        <v>0</v>
      </c>
      <c r="O121" s="78">
        <v>0</v>
      </c>
      <c r="P121" s="155">
        <f t="shared" si="165"/>
        <v>0</v>
      </c>
      <c r="Q121" s="159">
        <f t="shared" si="166"/>
        <v>0</v>
      </c>
      <c r="R121" s="151">
        <f t="shared" si="167"/>
        <v>0</v>
      </c>
      <c r="S121" s="161">
        <f t="shared" si="168"/>
        <v>0</v>
      </c>
      <c r="U121" s="78"/>
      <c r="V121" s="155">
        <f t="shared" si="185"/>
        <v>0</v>
      </c>
      <c r="W121" s="159">
        <f t="shared" si="186"/>
        <v>0</v>
      </c>
      <c r="X121" s="78"/>
      <c r="Y121" s="155">
        <f t="shared" si="187"/>
        <v>0</v>
      </c>
      <c r="Z121" s="159">
        <f t="shared" si="188"/>
        <v>0</v>
      </c>
      <c r="AA121" s="78"/>
      <c r="AB121" s="155">
        <f t="shared" si="189"/>
        <v>0</v>
      </c>
      <c r="AC121" s="159">
        <f t="shared" si="190"/>
        <v>0</v>
      </c>
      <c r="AD121" s="78"/>
      <c r="AE121" s="155">
        <f t="shared" si="191"/>
        <v>0</v>
      </c>
      <c r="AF121" s="159">
        <f t="shared" si="192"/>
        <v>0</v>
      </c>
      <c r="AG121" s="78"/>
      <c r="AH121" s="155">
        <f t="shared" si="193"/>
        <v>0</v>
      </c>
      <c r="AI121" s="159">
        <f t="shared" si="194"/>
        <v>0</v>
      </c>
      <c r="AJ121" s="151">
        <f t="shared" si="195"/>
        <v>0</v>
      </c>
      <c r="AK121" s="161">
        <f t="shared" si="196"/>
        <v>0</v>
      </c>
    </row>
    <row r="122" spans="2:37" outlineLevel="1" x14ac:dyDescent="0.35">
      <c r="B122" s="230" t="s">
        <v>86</v>
      </c>
      <c r="C122" s="63" t="s">
        <v>106</v>
      </c>
      <c r="D122" s="78">
        <v>1</v>
      </c>
      <c r="E122" s="79">
        <f>5+D122</f>
        <v>6</v>
      </c>
      <c r="F122" s="78">
        <v>-1</v>
      </c>
      <c r="G122" s="155">
        <f t="shared" si="179"/>
        <v>5</v>
      </c>
      <c r="H122" s="159">
        <f t="shared" si="180"/>
        <v>-0.16666666666666666</v>
      </c>
      <c r="I122" s="78"/>
      <c r="J122" s="155">
        <f t="shared" si="181"/>
        <v>5</v>
      </c>
      <c r="K122" s="159">
        <f t="shared" si="182"/>
        <v>0</v>
      </c>
      <c r="L122" s="78">
        <v>1</v>
      </c>
      <c r="M122" s="155">
        <f t="shared" si="183"/>
        <v>6</v>
      </c>
      <c r="N122" s="159">
        <f t="shared" si="184"/>
        <v>0.2</v>
      </c>
      <c r="O122" s="78">
        <v>0</v>
      </c>
      <c r="P122" s="155">
        <f t="shared" si="165"/>
        <v>6</v>
      </c>
      <c r="Q122" s="159">
        <f t="shared" si="166"/>
        <v>0</v>
      </c>
      <c r="R122" s="151">
        <f t="shared" si="167"/>
        <v>1</v>
      </c>
      <c r="S122" s="161">
        <f t="shared" si="168"/>
        <v>0</v>
      </c>
      <c r="U122" s="78"/>
      <c r="V122" s="155">
        <f t="shared" si="185"/>
        <v>6</v>
      </c>
      <c r="W122" s="159">
        <f t="shared" si="186"/>
        <v>0</v>
      </c>
      <c r="X122" s="78"/>
      <c r="Y122" s="155">
        <f t="shared" si="187"/>
        <v>6</v>
      </c>
      <c r="Z122" s="159">
        <f t="shared" si="188"/>
        <v>0</v>
      </c>
      <c r="AA122" s="78"/>
      <c r="AB122" s="155">
        <f t="shared" si="189"/>
        <v>6</v>
      </c>
      <c r="AC122" s="159">
        <f t="shared" si="190"/>
        <v>0</v>
      </c>
      <c r="AD122" s="78"/>
      <c r="AE122" s="155">
        <f t="shared" si="191"/>
        <v>6</v>
      </c>
      <c r="AF122" s="159">
        <f t="shared" si="192"/>
        <v>0</v>
      </c>
      <c r="AG122" s="78"/>
      <c r="AH122" s="155">
        <f t="shared" si="193"/>
        <v>6</v>
      </c>
      <c r="AI122" s="159">
        <f t="shared" si="194"/>
        <v>0</v>
      </c>
      <c r="AJ122" s="151">
        <f t="shared" si="195"/>
        <v>0</v>
      </c>
      <c r="AK122" s="161">
        <f t="shared" si="196"/>
        <v>0</v>
      </c>
    </row>
    <row r="123" spans="2:37" outlineLevel="1" x14ac:dyDescent="0.35">
      <c r="B123" s="230" t="s">
        <v>87</v>
      </c>
      <c r="C123" s="63" t="s">
        <v>106</v>
      </c>
      <c r="D123" s="78"/>
      <c r="E123" s="79">
        <v>1</v>
      </c>
      <c r="F123" s="78"/>
      <c r="G123" s="155">
        <f t="shared" si="179"/>
        <v>1</v>
      </c>
      <c r="H123" s="159">
        <f t="shared" si="180"/>
        <v>0</v>
      </c>
      <c r="I123" s="78"/>
      <c r="J123" s="155">
        <f t="shared" si="181"/>
        <v>1</v>
      </c>
      <c r="K123" s="159">
        <f t="shared" si="182"/>
        <v>0</v>
      </c>
      <c r="L123" s="78"/>
      <c r="M123" s="155">
        <f t="shared" si="183"/>
        <v>1</v>
      </c>
      <c r="N123" s="159">
        <f t="shared" si="184"/>
        <v>0</v>
      </c>
      <c r="O123" s="78">
        <v>0</v>
      </c>
      <c r="P123" s="155">
        <f t="shared" si="165"/>
        <v>1</v>
      </c>
      <c r="Q123" s="159">
        <f t="shared" si="166"/>
        <v>0</v>
      </c>
      <c r="R123" s="151">
        <f t="shared" si="167"/>
        <v>0</v>
      </c>
      <c r="S123" s="161">
        <f t="shared" si="168"/>
        <v>0</v>
      </c>
      <c r="U123" s="78"/>
      <c r="V123" s="155">
        <f t="shared" si="185"/>
        <v>1</v>
      </c>
      <c r="W123" s="159">
        <f t="shared" si="186"/>
        <v>0</v>
      </c>
      <c r="X123" s="78"/>
      <c r="Y123" s="155">
        <f t="shared" si="187"/>
        <v>1</v>
      </c>
      <c r="Z123" s="159">
        <f t="shared" si="188"/>
        <v>0</v>
      </c>
      <c r="AA123" s="78"/>
      <c r="AB123" s="155">
        <f t="shared" si="189"/>
        <v>1</v>
      </c>
      <c r="AC123" s="159">
        <f t="shared" si="190"/>
        <v>0</v>
      </c>
      <c r="AD123" s="78"/>
      <c r="AE123" s="155">
        <f t="shared" si="191"/>
        <v>1</v>
      </c>
      <c r="AF123" s="159">
        <f t="shared" si="192"/>
        <v>0</v>
      </c>
      <c r="AG123" s="78"/>
      <c r="AH123" s="155">
        <f t="shared" si="193"/>
        <v>1</v>
      </c>
      <c r="AI123" s="159">
        <f t="shared" si="194"/>
        <v>0</v>
      </c>
      <c r="AJ123" s="151">
        <f t="shared" si="195"/>
        <v>0</v>
      </c>
      <c r="AK123" s="161">
        <f t="shared" si="196"/>
        <v>0</v>
      </c>
    </row>
    <row r="124" spans="2:37" outlineLevel="1" x14ac:dyDescent="0.35">
      <c r="B124" s="230" t="s">
        <v>88</v>
      </c>
      <c r="C124" s="63" t="s">
        <v>106</v>
      </c>
      <c r="D124" s="78"/>
      <c r="E124" s="79">
        <f t="shared" si="197"/>
        <v>0</v>
      </c>
      <c r="F124" s="78"/>
      <c r="G124" s="155">
        <f t="shared" si="179"/>
        <v>0</v>
      </c>
      <c r="H124" s="159">
        <f t="shared" si="180"/>
        <v>0</v>
      </c>
      <c r="I124" s="78"/>
      <c r="J124" s="155">
        <f t="shared" si="181"/>
        <v>0</v>
      </c>
      <c r="K124" s="159">
        <f t="shared" si="182"/>
        <v>0</v>
      </c>
      <c r="L124" s="78"/>
      <c r="M124" s="155">
        <f t="shared" si="183"/>
        <v>0</v>
      </c>
      <c r="N124" s="159">
        <f t="shared" si="184"/>
        <v>0</v>
      </c>
      <c r="O124" s="78">
        <v>0</v>
      </c>
      <c r="P124" s="155">
        <f t="shared" si="165"/>
        <v>0</v>
      </c>
      <c r="Q124" s="159">
        <f t="shared" si="166"/>
        <v>0</v>
      </c>
      <c r="R124" s="151">
        <f t="shared" si="167"/>
        <v>0</v>
      </c>
      <c r="S124" s="161">
        <f t="shared" si="168"/>
        <v>0</v>
      </c>
      <c r="U124" s="78"/>
      <c r="V124" s="155">
        <f t="shared" si="185"/>
        <v>0</v>
      </c>
      <c r="W124" s="159">
        <f t="shared" si="186"/>
        <v>0</v>
      </c>
      <c r="X124" s="78"/>
      <c r="Y124" s="155">
        <f t="shared" si="187"/>
        <v>0</v>
      </c>
      <c r="Z124" s="159">
        <f t="shared" si="188"/>
        <v>0</v>
      </c>
      <c r="AA124" s="78"/>
      <c r="AB124" s="155">
        <f t="shared" si="189"/>
        <v>0</v>
      </c>
      <c r="AC124" s="159">
        <f t="shared" si="190"/>
        <v>0</v>
      </c>
      <c r="AD124" s="78"/>
      <c r="AE124" s="155">
        <f t="shared" si="191"/>
        <v>0</v>
      </c>
      <c r="AF124" s="159">
        <f t="shared" si="192"/>
        <v>0</v>
      </c>
      <c r="AG124" s="78"/>
      <c r="AH124" s="155">
        <f t="shared" si="193"/>
        <v>0</v>
      </c>
      <c r="AI124" s="159">
        <f t="shared" si="194"/>
        <v>0</v>
      </c>
      <c r="AJ124" s="151">
        <f t="shared" si="195"/>
        <v>0</v>
      </c>
      <c r="AK124" s="161">
        <f t="shared" si="196"/>
        <v>0</v>
      </c>
    </row>
    <row r="125" spans="2:37" outlineLevel="1" x14ac:dyDescent="0.35">
      <c r="B125" s="230" t="s">
        <v>89</v>
      </c>
      <c r="C125" s="63" t="s">
        <v>106</v>
      </c>
      <c r="D125" s="78">
        <v>5</v>
      </c>
      <c r="E125" s="79">
        <f>7+D125</f>
        <v>12</v>
      </c>
      <c r="F125" s="78">
        <v>4</v>
      </c>
      <c r="G125" s="155">
        <f t="shared" si="179"/>
        <v>16</v>
      </c>
      <c r="H125" s="159">
        <f t="shared" si="180"/>
        <v>0.33333333333333331</v>
      </c>
      <c r="I125" s="78">
        <v>42</v>
      </c>
      <c r="J125" s="155">
        <f t="shared" si="181"/>
        <v>58</v>
      </c>
      <c r="K125" s="159">
        <f t="shared" si="182"/>
        <v>2.625</v>
      </c>
      <c r="L125" s="78">
        <v>41</v>
      </c>
      <c r="M125" s="155">
        <f t="shared" si="183"/>
        <v>99</v>
      </c>
      <c r="N125" s="159">
        <f t="shared" si="184"/>
        <v>0.7068965517241379</v>
      </c>
      <c r="O125" s="78">
        <v>66</v>
      </c>
      <c r="P125" s="155">
        <f t="shared" si="165"/>
        <v>165</v>
      </c>
      <c r="Q125" s="159">
        <f t="shared" si="166"/>
        <v>0.66666666666666663</v>
      </c>
      <c r="R125" s="151">
        <f t="shared" si="167"/>
        <v>158</v>
      </c>
      <c r="S125" s="161">
        <f t="shared" si="168"/>
        <v>0.92564255342154089</v>
      </c>
      <c r="U125" s="78">
        <f>698+2</f>
        <v>700</v>
      </c>
      <c r="V125" s="155">
        <f t="shared" si="185"/>
        <v>865</v>
      </c>
      <c r="W125" s="159">
        <f t="shared" si="186"/>
        <v>4.2424242424242422</v>
      </c>
      <c r="X125" s="78">
        <v>3068</v>
      </c>
      <c r="Y125" s="155">
        <f t="shared" si="187"/>
        <v>3933</v>
      </c>
      <c r="Z125" s="159">
        <f t="shared" si="188"/>
        <v>3.5468208092485547</v>
      </c>
      <c r="AA125" s="78">
        <v>2533</v>
      </c>
      <c r="AB125" s="155">
        <f t="shared" si="189"/>
        <v>6466</v>
      </c>
      <c r="AC125" s="159">
        <f t="shared" si="190"/>
        <v>0.64403763030765315</v>
      </c>
      <c r="AD125" s="78">
        <v>2004</v>
      </c>
      <c r="AE125" s="155">
        <f t="shared" si="191"/>
        <v>8470</v>
      </c>
      <c r="AF125" s="159">
        <f t="shared" si="192"/>
        <v>0.30992885864522118</v>
      </c>
      <c r="AG125" s="78">
        <v>1725</v>
      </c>
      <c r="AH125" s="155">
        <f t="shared" si="193"/>
        <v>10195</v>
      </c>
      <c r="AI125" s="159">
        <f t="shared" si="194"/>
        <v>0.20365997638724911</v>
      </c>
      <c r="AJ125" s="151">
        <f t="shared" si="195"/>
        <v>10030</v>
      </c>
      <c r="AK125" s="161">
        <f t="shared" si="196"/>
        <v>0.85286074619740448</v>
      </c>
    </row>
    <row r="126" spans="2:37" outlineLevel="1" x14ac:dyDescent="0.35">
      <c r="B126" s="229" t="s">
        <v>90</v>
      </c>
      <c r="C126" s="63" t="s">
        <v>106</v>
      </c>
      <c r="D126" s="78"/>
      <c r="E126" s="79">
        <f t="shared" si="197"/>
        <v>0</v>
      </c>
      <c r="F126" s="78"/>
      <c r="G126" s="155">
        <f t="shared" si="179"/>
        <v>0</v>
      </c>
      <c r="H126" s="159">
        <f t="shared" si="180"/>
        <v>0</v>
      </c>
      <c r="I126" s="78"/>
      <c r="J126" s="155">
        <f t="shared" si="181"/>
        <v>0</v>
      </c>
      <c r="K126" s="159">
        <f t="shared" si="182"/>
        <v>0</v>
      </c>
      <c r="L126" s="78"/>
      <c r="M126" s="155">
        <f t="shared" si="183"/>
        <v>0</v>
      </c>
      <c r="N126" s="159">
        <f t="shared" si="184"/>
        <v>0</v>
      </c>
      <c r="O126" s="78">
        <v>0</v>
      </c>
      <c r="P126" s="155">
        <f t="shared" si="165"/>
        <v>0</v>
      </c>
      <c r="Q126" s="159">
        <f t="shared" si="166"/>
        <v>0</v>
      </c>
      <c r="R126" s="151">
        <f t="shared" si="167"/>
        <v>0</v>
      </c>
      <c r="S126" s="161">
        <f t="shared" si="168"/>
        <v>0</v>
      </c>
      <c r="U126" s="78"/>
      <c r="V126" s="155">
        <f t="shared" si="185"/>
        <v>0</v>
      </c>
      <c r="W126" s="159">
        <f t="shared" si="186"/>
        <v>0</v>
      </c>
      <c r="X126" s="78"/>
      <c r="Y126" s="155">
        <f t="shared" si="187"/>
        <v>0</v>
      </c>
      <c r="Z126" s="159">
        <f t="shared" si="188"/>
        <v>0</v>
      </c>
      <c r="AA126" s="78"/>
      <c r="AB126" s="155">
        <f t="shared" si="189"/>
        <v>0</v>
      </c>
      <c r="AC126" s="159">
        <f t="shared" si="190"/>
        <v>0</v>
      </c>
      <c r="AD126" s="78"/>
      <c r="AE126" s="155">
        <f t="shared" si="191"/>
        <v>0</v>
      </c>
      <c r="AF126" s="159">
        <f t="shared" si="192"/>
        <v>0</v>
      </c>
      <c r="AG126" s="78"/>
      <c r="AH126" s="155">
        <f t="shared" si="193"/>
        <v>0</v>
      </c>
      <c r="AI126" s="159">
        <f t="shared" si="194"/>
        <v>0</v>
      </c>
      <c r="AJ126" s="151">
        <f t="shared" si="195"/>
        <v>0</v>
      </c>
      <c r="AK126" s="161">
        <f t="shared" si="196"/>
        <v>0</v>
      </c>
    </row>
    <row r="127" spans="2:37" outlineLevel="1" x14ac:dyDescent="0.35">
      <c r="B127" s="230" t="s">
        <v>91</v>
      </c>
      <c r="C127" s="63" t="s">
        <v>106</v>
      </c>
      <c r="D127" s="78"/>
      <c r="E127" s="79">
        <f t="shared" si="197"/>
        <v>0</v>
      </c>
      <c r="F127" s="78"/>
      <c r="G127" s="155">
        <f t="shared" si="179"/>
        <v>0</v>
      </c>
      <c r="H127" s="159">
        <f t="shared" si="180"/>
        <v>0</v>
      </c>
      <c r="I127" s="78"/>
      <c r="J127" s="155">
        <f t="shared" si="181"/>
        <v>0</v>
      </c>
      <c r="K127" s="159">
        <f t="shared" si="182"/>
        <v>0</v>
      </c>
      <c r="L127" s="78"/>
      <c r="M127" s="155">
        <f t="shared" si="183"/>
        <v>0</v>
      </c>
      <c r="N127" s="159">
        <f t="shared" si="184"/>
        <v>0</v>
      </c>
      <c r="O127" s="78">
        <v>0</v>
      </c>
      <c r="P127" s="155">
        <f t="shared" si="165"/>
        <v>0</v>
      </c>
      <c r="Q127" s="159">
        <f t="shared" si="166"/>
        <v>0</v>
      </c>
      <c r="R127" s="151">
        <f t="shared" si="167"/>
        <v>0</v>
      </c>
      <c r="S127" s="161">
        <f t="shared" si="168"/>
        <v>0</v>
      </c>
      <c r="U127" s="78">
        <v>501</v>
      </c>
      <c r="V127" s="155">
        <f t="shared" si="185"/>
        <v>501</v>
      </c>
      <c r="W127" s="159">
        <f t="shared" si="186"/>
        <v>0</v>
      </c>
      <c r="X127" s="78">
        <v>645</v>
      </c>
      <c r="Y127" s="155">
        <f t="shared" si="187"/>
        <v>1146</v>
      </c>
      <c r="Z127" s="159">
        <f t="shared" si="188"/>
        <v>1.2874251497005988</v>
      </c>
      <c r="AA127" s="78">
        <v>321</v>
      </c>
      <c r="AB127" s="155">
        <f t="shared" si="189"/>
        <v>1467</v>
      </c>
      <c r="AC127" s="159">
        <f t="shared" si="190"/>
        <v>0.28010471204188481</v>
      </c>
      <c r="AD127" s="78">
        <v>136</v>
      </c>
      <c r="AE127" s="155">
        <f t="shared" si="191"/>
        <v>1603</v>
      </c>
      <c r="AF127" s="159">
        <f t="shared" si="192"/>
        <v>9.2706203135650991E-2</v>
      </c>
      <c r="AG127" s="78">
        <v>82</v>
      </c>
      <c r="AH127" s="155">
        <f t="shared" si="193"/>
        <v>1685</v>
      </c>
      <c r="AI127" s="159">
        <f t="shared" si="194"/>
        <v>5.1154086088583905E-2</v>
      </c>
      <c r="AJ127" s="151">
        <f t="shared" si="195"/>
        <v>1685</v>
      </c>
      <c r="AK127" s="161">
        <f t="shared" si="196"/>
        <v>0.35422412035309092</v>
      </c>
    </row>
    <row r="128" spans="2:37" outlineLevel="1" x14ac:dyDescent="0.35">
      <c r="B128" s="229" t="s">
        <v>92</v>
      </c>
      <c r="C128" s="63" t="s">
        <v>106</v>
      </c>
      <c r="D128" s="78"/>
      <c r="E128" s="79">
        <f t="shared" si="197"/>
        <v>0</v>
      </c>
      <c r="F128" s="78"/>
      <c r="G128" s="155">
        <f t="shared" si="179"/>
        <v>0</v>
      </c>
      <c r="H128" s="159">
        <f t="shared" si="180"/>
        <v>0</v>
      </c>
      <c r="I128" s="78"/>
      <c r="J128" s="155">
        <f t="shared" si="181"/>
        <v>0</v>
      </c>
      <c r="K128" s="159">
        <f t="shared" si="182"/>
        <v>0</v>
      </c>
      <c r="L128" s="78"/>
      <c r="M128" s="155">
        <f t="shared" si="183"/>
        <v>0</v>
      </c>
      <c r="N128" s="159">
        <f t="shared" si="184"/>
        <v>0</v>
      </c>
      <c r="O128" s="78">
        <v>0</v>
      </c>
      <c r="P128" s="155">
        <f t="shared" si="165"/>
        <v>0</v>
      </c>
      <c r="Q128" s="159">
        <f t="shared" si="166"/>
        <v>0</v>
      </c>
      <c r="R128" s="151">
        <f t="shared" si="167"/>
        <v>0</v>
      </c>
      <c r="S128" s="161">
        <f t="shared" si="168"/>
        <v>0</v>
      </c>
      <c r="U128" s="78"/>
      <c r="V128" s="155">
        <f t="shared" si="185"/>
        <v>0</v>
      </c>
      <c r="W128" s="159">
        <f t="shared" si="186"/>
        <v>0</v>
      </c>
      <c r="X128" s="78"/>
      <c r="Y128" s="155">
        <f t="shared" si="187"/>
        <v>0</v>
      </c>
      <c r="Z128" s="159">
        <f t="shared" si="188"/>
        <v>0</v>
      </c>
      <c r="AA128" s="78"/>
      <c r="AB128" s="155">
        <f t="shared" si="189"/>
        <v>0</v>
      </c>
      <c r="AC128" s="159">
        <f t="shared" si="190"/>
        <v>0</v>
      </c>
      <c r="AD128" s="78"/>
      <c r="AE128" s="155">
        <f t="shared" si="191"/>
        <v>0</v>
      </c>
      <c r="AF128" s="159">
        <f t="shared" si="192"/>
        <v>0</v>
      </c>
      <c r="AG128" s="78"/>
      <c r="AH128" s="155">
        <f t="shared" si="193"/>
        <v>0</v>
      </c>
      <c r="AI128" s="159">
        <f t="shared" si="194"/>
        <v>0</v>
      </c>
      <c r="AJ128" s="151">
        <f t="shared" si="195"/>
        <v>0</v>
      </c>
      <c r="AK128" s="161">
        <f t="shared" si="196"/>
        <v>0</v>
      </c>
    </row>
    <row r="129" spans="2:37" outlineLevel="1" x14ac:dyDescent="0.35">
      <c r="B129" s="230" t="s">
        <v>93</v>
      </c>
      <c r="C129" s="63" t="s">
        <v>106</v>
      </c>
      <c r="D129" s="78"/>
      <c r="E129" s="79">
        <f t="shared" si="197"/>
        <v>0</v>
      </c>
      <c r="F129" s="78"/>
      <c r="G129" s="155">
        <f t="shared" si="179"/>
        <v>0</v>
      </c>
      <c r="H129" s="159">
        <f t="shared" si="180"/>
        <v>0</v>
      </c>
      <c r="I129" s="78"/>
      <c r="J129" s="155">
        <f t="shared" si="181"/>
        <v>0</v>
      </c>
      <c r="K129" s="159">
        <f t="shared" si="182"/>
        <v>0</v>
      </c>
      <c r="L129" s="78"/>
      <c r="M129" s="155">
        <f t="shared" si="183"/>
        <v>0</v>
      </c>
      <c r="N129" s="159">
        <f t="shared" si="184"/>
        <v>0</v>
      </c>
      <c r="O129" s="78">
        <v>0</v>
      </c>
      <c r="P129" s="155">
        <f t="shared" si="165"/>
        <v>0</v>
      </c>
      <c r="Q129" s="159">
        <f t="shared" si="166"/>
        <v>0</v>
      </c>
      <c r="R129" s="151">
        <f t="shared" si="167"/>
        <v>0</v>
      </c>
      <c r="S129" s="161">
        <f t="shared" si="168"/>
        <v>0</v>
      </c>
      <c r="U129" s="78">
        <v>334</v>
      </c>
      <c r="V129" s="155">
        <f t="shared" si="185"/>
        <v>334</v>
      </c>
      <c r="W129" s="159">
        <f t="shared" si="186"/>
        <v>0</v>
      </c>
      <c r="X129" s="78">
        <v>104</v>
      </c>
      <c r="Y129" s="155">
        <f t="shared" si="187"/>
        <v>438</v>
      </c>
      <c r="Z129" s="159">
        <f t="shared" si="188"/>
        <v>0.31137724550898205</v>
      </c>
      <c r="AA129" s="78">
        <v>39</v>
      </c>
      <c r="AB129" s="155">
        <f t="shared" si="189"/>
        <v>477</v>
      </c>
      <c r="AC129" s="159">
        <f t="shared" si="190"/>
        <v>8.9041095890410954E-2</v>
      </c>
      <c r="AD129" s="78">
        <v>21</v>
      </c>
      <c r="AE129" s="155">
        <f t="shared" si="191"/>
        <v>498</v>
      </c>
      <c r="AF129" s="159">
        <f t="shared" si="192"/>
        <v>4.40251572327044E-2</v>
      </c>
      <c r="AG129" s="78">
        <v>18</v>
      </c>
      <c r="AH129" s="155">
        <f t="shared" si="193"/>
        <v>516</v>
      </c>
      <c r="AI129" s="159">
        <f t="shared" si="194"/>
        <v>3.614457831325301E-2</v>
      </c>
      <c r="AJ129" s="151">
        <f t="shared" si="195"/>
        <v>516</v>
      </c>
      <c r="AK129" s="161">
        <f t="shared" si="196"/>
        <v>0.11487405472239454</v>
      </c>
    </row>
    <row r="130" spans="2:37" outlineLevel="1" x14ac:dyDescent="0.35">
      <c r="B130" s="229" t="s">
        <v>94</v>
      </c>
      <c r="C130" s="63" t="s">
        <v>106</v>
      </c>
      <c r="D130" s="78"/>
      <c r="E130" s="79">
        <f t="shared" si="197"/>
        <v>0</v>
      </c>
      <c r="F130" s="78"/>
      <c r="G130" s="155">
        <f t="shared" si="179"/>
        <v>0</v>
      </c>
      <c r="H130" s="159">
        <f t="shared" si="180"/>
        <v>0</v>
      </c>
      <c r="I130" s="78"/>
      <c r="J130" s="155">
        <f t="shared" si="181"/>
        <v>0</v>
      </c>
      <c r="K130" s="159">
        <f t="shared" si="182"/>
        <v>0</v>
      </c>
      <c r="L130" s="78"/>
      <c r="M130" s="155">
        <f t="shared" si="183"/>
        <v>0</v>
      </c>
      <c r="N130" s="159">
        <f t="shared" si="184"/>
        <v>0</v>
      </c>
      <c r="O130" s="78">
        <v>0</v>
      </c>
      <c r="P130" s="155">
        <f t="shared" si="165"/>
        <v>0</v>
      </c>
      <c r="Q130" s="159">
        <f t="shared" si="166"/>
        <v>0</v>
      </c>
      <c r="R130" s="151">
        <f t="shared" si="167"/>
        <v>0</v>
      </c>
      <c r="S130" s="161">
        <f t="shared" si="168"/>
        <v>0</v>
      </c>
      <c r="U130" s="78"/>
      <c r="V130" s="155">
        <f t="shared" si="185"/>
        <v>0</v>
      </c>
      <c r="W130" s="159">
        <f t="shared" si="186"/>
        <v>0</v>
      </c>
      <c r="X130" s="78"/>
      <c r="Y130" s="155">
        <f t="shared" si="187"/>
        <v>0</v>
      </c>
      <c r="Z130" s="159">
        <f t="shared" si="188"/>
        <v>0</v>
      </c>
      <c r="AA130" s="78"/>
      <c r="AB130" s="155">
        <f t="shared" si="189"/>
        <v>0</v>
      </c>
      <c r="AC130" s="159">
        <f t="shared" si="190"/>
        <v>0</v>
      </c>
      <c r="AD130" s="78"/>
      <c r="AE130" s="155">
        <f t="shared" si="191"/>
        <v>0</v>
      </c>
      <c r="AF130" s="159">
        <f t="shared" si="192"/>
        <v>0</v>
      </c>
      <c r="AG130" s="78"/>
      <c r="AH130" s="155">
        <f t="shared" si="193"/>
        <v>0</v>
      </c>
      <c r="AI130" s="159">
        <f t="shared" si="194"/>
        <v>0</v>
      </c>
      <c r="AJ130" s="151">
        <f t="shared" si="195"/>
        <v>0</v>
      </c>
      <c r="AK130" s="161">
        <f t="shared" si="196"/>
        <v>0</v>
      </c>
    </row>
    <row r="131" spans="2:37" outlineLevel="1" x14ac:dyDescent="0.35">
      <c r="B131" s="230" t="s">
        <v>95</v>
      </c>
      <c r="C131" s="63" t="s">
        <v>106</v>
      </c>
      <c r="D131" s="78"/>
      <c r="E131" s="79">
        <f t="shared" si="197"/>
        <v>0</v>
      </c>
      <c r="F131" s="78"/>
      <c r="G131" s="155">
        <f t="shared" si="179"/>
        <v>0</v>
      </c>
      <c r="H131" s="159">
        <f t="shared" si="180"/>
        <v>0</v>
      </c>
      <c r="I131" s="78"/>
      <c r="J131" s="155">
        <f t="shared" si="181"/>
        <v>0</v>
      </c>
      <c r="K131" s="159">
        <f t="shared" si="182"/>
        <v>0</v>
      </c>
      <c r="L131" s="78"/>
      <c r="M131" s="155">
        <f t="shared" si="183"/>
        <v>0</v>
      </c>
      <c r="N131" s="159">
        <f t="shared" si="184"/>
        <v>0</v>
      </c>
      <c r="O131" s="78">
        <v>0</v>
      </c>
      <c r="P131" s="155">
        <f t="shared" si="165"/>
        <v>0</v>
      </c>
      <c r="Q131" s="159">
        <f t="shared" si="166"/>
        <v>0</v>
      </c>
      <c r="R131" s="151">
        <f t="shared" si="167"/>
        <v>0</v>
      </c>
      <c r="S131" s="161">
        <f t="shared" si="168"/>
        <v>0</v>
      </c>
      <c r="U131" s="78">
        <v>318</v>
      </c>
      <c r="V131" s="155">
        <f t="shared" si="185"/>
        <v>318</v>
      </c>
      <c r="W131" s="159">
        <f t="shared" si="186"/>
        <v>0</v>
      </c>
      <c r="X131" s="78">
        <v>229</v>
      </c>
      <c r="Y131" s="155">
        <f t="shared" si="187"/>
        <v>547</v>
      </c>
      <c r="Z131" s="159">
        <f t="shared" si="188"/>
        <v>0.72012578616352196</v>
      </c>
      <c r="AA131" s="78">
        <v>113</v>
      </c>
      <c r="AB131" s="155">
        <f t="shared" si="189"/>
        <v>660</v>
      </c>
      <c r="AC131" s="159">
        <f t="shared" si="190"/>
        <v>0.20658135283363802</v>
      </c>
      <c r="AD131" s="78">
        <v>110</v>
      </c>
      <c r="AE131" s="155">
        <f t="shared" si="191"/>
        <v>770</v>
      </c>
      <c r="AF131" s="159">
        <f t="shared" si="192"/>
        <v>0.16666666666666666</v>
      </c>
      <c r="AG131" s="78">
        <v>54</v>
      </c>
      <c r="AH131" s="155">
        <f t="shared" si="193"/>
        <v>824</v>
      </c>
      <c r="AI131" s="159">
        <f t="shared" si="194"/>
        <v>7.0129870129870125E-2</v>
      </c>
      <c r="AJ131" s="151">
        <f t="shared" si="195"/>
        <v>824</v>
      </c>
      <c r="AK131" s="161">
        <f t="shared" si="196"/>
        <v>0.2687469841523078</v>
      </c>
    </row>
    <row r="132" spans="2:37" outlineLevel="1" x14ac:dyDescent="0.35">
      <c r="B132" s="229" t="s">
        <v>96</v>
      </c>
      <c r="C132" s="63" t="s">
        <v>106</v>
      </c>
      <c r="D132" s="78"/>
      <c r="E132" s="79">
        <f t="shared" ref="E132:E135" si="198">D132</f>
        <v>0</v>
      </c>
      <c r="F132" s="78"/>
      <c r="G132" s="155">
        <f t="shared" ref="G132:G135" si="199">E132+F132</f>
        <v>0</v>
      </c>
      <c r="H132" s="159">
        <f t="shared" ref="H132:H135" si="200">IFERROR((G132-E132)/E132,0)</f>
        <v>0</v>
      </c>
      <c r="I132" s="78"/>
      <c r="J132" s="155">
        <f t="shared" ref="J132:J135" si="201">G132+I132</f>
        <v>0</v>
      </c>
      <c r="K132" s="159">
        <f t="shared" ref="K132:K136" si="202">IFERROR((J132-G132)/G132,0)</f>
        <v>0</v>
      </c>
      <c r="L132" s="78"/>
      <c r="M132" s="155">
        <f t="shared" ref="M132:M135" si="203">J132+L132</f>
        <v>0</v>
      </c>
      <c r="N132" s="159">
        <f t="shared" ref="N132:N136" si="204">IFERROR((M132-J132)/J132,0)</f>
        <v>0</v>
      </c>
      <c r="O132" s="78">
        <v>0</v>
      </c>
      <c r="P132" s="155">
        <f t="shared" si="165"/>
        <v>0</v>
      </c>
      <c r="Q132" s="159">
        <f t="shared" si="166"/>
        <v>0</v>
      </c>
      <c r="R132" s="151">
        <f t="shared" si="167"/>
        <v>0</v>
      </c>
      <c r="S132" s="161">
        <f t="shared" si="168"/>
        <v>0</v>
      </c>
      <c r="U132" s="78"/>
      <c r="V132" s="155">
        <f t="shared" ref="V132:V135" si="205">P132+U132</f>
        <v>0</v>
      </c>
      <c r="W132" s="159">
        <f t="shared" ref="W132:W135" si="206">IFERROR((V132-P132)/P132,0)</f>
        <v>0</v>
      </c>
      <c r="X132" s="78"/>
      <c r="Y132" s="155">
        <f t="shared" si="187"/>
        <v>0</v>
      </c>
      <c r="Z132" s="159">
        <f t="shared" ref="Z132:Z136" si="207">IFERROR((Y132-V132)/V132,0)</f>
        <v>0</v>
      </c>
      <c r="AA132" s="78"/>
      <c r="AB132" s="155">
        <f t="shared" ref="AB132:AB135" si="208">Y132+AA132</f>
        <v>0</v>
      </c>
      <c r="AC132" s="159">
        <f t="shared" ref="AC132:AC136" si="209">IFERROR((AB132-Y132)/Y132,0)</f>
        <v>0</v>
      </c>
      <c r="AD132" s="78"/>
      <c r="AE132" s="155">
        <f t="shared" ref="AE132:AE135" si="210">AB132+AD132</f>
        <v>0</v>
      </c>
      <c r="AF132" s="159">
        <f t="shared" ref="AF132:AF136" si="211">IFERROR((AE132-AB132)/AB132,0)</f>
        <v>0</v>
      </c>
      <c r="AG132" s="78"/>
      <c r="AH132" s="155">
        <f t="shared" ref="AH132:AH135" si="212">AE132+AG132</f>
        <v>0</v>
      </c>
      <c r="AI132" s="159">
        <f t="shared" ref="AI132:AI135" si="213">IFERROR((AH132-AE132)/AE132,0)</f>
        <v>0</v>
      </c>
      <c r="AJ132" s="151">
        <f t="shared" ref="AJ132:AJ135" si="214">U132+X132+AA132+AD132+AG132</f>
        <v>0</v>
      </c>
      <c r="AK132" s="161">
        <f t="shared" ref="AK132:AK136" si="215">IFERROR((AH132/V132)^(1/4)-1,0)</f>
        <v>0</v>
      </c>
    </row>
    <row r="133" spans="2:37" outlineLevel="1" x14ac:dyDescent="0.35">
      <c r="B133" s="230" t="s">
        <v>97</v>
      </c>
      <c r="C133" s="63" t="s">
        <v>106</v>
      </c>
      <c r="D133" s="78"/>
      <c r="E133" s="79">
        <f t="shared" si="198"/>
        <v>0</v>
      </c>
      <c r="F133" s="78"/>
      <c r="G133" s="155">
        <f t="shared" si="199"/>
        <v>0</v>
      </c>
      <c r="H133" s="159">
        <f t="shared" si="200"/>
        <v>0</v>
      </c>
      <c r="I133" s="78"/>
      <c r="J133" s="155">
        <f t="shared" si="201"/>
        <v>0</v>
      </c>
      <c r="K133" s="159">
        <f t="shared" si="202"/>
        <v>0</v>
      </c>
      <c r="L133" s="78"/>
      <c r="M133" s="155">
        <f t="shared" si="203"/>
        <v>0</v>
      </c>
      <c r="N133" s="159">
        <f t="shared" si="204"/>
        <v>0</v>
      </c>
      <c r="O133" s="78">
        <v>0</v>
      </c>
      <c r="P133" s="155">
        <f t="shared" si="165"/>
        <v>0</v>
      </c>
      <c r="Q133" s="159">
        <f t="shared" si="166"/>
        <v>0</v>
      </c>
      <c r="R133" s="151">
        <f t="shared" si="167"/>
        <v>0</v>
      </c>
      <c r="S133" s="161">
        <f t="shared" si="168"/>
        <v>0</v>
      </c>
      <c r="U133" s="78"/>
      <c r="V133" s="155">
        <f t="shared" si="205"/>
        <v>0</v>
      </c>
      <c r="W133" s="159">
        <f t="shared" si="206"/>
        <v>0</v>
      </c>
      <c r="X133" s="78">
        <v>65</v>
      </c>
      <c r="Y133" s="155">
        <f t="shared" si="187"/>
        <v>65</v>
      </c>
      <c r="Z133" s="159">
        <f t="shared" si="207"/>
        <v>0</v>
      </c>
      <c r="AA133" s="78">
        <v>100</v>
      </c>
      <c r="AB133" s="155">
        <f t="shared" si="208"/>
        <v>165</v>
      </c>
      <c r="AC133" s="159">
        <f t="shared" si="209"/>
        <v>1.5384615384615385</v>
      </c>
      <c r="AD133" s="78"/>
      <c r="AE133" s="155">
        <f t="shared" si="210"/>
        <v>165</v>
      </c>
      <c r="AF133" s="159">
        <f t="shared" si="211"/>
        <v>0</v>
      </c>
      <c r="AG133" s="78"/>
      <c r="AH133" s="155">
        <f t="shared" si="212"/>
        <v>165</v>
      </c>
      <c r="AI133" s="159">
        <f t="shared" si="213"/>
        <v>0</v>
      </c>
      <c r="AJ133" s="151">
        <f t="shared" si="214"/>
        <v>165</v>
      </c>
      <c r="AK133" s="161">
        <f t="shared" si="215"/>
        <v>0</v>
      </c>
    </row>
    <row r="134" spans="2:37" outlineLevel="1" x14ac:dyDescent="0.35">
      <c r="B134" s="230" t="s">
        <v>98</v>
      </c>
      <c r="C134" s="63" t="s">
        <v>106</v>
      </c>
      <c r="D134" s="78"/>
      <c r="E134" s="79">
        <f t="shared" si="198"/>
        <v>0</v>
      </c>
      <c r="F134" s="78"/>
      <c r="G134" s="155">
        <f t="shared" si="199"/>
        <v>0</v>
      </c>
      <c r="H134" s="159">
        <f t="shared" si="200"/>
        <v>0</v>
      </c>
      <c r="I134" s="78"/>
      <c r="J134" s="155">
        <f t="shared" si="201"/>
        <v>0</v>
      </c>
      <c r="K134" s="159">
        <f t="shared" si="202"/>
        <v>0</v>
      </c>
      <c r="L134" s="78"/>
      <c r="M134" s="155">
        <f t="shared" si="203"/>
        <v>0</v>
      </c>
      <c r="N134" s="159">
        <f t="shared" si="204"/>
        <v>0</v>
      </c>
      <c r="O134" s="78">
        <v>0</v>
      </c>
      <c r="P134" s="155">
        <f t="shared" si="165"/>
        <v>0</v>
      </c>
      <c r="Q134" s="159">
        <f t="shared" si="166"/>
        <v>0</v>
      </c>
      <c r="R134" s="151">
        <f t="shared" si="167"/>
        <v>0</v>
      </c>
      <c r="S134" s="161">
        <f t="shared" si="168"/>
        <v>0</v>
      </c>
      <c r="U134" s="78"/>
      <c r="V134" s="155">
        <f t="shared" si="205"/>
        <v>0</v>
      </c>
      <c r="W134" s="159">
        <f t="shared" si="206"/>
        <v>0</v>
      </c>
      <c r="X134" s="78"/>
      <c r="Y134" s="155">
        <f t="shared" si="187"/>
        <v>0</v>
      </c>
      <c r="Z134" s="159">
        <f t="shared" si="207"/>
        <v>0</v>
      </c>
      <c r="AA134" s="78"/>
      <c r="AB134" s="155">
        <f t="shared" si="208"/>
        <v>0</v>
      </c>
      <c r="AC134" s="159">
        <f t="shared" si="209"/>
        <v>0</v>
      </c>
      <c r="AD134" s="78"/>
      <c r="AE134" s="155">
        <f t="shared" si="210"/>
        <v>0</v>
      </c>
      <c r="AF134" s="159">
        <f t="shared" si="211"/>
        <v>0</v>
      </c>
      <c r="AG134" s="78"/>
      <c r="AH134" s="155">
        <f t="shared" si="212"/>
        <v>0</v>
      </c>
      <c r="AI134" s="159">
        <f t="shared" si="213"/>
        <v>0</v>
      </c>
      <c r="AJ134" s="151">
        <f t="shared" si="214"/>
        <v>0</v>
      </c>
      <c r="AK134" s="161">
        <f t="shared" si="215"/>
        <v>0</v>
      </c>
    </row>
    <row r="135" spans="2:37" outlineLevel="1" x14ac:dyDescent="0.35">
      <c r="B135" s="230" t="s">
        <v>99</v>
      </c>
      <c r="C135" s="63" t="s">
        <v>106</v>
      </c>
      <c r="D135" s="78"/>
      <c r="E135" s="79">
        <f t="shared" si="198"/>
        <v>0</v>
      </c>
      <c r="F135" s="78"/>
      <c r="G135" s="155">
        <f t="shared" si="199"/>
        <v>0</v>
      </c>
      <c r="H135" s="159">
        <f t="shared" si="200"/>
        <v>0</v>
      </c>
      <c r="I135" s="78"/>
      <c r="J135" s="155">
        <f t="shared" si="201"/>
        <v>0</v>
      </c>
      <c r="K135" s="159">
        <f t="shared" si="202"/>
        <v>0</v>
      </c>
      <c r="L135" s="78"/>
      <c r="M135" s="155">
        <f t="shared" si="203"/>
        <v>0</v>
      </c>
      <c r="N135" s="159">
        <f t="shared" si="204"/>
        <v>0</v>
      </c>
      <c r="O135" s="78">
        <v>0</v>
      </c>
      <c r="P135" s="155">
        <f t="shared" si="165"/>
        <v>0</v>
      </c>
      <c r="Q135" s="159">
        <f t="shared" si="166"/>
        <v>0</v>
      </c>
      <c r="R135" s="151">
        <f t="shared" si="167"/>
        <v>0</v>
      </c>
      <c r="S135" s="161">
        <f t="shared" si="168"/>
        <v>0</v>
      </c>
      <c r="U135" s="78"/>
      <c r="V135" s="155">
        <f t="shared" si="205"/>
        <v>0</v>
      </c>
      <c r="W135" s="159">
        <f t="shared" si="206"/>
        <v>0</v>
      </c>
      <c r="X135" s="78"/>
      <c r="Y135" s="155">
        <f t="shared" si="187"/>
        <v>0</v>
      </c>
      <c r="Z135" s="159">
        <f t="shared" si="207"/>
        <v>0</v>
      </c>
      <c r="AA135" s="78"/>
      <c r="AB135" s="155">
        <f t="shared" si="208"/>
        <v>0</v>
      </c>
      <c r="AC135" s="159">
        <f t="shared" si="209"/>
        <v>0</v>
      </c>
      <c r="AD135" s="78"/>
      <c r="AE135" s="155">
        <f t="shared" si="210"/>
        <v>0</v>
      </c>
      <c r="AF135" s="159">
        <f t="shared" si="211"/>
        <v>0</v>
      </c>
      <c r="AG135" s="78"/>
      <c r="AH135" s="155">
        <f t="shared" si="212"/>
        <v>0</v>
      </c>
      <c r="AI135" s="159">
        <f t="shared" si="213"/>
        <v>0</v>
      </c>
      <c r="AJ135" s="151">
        <f t="shared" si="214"/>
        <v>0</v>
      </c>
      <c r="AK135" s="161">
        <f t="shared" si="215"/>
        <v>0</v>
      </c>
    </row>
    <row r="136" spans="2:37" outlineLevel="1" x14ac:dyDescent="0.35">
      <c r="B136" s="50" t="s">
        <v>138</v>
      </c>
      <c r="C136" s="47" t="s">
        <v>106</v>
      </c>
      <c r="D136" s="170">
        <f>SUM(D111:D135)</f>
        <v>88</v>
      </c>
      <c r="E136" s="156">
        <f t="shared" ref="E136" si="216">SUM(E111:E135)</f>
        <v>188</v>
      </c>
      <c r="F136" s="156">
        <f>SUM(F111:F135)</f>
        <v>47</v>
      </c>
      <c r="G136" s="156">
        <f t="shared" ref="G136" si="217">SUM(G111:G135)</f>
        <v>235</v>
      </c>
      <c r="H136" s="160">
        <f>IFERROR((G136-E136)/E136,0)</f>
        <v>0.25</v>
      </c>
      <c r="I136" s="156">
        <f>SUM(I111:I135)</f>
        <v>237</v>
      </c>
      <c r="J136" s="156">
        <f>SUM(J111:J135)</f>
        <v>472</v>
      </c>
      <c r="K136" s="160">
        <f t="shared" si="202"/>
        <v>1.0085106382978724</v>
      </c>
      <c r="L136" s="156">
        <f t="shared" ref="L136" si="218">SUM(L111:L135)</f>
        <v>294</v>
      </c>
      <c r="M136" s="156">
        <f>SUM(M111:M135)</f>
        <v>766</v>
      </c>
      <c r="N136" s="160">
        <f t="shared" si="204"/>
        <v>0.6228813559322034</v>
      </c>
      <c r="O136" s="156">
        <f>SUM(O111:O135)</f>
        <v>454</v>
      </c>
      <c r="P136" s="156">
        <f>SUM(P111:P135)</f>
        <v>1220</v>
      </c>
      <c r="Q136" s="160">
        <f t="shared" si="166"/>
        <v>0.59268929503916445</v>
      </c>
      <c r="R136" s="151">
        <f t="shared" si="167"/>
        <v>1120</v>
      </c>
      <c r="S136" s="161">
        <f t="shared" si="168"/>
        <v>0.59606471064779498</v>
      </c>
      <c r="U136" s="151">
        <f>SUM(U111:U135)</f>
        <v>3756</v>
      </c>
      <c r="V136" s="151">
        <f>SUM(V111:V135)</f>
        <v>4976</v>
      </c>
      <c r="W136" s="160">
        <f>IFERROR((V136-P136)/P136,0)</f>
        <v>3.0786885245901638</v>
      </c>
      <c r="X136" s="151">
        <f>SUM(X111:X135)</f>
        <v>6830</v>
      </c>
      <c r="Y136" s="151">
        <f>SUM(Y111:Y135)</f>
        <v>11806</v>
      </c>
      <c r="Z136" s="160">
        <f t="shared" si="207"/>
        <v>1.372588424437299</v>
      </c>
      <c r="AA136" s="151">
        <f>SUM(AA111:AA135)</f>
        <v>4912</v>
      </c>
      <c r="AB136" s="151">
        <f>SUM(AB111:AB135)</f>
        <v>16718</v>
      </c>
      <c r="AC136" s="160">
        <f t="shared" si="209"/>
        <v>0.41605963069625612</v>
      </c>
      <c r="AD136" s="151">
        <f>SUM(AD111:AD135)</f>
        <v>3732</v>
      </c>
      <c r="AE136" s="151">
        <f>SUM(AE111:AE135)</f>
        <v>20450</v>
      </c>
      <c r="AF136" s="160">
        <f t="shared" si="211"/>
        <v>0.22323244407225745</v>
      </c>
      <c r="AG136" s="151">
        <f>SUM(AG111:AG135)</f>
        <v>3233</v>
      </c>
      <c r="AH136" s="151">
        <f>SUM(AH111:AH135)</f>
        <v>23683</v>
      </c>
      <c r="AI136" s="160">
        <f>IFERROR((AH136-AE136)/AE136,0)</f>
        <v>0.15809290953545233</v>
      </c>
      <c r="AJ136" s="151">
        <f>SUM(AJ111:AJ135)</f>
        <v>22463</v>
      </c>
      <c r="AK136" s="161">
        <f t="shared" si="215"/>
        <v>0.47702921592008662</v>
      </c>
    </row>
    <row r="138" spans="2:37" ht="17.25" customHeight="1" x14ac:dyDescent="0.35">
      <c r="B138" s="296" t="s">
        <v>156</v>
      </c>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332"/>
    </row>
    <row r="139" spans="2:37" ht="5.5" customHeight="1" outlineLevel="1" x14ac:dyDescent="0.35">
      <c r="B139" s="102"/>
      <c r="C139" s="102"/>
      <c r="D139" s="102"/>
      <c r="E139" s="102"/>
      <c r="F139" s="102"/>
      <c r="G139" s="102"/>
      <c r="H139" s="102"/>
      <c r="I139" s="102"/>
      <c r="J139" s="102"/>
      <c r="K139" s="102"/>
      <c r="L139" s="102"/>
      <c r="M139" s="102"/>
      <c r="N139" s="102"/>
      <c r="O139" s="337"/>
      <c r="P139" s="337"/>
      <c r="Q139" s="337"/>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2:37" ht="15" customHeight="1" outlineLevel="1" x14ac:dyDescent="0.35">
      <c r="B140" s="333"/>
      <c r="C140" s="334" t="s">
        <v>105</v>
      </c>
      <c r="D140" s="307" t="s">
        <v>130</v>
      </c>
      <c r="E140" s="308"/>
      <c r="F140" s="308"/>
      <c r="G140" s="308"/>
      <c r="H140" s="308"/>
      <c r="I140" s="308"/>
      <c r="J140" s="308"/>
      <c r="K140" s="308"/>
      <c r="L140" s="308"/>
      <c r="M140" s="308"/>
      <c r="N140" s="308"/>
      <c r="O140" s="308"/>
      <c r="P140" s="308"/>
      <c r="Q140" s="309"/>
      <c r="R140" s="318" t="str">
        <f xml:space="preserve"> D141&amp;" - "&amp;O141</f>
        <v>2019 - 2023</v>
      </c>
      <c r="S140" s="341"/>
      <c r="U140" s="307" t="s">
        <v>131</v>
      </c>
      <c r="V140" s="308"/>
      <c r="W140" s="308"/>
      <c r="X140" s="308"/>
      <c r="Y140" s="308"/>
      <c r="Z140" s="308"/>
      <c r="AA140" s="308"/>
      <c r="AB140" s="308"/>
      <c r="AC140" s="308"/>
      <c r="AD140" s="308"/>
      <c r="AE140" s="308"/>
      <c r="AF140" s="308"/>
      <c r="AG140" s="308"/>
      <c r="AH140" s="308"/>
      <c r="AI140" s="308"/>
      <c r="AJ140" s="308"/>
      <c r="AK140" s="330"/>
    </row>
    <row r="141" spans="2:37" ht="15" customHeight="1" outlineLevel="1" x14ac:dyDescent="0.35">
      <c r="B141" s="333"/>
      <c r="C141" s="335"/>
      <c r="D141" s="307">
        <f>$C$3-5</f>
        <v>2019</v>
      </c>
      <c r="E141" s="309"/>
      <c r="F141" s="307">
        <f>$C$3-4</f>
        <v>2020</v>
      </c>
      <c r="G141" s="308"/>
      <c r="H141" s="309"/>
      <c r="I141" s="307">
        <f>$C$3-3</f>
        <v>2021</v>
      </c>
      <c r="J141" s="308"/>
      <c r="K141" s="309"/>
      <c r="L141" s="307">
        <f>$C$3-2</f>
        <v>2022</v>
      </c>
      <c r="M141" s="308"/>
      <c r="N141" s="309"/>
      <c r="O141" s="307">
        <f>$C$3-1</f>
        <v>2023</v>
      </c>
      <c r="P141" s="308"/>
      <c r="Q141" s="309"/>
      <c r="R141" s="320"/>
      <c r="S141" s="342"/>
      <c r="U141" s="307">
        <f>$C$3</f>
        <v>2024</v>
      </c>
      <c r="V141" s="308"/>
      <c r="W141" s="309"/>
      <c r="X141" s="307">
        <f>$C$3+1</f>
        <v>2025</v>
      </c>
      <c r="Y141" s="308"/>
      <c r="Z141" s="309"/>
      <c r="AA141" s="307">
        <f>$C$3+2</f>
        <v>2026</v>
      </c>
      <c r="AB141" s="308"/>
      <c r="AC141" s="309"/>
      <c r="AD141" s="307">
        <f>$C$3+3</f>
        <v>2027</v>
      </c>
      <c r="AE141" s="308"/>
      <c r="AF141" s="309"/>
      <c r="AG141" s="307">
        <f>$C$3+4</f>
        <v>2028</v>
      </c>
      <c r="AH141" s="308"/>
      <c r="AI141" s="309"/>
      <c r="AJ141" s="316" t="str">
        <f>U141&amp;" - "&amp;AG141</f>
        <v>2024 - 2028</v>
      </c>
      <c r="AK141" s="331"/>
    </row>
    <row r="142" spans="2:37" ht="29" outlineLevel="1" x14ac:dyDescent="0.35">
      <c r="B142" s="333"/>
      <c r="C142" s="336"/>
      <c r="D142" s="65" t="s">
        <v>132</v>
      </c>
      <c r="E142" s="66" t="s">
        <v>133</v>
      </c>
      <c r="F142" s="65" t="s">
        <v>132</v>
      </c>
      <c r="G142" s="9" t="s">
        <v>133</v>
      </c>
      <c r="H142" s="66" t="s">
        <v>134</v>
      </c>
      <c r="I142" s="65" t="s">
        <v>132</v>
      </c>
      <c r="J142" s="9" t="s">
        <v>133</v>
      </c>
      <c r="K142" s="66" t="s">
        <v>134</v>
      </c>
      <c r="L142" s="65" t="s">
        <v>132</v>
      </c>
      <c r="M142" s="9" t="s">
        <v>133</v>
      </c>
      <c r="N142" s="66" t="s">
        <v>134</v>
      </c>
      <c r="O142" s="65" t="s">
        <v>148</v>
      </c>
      <c r="P142" s="9" t="s">
        <v>149</v>
      </c>
      <c r="Q142" s="66" t="s">
        <v>134</v>
      </c>
      <c r="R142" s="9" t="s">
        <v>126</v>
      </c>
      <c r="S142" s="59" t="s">
        <v>135</v>
      </c>
      <c r="U142" s="65" t="s">
        <v>132</v>
      </c>
      <c r="V142" s="9" t="s">
        <v>133</v>
      </c>
      <c r="W142" s="66" t="s">
        <v>134</v>
      </c>
      <c r="X142" s="65" t="s">
        <v>132</v>
      </c>
      <c r="Y142" s="9" t="s">
        <v>133</v>
      </c>
      <c r="Z142" s="66" t="s">
        <v>134</v>
      </c>
      <c r="AA142" s="65" t="s">
        <v>132</v>
      </c>
      <c r="AB142" s="9" t="s">
        <v>133</v>
      </c>
      <c r="AC142" s="66" t="s">
        <v>134</v>
      </c>
      <c r="AD142" s="65" t="s">
        <v>132</v>
      </c>
      <c r="AE142" s="9" t="s">
        <v>133</v>
      </c>
      <c r="AF142" s="66" t="s">
        <v>134</v>
      </c>
      <c r="AG142" s="65" t="s">
        <v>132</v>
      </c>
      <c r="AH142" s="9" t="s">
        <v>133</v>
      </c>
      <c r="AI142" s="66" t="s">
        <v>134</v>
      </c>
      <c r="AJ142" s="9" t="s">
        <v>126</v>
      </c>
      <c r="AK142" s="59" t="s">
        <v>135</v>
      </c>
    </row>
    <row r="143" spans="2:37" outlineLevel="1" x14ac:dyDescent="0.35">
      <c r="B143" s="229" t="s">
        <v>75</v>
      </c>
      <c r="C143" s="63" t="s">
        <v>106</v>
      </c>
      <c r="D143" s="78"/>
      <c r="E143" s="79"/>
      <c r="F143" s="78"/>
      <c r="G143" s="155">
        <f t="shared" ref="G143" si="219">E143+F143</f>
        <v>0</v>
      </c>
      <c r="H143" s="159">
        <f t="shared" ref="H143" si="220">IFERROR((G143-E143)/E143,0)</f>
        <v>0</v>
      </c>
      <c r="I143" s="78"/>
      <c r="J143" s="155">
        <f t="shared" si="2"/>
        <v>0</v>
      </c>
      <c r="K143" s="159">
        <f t="shared" si="3"/>
        <v>0</v>
      </c>
      <c r="L143" s="78"/>
      <c r="M143" s="155">
        <f t="shared" si="4"/>
        <v>0</v>
      </c>
      <c r="N143" s="159">
        <f t="shared" si="5"/>
        <v>0</v>
      </c>
      <c r="O143" s="78"/>
      <c r="P143" s="155">
        <f t="shared" ref="P143:P167" si="221">M143+O143</f>
        <v>0</v>
      </c>
      <c r="Q143" s="159">
        <f t="shared" ref="Q143:Q168" si="222">IFERROR((P143-M143)/M143,0)</f>
        <v>0</v>
      </c>
      <c r="R143" s="151">
        <f t="shared" ref="R143:R168" si="223">D143+F143+I143+L143+O143</f>
        <v>0</v>
      </c>
      <c r="S143" s="161">
        <f t="shared" ref="S143:S168" si="224">IFERROR((P143/E143)^(1/4)-1,0)</f>
        <v>0</v>
      </c>
      <c r="U143" s="78"/>
      <c r="V143" s="155">
        <f t="shared" ref="V143" si="225">P143+U143</f>
        <v>0</v>
      </c>
      <c r="W143" s="159">
        <f t="shared" ref="W143" si="226">IFERROR((V143-P143)/P143,0)</f>
        <v>0</v>
      </c>
      <c r="X143" s="78"/>
      <c r="Y143" s="155">
        <f t="shared" ref="Y143" si="227">V143+X143</f>
        <v>0</v>
      </c>
      <c r="Z143" s="159">
        <f t="shared" ref="Z143" si="228">IFERROR((Y143-V143)/V143,0)</f>
        <v>0</v>
      </c>
      <c r="AA143" s="78"/>
      <c r="AB143" s="155">
        <f t="shared" ref="AB143" si="229">Y143+AA143</f>
        <v>0</v>
      </c>
      <c r="AC143" s="159">
        <f t="shared" ref="AC143" si="230">IFERROR((AB143-Y143)/Y143,0)</f>
        <v>0</v>
      </c>
      <c r="AD143" s="78"/>
      <c r="AE143" s="155">
        <f t="shared" ref="AE143" si="231">AB143+AD143</f>
        <v>0</v>
      </c>
      <c r="AF143" s="159">
        <f t="shared" ref="AF143" si="232">IFERROR((AE143-AB143)/AB143,0)</f>
        <v>0</v>
      </c>
      <c r="AG143" s="78"/>
      <c r="AH143" s="155">
        <f t="shared" ref="AH143" si="233">AE143+AG143</f>
        <v>0</v>
      </c>
      <c r="AI143" s="159">
        <f t="shared" ref="AI143" si="234">IFERROR((AH143-AE143)/AE143,0)</f>
        <v>0</v>
      </c>
      <c r="AJ143" s="162">
        <f>U143+X143+AA143+AD143+AG143</f>
        <v>0</v>
      </c>
      <c r="AK143" s="161">
        <f>IFERROR((AH143/V143)^(1/4)-1,0)</f>
        <v>0</v>
      </c>
    </row>
    <row r="144" spans="2:37" outlineLevel="1" x14ac:dyDescent="0.35">
      <c r="B144" s="230" t="s">
        <v>76</v>
      </c>
      <c r="C144" s="63" t="s">
        <v>106</v>
      </c>
      <c r="D144" s="78"/>
      <c r="E144" s="79">
        <v>1</v>
      </c>
      <c r="F144" s="78"/>
      <c r="G144" s="155">
        <f t="shared" ref="G144:G163" si="235">E144+F144</f>
        <v>1</v>
      </c>
      <c r="H144" s="159">
        <f t="shared" ref="H144:H163" si="236">IFERROR((G144-E144)/E144,0)</f>
        <v>0</v>
      </c>
      <c r="I144" s="78"/>
      <c r="J144" s="155">
        <f t="shared" ref="J144:J163" si="237">G144+I144</f>
        <v>1</v>
      </c>
      <c r="K144" s="159">
        <f t="shared" ref="K144:K163" si="238">IFERROR((J144-G144)/G144,0)</f>
        <v>0</v>
      </c>
      <c r="L144" s="78"/>
      <c r="M144" s="155">
        <f t="shared" ref="M144:M163" si="239">J144+L144</f>
        <v>1</v>
      </c>
      <c r="N144" s="159">
        <f t="shared" ref="N144:N163" si="240">IFERROR((M144-J144)/J144,0)</f>
        <v>0</v>
      </c>
      <c r="O144" s="78"/>
      <c r="P144" s="155">
        <f t="shared" si="221"/>
        <v>1</v>
      </c>
      <c r="Q144" s="159">
        <f t="shared" si="222"/>
        <v>0</v>
      </c>
      <c r="R144" s="151">
        <f t="shared" si="223"/>
        <v>0</v>
      </c>
      <c r="S144" s="161">
        <f t="shared" si="224"/>
        <v>0</v>
      </c>
      <c r="U144" s="78"/>
      <c r="V144" s="155">
        <f t="shared" ref="V144:V163" si="241">P144+U144</f>
        <v>1</v>
      </c>
      <c r="W144" s="159">
        <f t="shared" ref="W144:W163" si="242">IFERROR((V144-P144)/P144,0)</f>
        <v>0</v>
      </c>
      <c r="X144" s="78"/>
      <c r="Y144" s="155">
        <f t="shared" ref="Y144:Y163" si="243">V144+X144</f>
        <v>1</v>
      </c>
      <c r="Z144" s="159">
        <f t="shared" ref="Z144:Z163" si="244">IFERROR((Y144-V144)/V144,0)</f>
        <v>0</v>
      </c>
      <c r="AA144" s="78"/>
      <c r="AB144" s="155">
        <f t="shared" ref="AB144:AB163" si="245">Y144+AA144</f>
        <v>1</v>
      </c>
      <c r="AC144" s="159">
        <f t="shared" ref="AC144:AC163" si="246">IFERROR((AB144-Y144)/Y144,0)</f>
        <v>0</v>
      </c>
      <c r="AD144" s="78"/>
      <c r="AE144" s="155">
        <f t="shared" ref="AE144:AE163" si="247">AB144+AD144</f>
        <v>1</v>
      </c>
      <c r="AF144" s="159">
        <f t="shared" ref="AF144:AF163" si="248">IFERROR((AE144-AB144)/AB144,0)</f>
        <v>0</v>
      </c>
      <c r="AG144" s="78"/>
      <c r="AH144" s="155">
        <f t="shared" ref="AH144:AH163" si="249">AE144+AG144</f>
        <v>1</v>
      </c>
      <c r="AI144" s="159">
        <f t="shared" ref="AI144:AI163" si="250">IFERROR((AH144-AE144)/AE144,0)</f>
        <v>0</v>
      </c>
      <c r="AJ144" s="162">
        <f t="shared" ref="AJ144:AJ163" si="251">U144+X144+AA144+AD144+AG144</f>
        <v>0</v>
      </c>
      <c r="AK144" s="161">
        <f t="shared" ref="AK144:AK163" si="252">IFERROR((AH144/V144)^(1/4)-1,0)</f>
        <v>0</v>
      </c>
    </row>
    <row r="145" spans="1:37" outlineLevel="1" x14ac:dyDescent="0.35">
      <c r="B145" s="229" t="s">
        <v>77</v>
      </c>
      <c r="C145" s="63" t="s">
        <v>106</v>
      </c>
      <c r="D145" s="78"/>
      <c r="E145" s="79"/>
      <c r="F145" s="78"/>
      <c r="G145" s="155">
        <f t="shared" si="235"/>
        <v>0</v>
      </c>
      <c r="H145" s="159">
        <f t="shared" si="236"/>
        <v>0</v>
      </c>
      <c r="I145" s="78"/>
      <c r="J145" s="155">
        <f t="shared" si="237"/>
        <v>0</v>
      </c>
      <c r="K145" s="159">
        <f t="shared" si="238"/>
        <v>0</v>
      </c>
      <c r="L145" s="78"/>
      <c r="M145" s="155">
        <f t="shared" si="239"/>
        <v>0</v>
      </c>
      <c r="N145" s="159">
        <f t="shared" si="240"/>
        <v>0</v>
      </c>
      <c r="O145" s="78"/>
      <c r="P145" s="155">
        <f t="shared" si="221"/>
        <v>0</v>
      </c>
      <c r="Q145" s="159">
        <f t="shared" si="222"/>
        <v>0</v>
      </c>
      <c r="R145" s="151">
        <f t="shared" si="223"/>
        <v>0</v>
      </c>
      <c r="S145" s="161">
        <f t="shared" si="224"/>
        <v>0</v>
      </c>
      <c r="U145" s="78"/>
      <c r="V145" s="155">
        <f t="shared" si="241"/>
        <v>0</v>
      </c>
      <c r="W145" s="159">
        <f t="shared" si="242"/>
        <v>0</v>
      </c>
      <c r="X145" s="78"/>
      <c r="Y145" s="155">
        <f t="shared" si="243"/>
        <v>0</v>
      </c>
      <c r="Z145" s="159">
        <f t="shared" si="244"/>
        <v>0</v>
      </c>
      <c r="AA145" s="78"/>
      <c r="AB145" s="155">
        <f t="shared" si="245"/>
        <v>0</v>
      </c>
      <c r="AC145" s="159">
        <f t="shared" si="246"/>
        <v>0</v>
      </c>
      <c r="AD145" s="78"/>
      <c r="AE145" s="155">
        <f t="shared" si="247"/>
        <v>0</v>
      </c>
      <c r="AF145" s="159">
        <f t="shared" si="248"/>
        <v>0</v>
      </c>
      <c r="AG145" s="78"/>
      <c r="AH145" s="155">
        <f t="shared" si="249"/>
        <v>0</v>
      </c>
      <c r="AI145" s="159">
        <f t="shared" si="250"/>
        <v>0</v>
      </c>
      <c r="AJ145" s="162">
        <f t="shared" si="251"/>
        <v>0</v>
      </c>
      <c r="AK145" s="161">
        <f t="shared" si="252"/>
        <v>0</v>
      </c>
    </row>
    <row r="146" spans="1:37" outlineLevel="1" x14ac:dyDescent="0.35">
      <c r="B146" s="230" t="s">
        <v>78</v>
      </c>
      <c r="C146" s="63" t="s">
        <v>106</v>
      </c>
      <c r="D146" s="78"/>
      <c r="E146" s="79">
        <v>2</v>
      </c>
      <c r="F146" s="78"/>
      <c r="G146" s="155">
        <f t="shared" si="235"/>
        <v>2</v>
      </c>
      <c r="H146" s="159">
        <f t="shared" si="236"/>
        <v>0</v>
      </c>
      <c r="I146" s="78"/>
      <c r="J146" s="155">
        <f t="shared" si="237"/>
        <v>2</v>
      </c>
      <c r="K146" s="159">
        <f t="shared" si="238"/>
        <v>0</v>
      </c>
      <c r="L146" s="78"/>
      <c r="M146" s="155">
        <f t="shared" si="239"/>
        <v>2</v>
      </c>
      <c r="N146" s="159">
        <f t="shared" si="240"/>
        <v>0</v>
      </c>
      <c r="O146" s="78"/>
      <c r="P146" s="155">
        <f t="shared" si="221"/>
        <v>2</v>
      </c>
      <c r="Q146" s="159">
        <f t="shared" si="222"/>
        <v>0</v>
      </c>
      <c r="R146" s="151">
        <f t="shared" si="223"/>
        <v>0</v>
      </c>
      <c r="S146" s="161">
        <f t="shared" si="224"/>
        <v>0</v>
      </c>
      <c r="U146" s="78">
        <v>1</v>
      </c>
      <c r="V146" s="155">
        <f t="shared" si="241"/>
        <v>3</v>
      </c>
      <c r="W146" s="159">
        <f t="shared" si="242"/>
        <v>0.5</v>
      </c>
      <c r="X146" s="78"/>
      <c r="Y146" s="155">
        <f t="shared" si="243"/>
        <v>3</v>
      </c>
      <c r="Z146" s="159">
        <f t="shared" si="244"/>
        <v>0</v>
      </c>
      <c r="AA146" s="78"/>
      <c r="AB146" s="155">
        <f t="shared" si="245"/>
        <v>3</v>
      </c>
      <c r="AC146" s="159">
        <f t="shared" si="246"/>
        <v>0</v>
      </c>
      <c r="AD146" s="78"/>
      <c r="AE146" s="155">
        <f t="shared" si="247"/>
        <v>3</v>
      </c>
      <c r="AF146" s="159">
        <f t="shared" si="248"/>
        <v>0</v>
      </c>
      <c r="AG146" s="78"/>
      <c r="AH146" s="155">
        <f t="shared" si="249"/>
        <v>3</v>
      </c>
      <c r="AI146" s="159">
        <f t="shared" si="250"/>
        <v>0</v>
      </c>
      <c r="AJ146" s="162">
        <f t="shared" si="251"/>
        <v>1</v>
      </c>
      <c r="AK146" s="161">
        <f t="shared" si="252"/>
        <v>0</v>
      </c>
    </row>
    <row r="147" spans="1:37" outlineLevel="1" x14ac:dyDescent="0.35">
      <c r="B147" s="229" t="s">
        <v>79</v>
      </c>
      <c r="C147" s="63" t="s">
        <v>106</v>
      </c>
      <c r="D147" s="78"/>
      <c r="E147" s="79"/>
      <c r="F147" s="78"/>
      <c r="G147" s="155">
        <f t="shared" si="235"/>
        <v>0</v>
      </c>
      <c r="H147" s="159">
        <f t="shared" si="236"/>
        <v>0</v>
      </c>
      <c r="I147" s="78"/>
      <c r="J147" s="155">
        <f t="shared" si="237"/>
        <v>0</v>
      </c>
      <c r="K147" s="159">
        <f t="shared" si="238"/>
        <v>0</v>
      </c>
      <c r="L147" s="78"/>
      <c r="M147" s="155">
        <f t="shared" si="239"/>
        <v>0</v>
      </c>
      <c r="N147" s="159">
        <f t="shared" si="240"/>
        <v>0</v>
      </c>
      <c r="O147" s="78"/>
      <c r="P147" s="155">
        <f t="shared" si="221"/>
        <v>0</v>
      </c>
      <c r="Q147" s="159">
        <f t="shared" si="222"/>
        <v>0</v>
      </c>
      <c r="R147" s="151">
        <f t="shared" si="223"/>
        <v>0</v>
      </c>
      <c r="S147" s="161">
        <f t="shared" si="224"/>
        <v>0</v>
      </c>
      <c r="U147" s="78"/>
      <c r="V147" s="155">
        <f t="shared" si="241"/>
        <v>0</v>
      </c>
      <c r="W147" s="159">
        <f t="shared" si="242"/>
        <v>0</v>
      </c>
      <c r="X147" s="78"/>
      <c r="Y147" s="155">
        <f t="shared" si="243"/>
        <v>0</v>
      </c>
      <c r="Z147" s="159">
        <f t="shared" si="244"/>
        <v>0</v>
      </c>
      <c r="AA147" s="78"/>
      <c r="AB147" s="155">
        <f t="shared" si="245"/>
        <v>0</v>
      </c>
      <c r="AC147" s="159">
        <f t="shared" si="246"/>
        <v>0</v>
      </c>
      <c r="AD147" s="78"/>
      <c r="AE147" s="155">
        <f t="shared" si="247"/>
        <v>0</v>
      </c>
      <c r="AF147" s="159">
        <f t="shared" si="248"/>
        <v>0</v>
      </c>
      <c r="AG147" s="78"/>
      <c r="AH147" s="155">
        <f t="shared" si="249"/>
        <v>0</v>
      </c>
      <c r="AI147" s="159">
        <f t="shared" si="250"/>
        <v>0</v>
      </c>
      <c r="AJ147" s="162">
        <f t="shared" si="251"/>
        <v>0</v>
      </c>
      <c r="AK147" s="161">
        <f t="shared" si="252"/>
        <v>0</v>
      </c>
    </row>
    <row r="148" spans="1:37" outlineLevel="1" x14ac:dyDescent="0.35">
      <c r="B148" s="230" t="s">
        <v>80</v>
      </c>
      <c r="C148" s="63" t="s">
        <v>106</v>
      </c>
      <c r="D148" s="78"/>
      <c r="E148" s="79">
        <v>3</v>
      </c>
      <c r="F148" s="78"/>
      <c r="G148" s="155">
        <f t="shared" si="235"/>
        <v>3</v>
      </c>
      <c r="H148" s="159">
        <f t="shared" si="236"/>
        <v>0</v>
      </c>
      <c r="I148" s="78"/>
      <c r="J148" s="155">
        <f t="shared" si="237"/>
        <v>3</v>
      </c>
      <c r="K148" s="159">
        <f t="shared" si="238"/>
        <v>0</v>
      </c>
      <c r="L148" s="78"/>
      <c r="M148" s="155">
        <f t="shared" si="239"/>
        <v>3</v>
      </c>
      <c r="N148" s="159">
        <f t="shared" si="240"/>
        <v>0</v>
      </c>
      <c r="O148" s="78"/>
      <c r="P148" s="155">
        <f t="shared" si="221"/>
        <v>3</v>
      </c>
      <c r="Q148" s="159">
        <f t="shared" si="222"/>
        <v>0</v>
      </c>
      <c r="R148" s="151">
        <f t="shared" si="223"/>
        <v>0</v>
      </c>
      <c r="S148" s="161">
        <f t="shared" si="224"/>
        <v>0</v>
      </c>
      <c r="U148" s="78">
        <v>1</v>
      </c>
      <c r="V148" s="155">
        <f t="shared" si="241"/>
        <v>4</v>
      </c>
      <c r="W148" s="159">
        <f t="shared" si="242"/>
        <v>0.33333333333333331</v>
      </c>
      <c r="X148" s="78"/>
      <c r="Y148" s="155">
        <f t="shared" si="243"/>
        <v>4</v>
      </c>
      <c r="Z148" s="159">
        <f t="shared" si="244"/>
        <v>0</v>
      </c>
      <c r="AA148" s="78"/>
      <c r="AB148" s="155">
        <f t="shared" si="245"/>
        <v>4</v>
      </c>
      <c r="AC148" s="159">
        <f t="shared" si="246"/>
        <v>0</v>
      </c>
      <c r="AD148" s="78"/>
      <c r="AE148" s="155">
        <f t="shared" si="247"/>
        <v>4</v>
      </c>
      <c r="AF148" s="159">
        <f t="shared" si="248"/>
        <v>0</v>
      </c>
      <c r="AG148" s="78"/>
      <c r="AH148" s="155">
        <f t="shared" si="249"/>
        <v>4</v>
      </c>
      <c r="AI148" s="159">
        <f t="shared" si="250"/>
        <v>0</v>
      </c>
      <c r="AJ148" s="162">
        <f t="shared" si="251"/>
        <v>1</v>
      </c>
      <c r="AK148" s="161">
        <f t="shared" si="252"/>
        <v>0</v>
      </c>
    </row>
    <row r="149" spans="1:37" outlineLevel="1" x14ac:dyDescent="0.35">
      <c r="B149" s="229" t="s">
        <v>81</v>
      </c>
      <c r="C149" s="63" t="s">
        <v>106</v>
      </c>
      <c r="D149" s="78"/>
      <c r="E149" s="79"/>
      <c r="F149" s="78"/>
      <c r="G149" s="155">
        <f t="shared" si="235"/>
        <v>0</v>
      </c>
      <c r="H149" s="159">
        <f t="shared" si="236"/>
        <v>0</v>
      </c>
      <c r="I149" s="78"/>
      <c r="J149" s="155">
        <f t="shared" si="237"/>
        <v>0</v>
      </c>
      <c r="K149" s="159">
        <f t="shared" si="238"/>
        <v>0</v>
      </c>
      <c r="L149" s="78"/>
      <c r="M149" s="155">
        <f t="shared" si="239"/>
        <v>0</v>
      </c>
      <c r="N149" s="159">
        <f t="shared" si="240"/>
        <v>0</v>
      </c>
      <c r="O149" s="78"/>
      <c r="P149" s="155">
        <f t="shared" si="221"/>
        <v>0</v>
      </c>
      <c r="Q149" s="159">
        <f t="shared" si="222"/>
        <v>0</v>
      </c>
      <c r="R149" s="151">
        <f t="shared" si="223"/>
        <v>0</v>
      </c>
      <c r="S149" s="161">
        <f t="shared" si="224"/>
        <v>0</v>
      </c>
      <c r="U149" s="78"/>
      <c r="V149" s="155">
        <f t="shared" si="241"/>
        <v>0</v>
      </c>
      <c r="W149" s="159">
        <f t="shared" si="242"/>
        <v>0</v>
      </c>
      <c r="X149" s="78"/>
      <c r="Y149" s="155">
        <f t="shared" si="243"/>
        <v>0</v>
      </c>
      <c r="Z149" s="159">
        <f t="shared" si="244"/>
        <v>0</v>
      </c>
      <c r="AA149" s="78"/>
      <c r="AB149" s="155">
        <f t="shared" si="245"/>
        <v>0</v>
      </c>
      <c r="AC149" s="159">
        <f t="shared" si="246"/>
        <v>0</v>
      </c>
      <c r="AD149" s="78"/>
      <c r="AE149" s="155">
        <f t="shared" si="247"/>
        <v>0</v>
      </c>
      <c r="AF149" s="159">
        <f t="shared" si="248"/>
        <v>0</v>
      </c>
      <c r="AG149" s="78"/>
      <c r="AH149" s="155">
        <f t="shared" si="249"/>
        <v>0</v>
      </c>
      <c r="AI149" s="159">
        <f t="shared" si="250"/>
        <v>0</v>
      </c>
      <c r="AJ149" s="162">
        <f t="shared" si="251"/>
        <v>0</v>
      </c>
      <c r="AK149" s="161">
        <f t="shared" si="252"/>
        <v>0</v>
      </c>
    </row>
    <row r="150" spans="1:37" outlineLevel="1" x14ac:dyDescent="0.35">
      <c r="B150" s="230" t="s">
        <v>82</v>
      </c>
      <c r="C150" s="63" t="s">
        <v>106</v>
      </c>
      <c r="D150" s="78"/>
      <c r="E150" s="79">
        <v>1</v>
      </c>
      <c r="F150" s="78"/>
      <c r="G150" s="155">
        <f t="shared" si="235"/>
        <v>1</v>
      </c>
      <c r="H150" s="159">
        <f t="shared" si="236"/>
        <v>0</v>
      </c>
      <c r="I150" s="78"/>
      <c r="J150" s="155">
        <f t="shared" si="237"/>
        <v>1</v>
      </c>
      <c r="K150" s="159">
        <f t="shared" si="238"/>
        <v>0</v>
      </c>
      <c r="L150" s="78"/>
      <c r="M150" s="155">
        <f t="shared" si="239"/>
        <v>1</v>
      </c>
      <c r="N150" s="159">
        <f t="shared" si="240"/>
        <v>0</v>
      </c>
      <c r="O150" s="78"/>
      <c r="P150" s="155">
        <f t="shared" si="221"/>
        <v>1</v>
      </c>
      <c r="Q150" s="159">
        <f t="shared" si="222"/>
        <v>0</v>
      </c>
      <c r="R150" s="151">
        <f t="shared" si="223"/>
        <v>0</v>
      </c>
      <c r="S150" s="161">
        <f t="shared" si="224"/>
        <v>0</v>
      </c>
      <c r="U150" s="78"/>
      <c r="V150" s="155">
        <f t="shared" si="241"/>
        <v>1</v>
      </c>
      <c r="W150" s="159">
        <f t="shared" si="242"/>
        <v>0</v>
      </c>
      <c r="X150" s="78"/>
      <c r="Y150" s="155">
        <f t="shared" si="243"/>
        <v>1</v>
      </c>
      <c r="Z150" s="159">
        <f t="shared" si="244"/>
        <v>0</v>
      </c>
      <c r="AA150" s="78"/>
      <c r="AB150" s="155">
        <f t="shared" si="245"/>
        <v>1</v>
      </c>
      <c r="AC150" s="159">
        <f t="shared" si="246"/>
        <v>0</v>
      </c>
      <c r="AD150" s="78"/>
      <c r="AE150" s="155">
        <f t="shared" si="247"/>
        <v>1</v>
      </c>
      <c r="AF150" s="159">
        <f t="shared" si="248"/>
        <v>0</v>
      </c>
      <c r="AG150" s="78"/>
      <c r="AH150" s="155">
        <f t="shared" si="249"/>
        <v>1</v>
      </c>
      <c r="AI150" s="159">
        <f t="shared" si="250"/>
        <v>0</v>
      </c>
      <c r="AJ150" s="162">
        <f t="shared" si="251"/>
        <v>0</v>
      </c>
      <c r="AK150" s="161">
        <f t="shared" si="252"/>
        <v>0</v>
      </c>
    </row>
    <row r="151" spans="1:37" outlineLevel="1" x14ac:dyDescent="0.35">
      <c r="B151" s="230" t="s">
        <v>83</v>
      </c>
      <c r="C151" s="63" t="s">
        <v>106</v>
      </c>
      <c r="D151" s="78"/>
      <c r="E151" s="79"/>
      <c r="F151" s="78"/>
      <c r="G151" s="155">
        <f t="shared" si="235"/>
        <v>0</v>
      </c>
      <c r="H151" s="159">
        <f t="shared" si="236"/>
        <v>0</v>
      </c>
      <c r="I151" s="78"/>
      <c r="J151" s="155">
        <f t="shared" si="237"/>
        <v>0</v>
      </c>
      <c r="K151" s="159">
        <f t="shared" si="238"/>
        <v>0</v>
      </c>
      <c r="L151" s="78"/>
      <c r="M151" s="155">
        <f t="shared" si="239"/>
        <v>0</v>
      </c>
      <c r="N151" s="159">
        <f t="shared" si="240"/>
        <v>0</v>
      </c>
      <c r="O151" s="78"/>
      <c r="P151" s="155">
        <f t="shared" si="221"/>
        <v>0</v>
      </c>
      <c r="Q151" s="159">
        <f t="shared" si="222"/>
        <v>0</v>
      </c>
      <c r="R151" s="151">
        <f t="shared" si="223"/>
        <v>0</v>
      </c>
      <c r="S151" s="161">
        <f t="shared" si="224"/>
        <v>0</v>
      </c>
      <c r="U151" s="78"/>
      <c r="V151" s="155">
        <f t="shared" si="241"/>
        <v>0</v>
      </c>
      <c r="W151" s="159">
        <f t="shared" si="242"/>
        <v>0</v>
      </c>
      <c r="X151" s="78"/>
      <c r="Y151" s="155">
        <f t="shared" si="243"/>
        <v>0</v>
      </c>
      <c r="Z151" s="159">
        <f t="shared" si="244"/>
        <v>0</v>
      </c>
      <c r="AA151" s="78"/>
      <c r="AB151" s="155">
        <f t="shared" si="245"/>
        <v>0</v>
      </c>
      <c r="AC151" s="159">
        <f t="shared" si="246"/>
        <v>0</v>
      </c>
      <c r="AD151" s="78"/>
      <c r="AE151" s="155">
        <f t="shared" si="247"/>
        <v>0</v>
      </c>
      <c r="AF151" s="159">
        <f t="shared" si="248"/>
        <v>0</v>
      </c>
      <c r="AG151" s="78"/>
      <c r="AH151" s="155">
        <f t="shared" si="249"/>
        <v>0</v>
      </c>
      <c r="AI151" s="159">
        <f t="shared" si="250"/>
        <v>0</v>
      </c>
      <c r="AJ151" s="162">
        <f t="shared" si="251"/>
        <v>0</v>
      </c>
      <c r="AK151" s="161">
        <f t="shared" si="252"/>
        <v>0</v>
      </c>
    </row>
    <row r="152" spans="1:37" outlineLevel="1" x14ac:dyDescent="0.35">
      <c r="B152" s="230" t="s">
        <v>84</v>
      </c>
      <c r="C152" s="63" t="s">
        <v>106</v>
      </c>
      <c r="D152" s="78"/>
      <c r="E152" s="79"/>
      <c r="F152" s="78"/>
      <c r="G152" s="155">
        <f t="shared" si="235"/>
        <v>0</v>
      </c>
      <c r="H152" s="159">
        <f t="shared" si="236"/>
        <v>0</v>
      </c>
      <c r="I152" s="78"/>
      <c r="J152" s="155">
        <f t="shared" si="237"/>
        <v>0</v>
      </c>
      <c r="K152" s="159">
        <f t="shared" si="238"/>
        <v>0</v>
      </c>
      <c r="L152" s="78"/>
      <c r="M152" s="155">
        <f t="shared" si="239"/>
        <v>0</v>
      </c>
      <c r="N152" s="159">
        <f t="shared" si="240"/>
        <v>0</v>
      </c>
      <c r="O152" s="78"/>
      <c r="P152" s="155">
        <f t="shared" si="221"/>
        <v>0</v>
      </c>
      <c r="Q152" s="159">
        <f t="shared" si="222"/>
        <v>0</v>
      </c>
      <c r="R152" s="151">
        <f t="shared" si="223"/>
        <v>0</v>
      </c>
      <c r="S152" s="161">
        <f t="shared" si="224"/>
        <v>0</v>
      </c>
      <c r="U152" s="78"/>
      <c r="V152" s="155">
        <f t="shared" si="241"/>
        <v>0</v>
      </c>
      <c r="W152" s="159">
        <f t="shared" si="242"/>
        <v>0</v>
      </c>
      <c r="X152" s="78">
        <v>3</v>
      </c>
      <c r="Y152" s="155">
        <f t="shared" si="243"/>
        <v>3</v>
      </c>
      <c r="Z152" s="159">
        <f t="shared" si="244"/>
        <v>0</v>
      </c>
      <c r="AA152" s="78"/>
      <c r="AB152" s="155">
        <f t="shared" si="245"/>
        <v>3</v>
      </c>
      <c r="AC152" s="159">
        <f t="shared" si="246"/>
        <v>0</v>
      </c>
      <c r="AD152" s="78"/>
      <c r="AE152" s="155">
        <f t="shared" si="247"/>
        <v>3</v>
      </c>
      <c r="AF152" s="159">
        <f t="shared" si="248"/>
        <v>0</v>
      </c>
      <c r="AG152" s="78"/>
      <c r="AH152" s="155">
        <f t="shared" si="249"/>
        <v>3</v>
      </c>
      <c r="AI152" s="159">
        <f t="shared" si="250"/>
        <v>0</v>
      </c>
      <c r="AJ152" s="162">
        <f t="shared" si="251"/>
        <v>3</v>
      </c>
      <c r="AK152" s="161">
        <f t="shared" si="252"/>
        <v>0</v>
      </c>
    </row>
    <row r="153" spans="1:37" s="54" customFormat="1" outlineLevel="1" x14ac:dyDescent="0.35">
      <c r="A153"/>
      <c r="B153" s="229" t="s">
        <v>85</v>
      </c>
      <c r="C153" s="63" t="s">
        <v>106</v>
      </c>
      <c r="D153" s="78"/>
      <c r="E153" s="79"/>
      <c r="F153" s="78"/>
      <c r="G153" s="155">
        <f t="shared" si="235"/>
        <v>0</v>
      </c>
      <c r="H153" s="159">
        <f t="shared" si="236"/>
        <v>0</v>
      </c>
      <c r="I153" s="78"/>
      <c r="J153" s="155">
        <f t="shared" si="237"/>
        <v>0</v>
      </c>
      <c r="K153" s="159">
        <f t="shared" si="238"/>
        <v>0</v>
      </c>
      <c r="L153" s="78"/>
      <c r="M153" s="155">
        <f t="shared" si="239"/>
        <v>0</v>
      </c>
      <c r="N153" s="159">
        <f t="shared" si="240"/>
        <v>0</v>
      </c>
      <c r="O153" s="78"/>
      <c r="P153" s="155">
        <f t="shared" si="221"/>
        <v>0</v>
      </c>
      <c r="Q153" s="159">
        <f t="shared" si="222"/>
        <v>0</v>
      </c>
      <c r="R153" s="151">
        <f t="shared" si="223"/>
        <v>0</v>
      </c>
      <c r="S153" s="161">
        <f t="shared" si="224"/>
        <v>0</v>
      </c>
      <c r="T153"/>
      <c r="U153" s="78"/>
      <c r="V153" s="155">
        <f t="shared" si="241"/>
        <v>0</v>
      </c>
      <c r="W153" s="159">
        <f t="shared" si="242"/>
        <v>0</v>
      </c>
      <c r="X153" s="78"/>
      <c r="Y153" s="155">
        <f t="shared" si="243"/>
        <v>0</v>
      </c>
      <c r="Z153" s="159">
        <f t="shared" si="244"/>
        <v>0</v>
      </c>
      <c r="AA153" s="78"/>
      <c r="AB153" s="155">
        <f t="shared" si="245"/>
        <v>0</v>
      </c>
      <c r="AC153" s="159">
        <f t="shared" si="246"/>
        <v>0</v>
      </c>
      <c r="AD153" s="78"/>
      <c r="AE153" s="155">
        <f t="shared" si="247"/>
        <v>0</v>
      </c>
      <c r="AF153" s="159">
        <f t="shared" si="248"/>
        <v>0</v>
      </c>
      <c r="AG153" s="78"/>
      <c r="AH153" s="155">
        <f t="shared" si="249"/>
        <v>0</v>
      </c>
      <c r="AI153" s="159">
        <f t="shared" si="250"/>
        <v>0</v>
      </c>
      <c r="AJ153" s="162">
        <f t="shared" si="251"/>
        <v>0</v>
      </c>
      <c r="AK153" s="161">
        <f t="shared" si="252"/>
        <v>0</v>
      </c>
    </row>
    <row r="154" spans="1:37" s="54" customFormat="1" outlineLevel="1" x14ac:dyDescent="0.35">
      <c r="A154"/>
      <c r="B154" s="230" t="s">
        <v>86</v>
      </c>
      <c r="C154" s="63" t="s">
        <v>106</v>
      </c>
      <c r="D154" s="78"/>
      <c r="E154" s="79">
        <v>1</v>
      </c>
      <c r="F154" s="78"/>
      <c r="G154" s="155">
        <f t="shared" si="235"/>
        <v>1</v>
      </c>
      <c r="H154" s="159">
        <f t="shared" si="236"/>
        <v>0</v>
      </c>
      <c r="I154" s="78"/>
      <c r="J154" s="155">
        <f t="shared" si="237"/>
        <v>1</v>
      </c>
      <c r="K154" s="159">
        <f t="shared" si="238"/>
        <v>0</v>
      </c>
      <c r="L154" s="78"/>
      <c r="M154" s="155">
        <f t="shared" si="239"/>
        <v>1</v>
      </c>
      <c r="N154" s="159">
        <f t="shared" si="240"/>
        <v>0</v>
      </c>
      <c r="O154" s="78"/>
      <c r="P154" s="155">
        <f t="shared" si="221"/>
        <v>1</v>
      </c>
      <c r="Q154" s="159">
        <f t="shared" si="222"/>
        <v>0</v>
      </c>
      <c r="R154" s="151">
        <f t="shared" si="223"/>
        <v>0</v>
      </c>
      <c r="S154" s="161">
        <f t="shared" si="224"/>
        <v>0</v>
      </c>
      <c r="T154"/>
      <c r="U154" s="78"/>
      <c r="V154" s="155">
        <f t="shared" si="241"/>
        <v>1</v>
      </c>
      <c r="W154" s="159">
        <f t="shared" si="242"/>
        <v>0</v>
      </c>
      <c r="X154" s="78"/>
      <c r="Y154" s="155">
        <f t="shared" si="243"/>
        <v>1</v>
      </c>
      <c r="Z154" s="159">
        <f t="shared" si="244"/>
        <v>0</v>
      </c>
      <c r="AA154" s="78"/>
      <c r="AB154" s="155">
        <f t="shared" si="245"/>
        <v>1</v>
      </c>
      <c r="AC154" s="159">
        <f t="shared" si="246"/>
        <v>0</v>
      </c>
      <c r="AD154" s="78"/>
      <c r="AE154" s="155">
        <f t="shared" si="247"/>
        <v>1</v>
      </c>
      <c r="AF154" s="159">
        <f t="shared" si="248"/>
        <v>0</v>
      </c>
      <c r="AG154" s="78"/>
      <c r="AH154" s="155">
        <f t="shared" si="249"/>
        <v>1</v>
      </c>
      <c r="AI154" s="159">
        <f t="shared" si="250"/>
        <v>0</v>
      </c>
      <c r="AJ154" s="162">
        <f t="shared" si="251"/>
        <v>0</v>
      </c>
      <c r="AK154" s="161">
        <f t="shared" si="252"/>
        <v>0</v>
      </c>
    </row>
    <row r="155" spans="1:37" s="54" customFormat="1" outlineLevel="1" x14ac:dyDescent="0.35">
      <c r="A155"/>
      <c r="B155" s="230" t="s">
        <v>87</v>
      </c>
      <c r="C155" s="63" t="s">
        <v>106</v>
      </c>
      <c r="D155" s="78"/>
      <c r="E155" s="79">
        <v>1</v>
      </c>
      <c r="F155" s="78"/>
      <c r="G155" s="155">
        <f t="shared" si="235"/>
        <v>1</v>
      </c>
      <c r="H155" s="159">
        <f t="shared" si="236"/>
        <v>0</v>
      </c>
      <c r="I155" s="78"/>
      <c r="J155" s="155">
        <f t="shared" si="237"/>
        <v>1</v>
      </c>
      <c r="K155" s="159">
        <f t="shared" si="238"/>
        <v>0</v>
      </c>
      <c r="L155" s="78"/>
      <c r="M155" s="155">
        <f t="shared" si="239"/>
        <v>1</v>
      </c>
      <c r="N155" s="159">
        <f t="shared" si="240"/>
        <v>0</v>
      </c>
      <c r="O155" s="78"/>
      <c r="P155" s="155">
        <f t="shared" si="221"/>
        <v>1</v>
      </c>
      <c r="Q155" s="159">
        <f t="shared" si="222"/>
        <v>0</v>
      </c>
      <c r="R155" s="151">
        <f t="shared" si="223"/>
        <v>0</v>
      </c>
      <c r="S155" s="161">
        <f t="shared" si="224"/>
        <v>0</v>
      </c>
      <c r="T155"/>
      <c r="U155" s="78"/>
      <c r="V155" s="155">
        <f t="shared" si="241"/>
        <v>1</v>
      </c>
      <c r="W155" s="159">
        <f t="shared" si="242"/>
        <v>0</v>
      </c>
      <c r="X155" s="78"/>
      <c r="Y155" s="155">
        <f t="shared" si="243"/>
        <v>1</v>
      </c>
      <c r="Z155" s="159">
        <f t="shared" si="244"/>
        <v>0</v>
      </c>
      <c r="AA155" s="78"/>
      <c r="AB155" s="155">
        <f t="shared" si="245"/>
        <v>1</v>
      </c>
      <c r="AC155" s="159">
        <f t="shared" si="246"/>
        <v>0</v>
      </c>
      <c r="AD155" s="78"/>
      <c r="AE155" s="155">
        <f t="shared" si="247"/>
        <v>1</v>
      </c>
      <c r="AF155" s="159">
        <f t="shared" si="248"/>
        <v>0</v>
      </c>
      <c r="AG155" s="78"/>
      <c r="AH155" s="155">
        <f t="shared" si="249"/>
        <v>1</v>
      </c>
      <c r="AI155" s="159">
        <f t="shared" si="250"/>
        <v>0</v>
      </c>
      <c r="AJ155" s="162">
        <f t="shared" si="251"/>
        <v>0</v>
      </c>
      <c r="AK155" s="161">
        <f t="shared" si="252"/>
        <v>0</v>
      </c>
    </row>
    <row r="156" spans="1:37" s="54" customFormat="1" outlineLevel="1" x14ac:dyDescent="0.35">
      <c r="A156"/>
      <c r="B156" s="230" t="s">
        <v>88</v>
      </c>
      <c r="C156" s="63" t="s">
        <v>106</v>
      </c>
      <c r="D156" s="78"/>
      <c r="E156" s="79">
        <v>1</v>
      </c>
      <c r="F156" s="78"/>
      <c r="G156" s="155">
        <f t="shared" si="235"/>
        <v>1</v>
      </c>
      <c r="H156" s="159">
        <f t="shared" si="236"/>
        <v>0</v>
      </c>
      <c r="I156" s="78"/>
      <c r="J156" s="155">
        <f t="shared" si="237"/>
        <v>1</v>
      </c>
      <c r="K156" s="159">
        <f t="shared" si="238"/>
        <v>0</v>
      </c>
      <c r="L156" s="78"/>
      <c r="M156" s="155">
        <f t="shared" si="239"/>
        <v>1</v>
      </c>
      <c r="N156" s="159">
        <f t="shared" si="240"/>
        <v>0</v>
      </c>
      <c r="O156" s="78"/>
      <c r="P156" s="155">
        <f t="shared" si="221"/>
        <v>1</v>
      </c>
      <c r="Q156" s="159">
        <f t="shared" si="222"/>
        <v>0</v>
      </c>
      <c r="R156" s="151">
        <f t="shared" si="223"/>
        <v>0</v>
      </c>
      <c r="S156" s="161">
        <f t="shared" si="224"/>
        <v>0</v>
      </c>
      <c r="T156"/>
      <c r="U156" s="78"/>
      <c r="V156" s="155">
        <f t="shared" si="241"/>
        <v>1</v>
      </c>
      <c r="W156" s="159">
        <f t="shared" si="242"/>
        <v>0</v>
      </c>
      <c r="X156" s="78"/>
      <c r="Y156" s="155">
        <f t="shared" si="243"/>
        <v>1</v>
      </c>
      <c r="Z156" s="159">
        <f t="shared" si="244"/>
        <v>0</v>
      </c>
      <c r="AA156" s="78"/>
      <c r="AB156" s="155">
        <f t="shared" si="245"/>
        <v>1</v>
      </c>
      <c r="AC156" s="159">
        <f t="shared" si="246"/>
        <v>0</v>
      </c>
      <c r="AD156" s="78"/>
      <c r="AE156" s="155">
        <f t="shared" si="247"/>
        <v>1</v>
      </c>
      <c r="AF156" s="159">
        <f t="shared" si="248"/>
        <v>0</v>
      </c>
      <c r="AG156" s="78"/>
      <c r="AH156" s="155">
        <f t="shared" si="249"/>
        <v>1</v>
      </c>
      <c r="AI156" s="159">
        <f t="shared" si="250"/>
        <v>0</v>
      </c>
      <c r="AJ156" s="162">
        <f t="shared" si="251"/>
        <v>0</v>
      </c>
      <c r="AK156" s="161">
        <f t="shared" si="252"/>
        <v>0</v>
      </c>
    </row>
    <row r="157" spans="1:37" s="54" customFormat="1" outlineLevel="1" x14ac:dyDescent="0.35">
      <c r="A157"/>
      <c r="B157" s="230" t="s">
        <v>89</v>
      </c>
      <c r="C157" s="63" t="s">
        <v>106</v>
      </c>
      <c r="D157" s="78"/>
      <c r="E157" s="79">
        <v>1</v>
      </c>
      <c r="F157" s="78"/>
      <c r="G157" s="155">
        <f t="shared" si="235"/>
        <v>1</v>
      </c>
      <c r="H157" s="159">
        <f t="shared" si="236"/>
        <v>0</v>
      </c>
      <c r="I157" s="78"/>
      <c r="J157" s="155">
        <f t="shared" si="237"/>
        <v>1</v>
      </c>
      <c r="K157" s="159">
        <f t="shared" si="238"/>
        <v>0</v>
      </c>
      <c r="L157" s="78"/>
      <c r="M157" s="155">
        <f t="shared" si="239"/>
        <v>1</v>
      </c>
      <c r="N157" s="159">
        <f t="shared" si="240"/>
        <v>0</v>
      </c>
      <c r="O157" s="78"/>
      <c r="P157" s="155">
        <f t="shared" si="221"/>
        <v>1</v>
      </c>
      <c r="Q157" s="159">
        <f t="shared" si="222"/>
        <v>0</v>
      </c>
      <c r="R157" s="151">
        <f t="shared" si="223"/>
        <v>0</v>
      </c>
      <c r="S157" s="161">
        <f t="shared" si="224"/>
        <v>0</v>
      </c>
      <c r="T157"/>
      <c r="U157" s="78">
        <v>1</v>
      </c>
      <c r="V157" s="155">
        <f t="shared" si="241"/>
        <v>2</v>
      </c>
      <c r="W157" s="159">
        <f t="shared" si="242"/>
        <v>1</v>
      </c>
      <c r="X157" s="78"/>
      <c r="Y157" s="155">
        <f t="shared" si="243"/>
        <v>2</v>
      </c>
      <c r="Z157" s="159">
        <f t="shared" si="244"/>
        <v>0</v>
      </c>
      <c r="AA157" s="78"/>
      <c r="AB157" s="155">
        <f t="shared" si="245"/>
        <v>2</v>
      </c>
      <c r="AC157" s="159">
        <f t="shared" si="246"/>
        <v>0</v>
      </c>
      <c r="AD157" s="78"/>
      <c r="AE157" s="155">
        <f t="shared" si="247"/>
        <v>2</v>
      </c>
      <c r="AF157" s="159">
        <f t="shared" si="248"/>
        <v>0</v>
      </c>
      <c r="AG157" s="78"/>
      <c r="AH157" s="155">
        <f t="shared" si="249"/>
        <v>2</v>
      </c>
      <c r="AI157" s="159">
        <f t="shared" si="250"/>
        <v>0</v>
      </c>
      <c r="AJ157" s="162">
        <f t="shared" si="251"/>
        <v>1</v>
      </c>
      <c r="AK157" s="161">
        <f t="shared" si="252"/>
        <v>0</v>
      </c>
    </row>
    <row r="158" spans="1:37" s="54" customFormat="1" outlineLevel="1" x14ac:dyDescent="0.35">
      <c r="A158"/>
      <c r="B158" s="229" t="s">
        <v>90</v>
      </c>
      <c r="C158" s="63" t="s">
        <v>106</v>
      </c>
      <c r="D158" s="78"/>
      <c r="E158" s="79"/>
      <c r="F158" s="78"/>
      <c r="G158" s="155">
        <f t="shared" si="235"/>
        <v>0</v>
      </c>
      <c r="H158" s="159">
        <f t="shared" si="236"/>
        <v>0</v>
      </c>
      <c r="I158" s="78"/>
      <c r="J158" s="155">
        <f t="shared" si="237"/>
        <v>0</v>
      </c>
      <c r="K158" s="159">
        <f t="shared" si="238"/>
        <v>0</v>
      </c>
      <c r="L158" s="78"/>
      <c r="M158" s="155">
        <f t="shared" si="239"/>
        <v>0</v>
      </c>
      <c r="N158" s="159">
        <f t="shared" si="240"/>
        <v>0</v>
      </c>
      <c r="O158" s="78"/>
      <c r="P158" s="155">
        <f t="shared" si="221"/>
        <v>0</v>
      </c>
      <c r="Q158" s="159">
        <f t="shared" si="222"/>
        <v>0</v>
      </c>
      <c r="R158" s="151">
        <f t="shared" si="223"/>
        <v>0</v>
      </c>
      <c r="S158" s="161">
        <f t="shared" si="224"/>
        <v>0</v>
      </c>
      <c r="T158"/>
      <c r="U158" s="78"/>
      <c r="V158" s="155">
        <f t="shared" si="241"/>
        <v>0</v>
      </c>
      <c r="W158" s="159">
        <f t="shared" si="242"/>
        <v>0</v>
      </c>
      <c r="X158" s="78"/>
      <c r="Y158" s="155">
        <f t="shared" si="243"/>
        <v>0</v>
      </c>
      <c r="Z158" s="159">
        <f t="shared" si="244"/>
        <v>0</v>
      </c>
      <c r="AA158" s="78"/>
      <c r="AB158" s="155">
        <f t="shared" si="245"/>
        <v>0</v>
      </c>
      <c r="AC158" s="159">
        <f t="shared" si="246"/>
        <v>0</v>
      </c>
      <c r="AD158" s="78"/>
      <c r="AE158" s="155">
        <f t="shared" si="247"/>
        <v>0</v>
      </c>
      <c r="AF158" s="159">
        <f t="shared" si="248"/>
        <v>0</v>
      </c>
      <c r="AG158" s="78"/>
      <c r="AH158" s="155">
        <f t="shared" si="249"/>
        <v>0</v>
      </c>
      <c r="AI158" s="159">
        <f t="shared" si="250"/>
        <v>0</v>
      </c>
      <c r="AJ158" s="162">
        <f t="shared" si="251"/>
        <v>0</v>
      </c>
      <c r="AK158" s="161">
        <f t="shared" si="252"/>
        <v>0</v>
      </c>
    </row>
    <row r="159" spans="1:37" s="54" customFormat="1" outlineLevel="1" x14ac:dyDescent="0.35">
      <c r="A159"/>
      <c r="B159" s="230" t="s">
        <v>91</v>
      </c>
      <c r="C159" s="63" t="s">
        <v>106</v>
      </c>
      <c r="D159" s="78"/>
      <c r="E159" s="79"/>
      <c r="F159" s="78"/>
      <c r="G159" s="155">
        <f t="shared" si="235"/>
        <v>0</v>
      </c>
      <c r="H159" s="159">
        <f t="shared" si="236"/>
        <v>0</v>
      </c>
      <c r="I159" s="78"/>
      <c r="J159" s="155">
        <f t="shared" si="237"/>
        <v>0</v>
      </c>
      <c r="K159" s="159">
        <f t="shared" si="238"/>
        <v>0</v>
      </c>
      <c r="L159" s="78"/>
      <c r="M159" s="155">
        <f t="shared" si="239"/>
        <v>0</v>
      </c>
      <c r="N159" s="159">
        <f t="shared" si="240"/>
        <v>0</v>
      </c>
      <c r="O159" s="78"/>
      <c r="P159" s="155">
        <f t="shared" si="221"/>
        <v>0</v>
      </c>
      <c r="Q159" s="159">
        <f t="shared" si="222"/>
        <v>0</v>
      </c>
      <c r="R159" s="151">
        <f t="shared" si="223"/>
        <v>0</v>
      </c>
      <c r="S159" s="161">
        <f t="shared" si="224"/>
        <v>0</v>
      </c>
      <c r="T159"/>
      <c r="U159" s="78">
        <v>1</v>
      </c>
      <c r="V159" s="155">
        <f t="shared" si="241"/>
        <v>1</v>
      </c>
      <c r="W159" s="159">
        <f t="shared" si="242"/>
        <v>0</v>
      </c>
      <c r="X159" s="78"/>
      <c r="Y159" s="155">
        <f t="shared" si="243"/>
        <v>1</v>
      </c>
      <c r="Z159" s="159">
        <f t="shared" si="244"/>
        <v>0</v>
      </c>
      <c r="AA159" s="78"/>
      <c r="AB159" s="155">
        <f t="shared" si="245"/>
        <v>1</v>
      </c>
      <c r="AC159" s="159">
        <f t="shared" si="246"/>
        <v>0</v>
      </c>
      <c r="AD159" s="78"/>
      <c r="AE159" s="155">
        <f t="shared" si="247"/>
        <v>1</v>
      </c>
      <c r="AF159" s="159">
        <f t="shared" si="248"/>
        <v>0</v>
      </c>
      <c r="AG159" s="78"/>
      <c r="AH159" s="155">
        <f t="shared" si="249"/>
        <v>1</v>
      </c>
      <c r="AI159" s="159">
        <f t="shared" si="250"/>
        <v>0</v>
      </c>
      <c r="AJ159" s="162">
        <f t="shared" si="251"/>
        <v>1</v>
      </c>
      <c r="AK159" s="161">
        <f t="shared" si="252"/>
        <v>0</v>
      </c>
    </row>
    <row r="160" spans="1:37" s="54" customFormat="1" outlineLevel="1" x14ac:dyDescent="0.35">
      <c r="A160"/>
      <c r="B160" s="229" t="s">
        <v>92</v>
      </c>
      <c r="C160" s="63" t="s">
        <v>106</v>
      </c>
      <c r="D160" s="78"/>
      <c r="E160" s="79"/>
      <c r="F160" s="78"/>
      <c r="G160" s="155">
        <f t="shared" si="235"/>
        <v>0</v>
      </c>
      <c r="H160" s="159">
        <f t="shared" si="236"/>
        <v>0</v>
      </c>
      <c r="I160" s="78"/>
      <c r="J160" s="155">
        <f t="shared" si="237"/>
        <v>0</v>
      </c>
      <c r="K160" s="159">
        <f t="shared" si="238"/>
        <v>0</v>
      </c>
      <c r="L160" s="78"/>
      <c r="M160" s="155">
        <f t="shared" si="239"/>
        <v>0</v>
      </c>
      <c r="N160" s="159">
        <f t="shared" si="240"/>
        <v>0</v>
      </c>
      <c r="O160" s="78"/>
      <c r="P160" s="155">
        <f t="shared" si="221"/>
        <v>0</v>
      </c>
      <c r="Q160" s="159">
        <f t="shared" si="222"/>
        <v>0</v>
      </c>
      <c r="R160" s="151">
        <f t="shared" si="223"/>
        <v>0</v>
      </c>
      <c r="S160" s="161">
        <f t="shared" si="224"/>
        <v>0</v>
      </c>
      <c r="T160"/>
      <c r="U160" s="78"/>
      <c r="V160" s="155">
        <f t="shared" si="241"/>
        <v>0</v>
      </c>
      <c r="W160" s="159">
        <f t="shared" si="242"/>
        <v>0</v>
      </c>
      <c r="X160" s="78"/>
      <c r="Y160" s="155">
        <f t="shared" si="243"/>
        <v>0</v>
      </c>
      <c r="Z160" s="159">
        <f t="shared" si="244"/>
        <v>0</v>
      </c>
      <c r="AA160" s="78"/>
      <c r="AB160" s="155">
        <f t="shared" si="245"/>
        <v>0</v>
      </c>
      <c r="AC160" s="159">
        <f t="shared" si="246"/>
        <v>0</v>
      </c>
      <c r="AD160" s="78"/>
      <c r="AE160" s="155">
        <f t="shared" si="247"/>
        <v>0</v>
      </c>
      <c r="AF160" s="159">
        <f t="shared" si="248"/>
        <v>0</v>
      </c>
      <c r="AG160" s="78"/>
      <c r="AH160" s="155">
        <f t="shared" si="249"/>
        <v>0</v>
      </c>
      <c r="AI160" s="159">
        <f t="shared" si="250"/>
        <v>0</v>
      </c>
      <c r="AJ160" s="162">
        <f t="shared" si="251"/>
        <v>0</v>
      </c>
      <c r="AK160" s="161">
        <f t="shared" si="252"/>
        <v>0</v>
      </c>
    </row>
    <row r="161" spans="1:37" s="54" customFormat="1" outlineLevel="1" x14ac:dyDescent="0.35">
      <c r="A161"/>
      <c r="B161" s="230" t="s">
        <v>93</v>
      </c>
      <c r="C161" s="63" t="s">
        <v>106</v>
      </c>
      <c r="D161" s="78"/>
      <c r="E161" s="79"/>
      <c r="F161" s="78"/>
      <c r="G161" s="155">
        <f t="shared" si="235"/>
        <v>0</v>
      </c>
      <c r="H161" s="159">
        <f t="shared" si="236"/>
        <v>0</v>
      </c>
      <c r="I161" s="78"/>
      <c r="J161" s="155">
        <f t="shared" si="237"/>
        <v>0</v>
      </c>
      <c r="K161" s="159">
        <f t="shared" si="238"/>
        <v>0</v>
      </c>
      <c r="L161" s="78"/>
      <c r="M161" s="155">
        <f t="shared" si="239"/>
        <v>0</v>
      </c>
      <c r="N161" s="159">
        <f t="shared" si="240"/>
        <v>0</v>
      </c>
      <c r="O161" s="78"/>
      <c r="P161" s="155">
        <f t="shared" si="221"/>
        <v>0</v>
      </c>
      <c r="Q161" s="159">
        <f t="shared" si="222"/>
        <v>0</v>
      </c>
      <c r="R161" s="151">
        <f t="shared" si="223"/>
        <v>0</v>
      </c>
      <c r="S161" s="161">
        <f t="shared" si="224"/>
        <v>0</v>
      </c>
      <c r="T161"/>
      <c r="U161" s="78"/>
      <c r="V161" s="155">
        <f t="shared" si="241"/>
        <v>0</v>
      </c>
      <c r="W161" s="159">
        <f t="shared" si="242"/>
        <v>0</v>
      </c>
      <c r="X161" s="78"/>
      <c r="Y161" s="155">
        <f t="shared" si="243"/>
        <v>0</v>
      </c>
      <c r="Z161" s="159">
        <f t="shared" si="244"/>
        <v>0</v>
      </c>
      <c r="AA161" s="78"/>
      <c r="AB161" s="155">
        <f t="shared" si="245"/>
        <v>0</v>
      </c>
      <c r="AC161" s="159">
        <f t="shared" si="246"/>
        <v>0</v>
      </c>
      <c r="AD161" s="78"/>
      <c r="AE161" s="155">
        <f t="shared" si="247"/>
        <v>0</v>
      </c>
      <c r="AF161" s="159">
        <f t="shared" si="248"/>
        <v>0</v>
      </c>
      <c r="AG161" s="78"/>
      <c r="AH161" s="155">
        <f t="shared" si="249"/>
        <v>0</v>
      </c>
      <c r="AI161" s="159">
        <f t="shared" si="250"/>
        <v>0</v>
      </c>
      <c r="AJ161" s="162">
        <f t="shared" si="251"/>
        <v>0</v>
      </c>
      <c r="AK161" s="161">
        <f t="shared" si="252"/>
        <v>0</v>
      </c>
    </row>
    <row r="162" spans="1:37" s="54" customFormat="1" outlineLevel="1" x14ac:dyDescent="0.35">
      <c r="A162"/>
      <c r="B162" s="229" t="s">
        <v>94</v>
      </c>
      <c r="C162" s="63" t="s">
        <v>106</v>
      </c>
      <c r="D162" s="78"/>
      <c r="E162" s="79"/>
      <c r="F162" s="78"/>
      <c r="G162" s="155">
        <f t="shared" si="235"/>
        <v>0</v>
      </c>
      <c r="H162" s="159">
        <f t="shared" si="236"/>
        <v>0</v>
      </c>
      <c r="I162" s="78"/>
      <c r="J162" s="155">
        <f t="shared" si="237"/>
        <v>0</v>
      </c>
      <c r="K162" s="159">
        <f t="shared" si="238"/>
        <v>0</v>
      </c>
      <c r="L162" s="78"/>
      <c r="M162" s="155">
        <f t="shared" si="239"/>
        <v>0</v>
      </c>
      <c r="N162" s="159">
        <f t="shared" si="240"/>
        <v>0</v>
      </c>
      <c r="O162" s="78"/>
      <c r="P162" s="155">
        <f t="shared" si="221"/>
        <v>0</v>
      </c>
      <c r="Q162" s="159">
        <f t="shared" si="222"/>
        <v>0</v>
      </c>
      <c r="R162" s="151">
        <f t="shared" si="223"/>
        <v>0</v>
      </c>
      <c r="S162" s="161">
        <f t="shared" si="224"/>
        <v>0</v>
      </c>
      <c r="T162"/>
      <c r="U162" s="78"/>
      <c r="V162" s="155">
        <f t="shared" si="241"/>
        <v>0</v>
      </c>
      <c r="W162" s="159">
        <f t="shared" si="242"/>
        <v>0</v>
      </c>
      <c r="X162" s="78"/>
      <c r="Y162" s="155">
        <f t="shared" si="243"/>
        <v>0</v>
      </c>
      <c r="Z162" s="159">
        <f t="shared" si="244"/>
        <v>0</v>
      </c>
      <c r="AA162" s="78"/>
      <c r="AB162" s="155">
        <f t="shared" si="245"/>
        <v>0</v>
      </c>
      <c r="AC162" s="159">
        <f t="shared" si="246"/>
        <v>0</v>
      </c>
      <c r="AD162" s="78"/>
      <c r="AE162" s="155">
        <f t="shared" si="247"/>
        <v>0</v>
      </c>
      <c r="AF162" s="159">
        <f t="shared" si="248"/>
        <v>0</v>
      </c>
      <c r="AG162" s="78"/>
      <c r="AH162" s="155">
        <f t="shared" si="249"/>
        <v>0</v>
      </c>
      <c r="AI162" s="159">
        <f t="shared" si="250"/>
        <v>0</v>
      </c>
      <c r="AJ162" s="162">
        <f t="shared" si="251"/>
        <v>0</v>
      </c>
      <c r="AK162" s="161">
        <f t="shared" si="252"/>
        <v>0</v>
      </c>
    </row>
    <row r="163" spans="1:37" s="54" customFormat="1" outlineLevel="1" x14ac:dyDescent="0.35">
      <c r="A163"/>
      <c r="B163" s="230" t="s">
        <v>95</v>
      </c>
      <c r="C163" s="63" t="s">
        <v>106</v>
      </c>
      <c r="D163" s="78"/>
      <c r="E163" s="79"/>
      <c r="F163" s="78"/>
      <c r="G163" s="155">
        <f t="shared" si="235"/>
        <v>0</v>
      </c>
      <c r="H163" s="159">
        <f t="shared" si="236"/>
        <v>0</v>
      </c>
      <c r="I163" s="78"/>
      <c r="J163" s="155">
        <f t="shared" si="237"/>
        <v>0</v>
      </c>
      <c r="K163" s="159">
        <f t="shared" si="238"/>
        <v>0</v>
      </c>
      <c r="L163" s="78"/>
      <c r="M163" s="155">
        <f t="shared" si="239"/>
        <v>0</v>
      </c>
      <c r="N163" s="159">
        <f t="shared" si="240"/>
        <v>0</v>
      </c>
      <c r="O163" s="78"/>
      <c r="P163" s="155">
        <f t="shared" si="221"/>
        <v>0</v>
      </c>
      <c r="Q163" s="159">
        <f t="shared" si="222"/>
        <v>0</v>
      </c>
      <c r="R163" s="151">
        <f t="shared" si="223"/>
        <v>0</v>
      </c>
      <c r="S163" s="161">
        <f t="shared" si="224"/>
        <v>0</v>
      </c>
      <c r="T163"/>
      <c r="U163" s="78"/>
      <c r="V163" s="155">
        <f t="shared" si="241"/>
        <v>0</v>
      </c>
      <c r="W163" s="159">
        <f t="shared" si="242"/>
        <v>0</v>
      </c>
      <c r="X163" s="78"/>
      <c r="Y163" s="155">
        <f t="shared" si="243"/>
        <v>0</v>
      </c>
      <c r="Z163" s="159">
        <f t="shared" si="244"/>
        <v>0</v>
      </c>
      <c r="AA163" s="78"/>
      <c r="AB163" s="155">
        <f t="shared" si="245"/>
        <v>0</v>
      </c>
      <c r="AC163" s="159">
        <f t="shared" si="246"/>
        <v>0</v>
      </c>
      <c r="AD163" s="78"/>
      <c r="AE163" s="155">
        <f t="shared" si="247"/>
        <v>0</v>
      </c>
      <c r="AF163" s="159">
        <f t="shared" si="248"/>
        <v>0</v>
      </c>
      <c r="AG163" s="78"/>
      <c r="AH163" s="155">
        <f t="shared" si="249"/>
        <v>0</v>
      </c>
      <c r="AI163" s="159">
        <f t="shared" si="250"/>
        <v>0</v>
      </c>
      <c r="AJ163" s="162">
        <f t="shared" si="251"/>
        <v>0</v>
      </c>
      <c r="AK163" s="161">
        <f t="shared" si="252"/>
        <v>0</v>
      </c>
    </row>
    <row r="164" spans="1:37" s="54" customFormat="1" outlineLevel="1" x14ac:dyDescent="0.35">
      <c r="A164"/>
      <c r="B164" s="229" t="s">
        <v>96</v>
      </c>
      <c r="C164" s="63" t="s">
        <v>106</v>
      </c>
      <c r="D164" s="78"/>
      <c r="E164" s="79"/>
      <c r="F164" s="78"/>
      <c r="G164" s="155">
        <f t="shared" ref="G164:G167" si="253">E164+F164</f>
        <v>0</v>
      </c>
      <c r="H164" s="159">
        <f t="shared" ref="H164:H167" si="254">IFERROR((G164-E164)/E164,0)</f>
        <v>0</v>
      </c>
      <c r="I164" s="78"/>
      <c r="J164" s="155">
        <f t="shared" ref="J164:J167" si="255">G164+I164</f>
        <v>0</v>
      </c>
      <c r="K164" s="159">
        <f t="shared" ref="K164:K168" si="256">IFERROR((J164-G164)/G164,0)</f>
        <v>0</v>
      </c>
      <c r="L164" s="78"/>
      <c r="M164" s="155">
        <f t="shared" ref="M164:M167" si="257">J164+L164</f>
        <v>0</v>
      </c>
      <c r="N164" s="159">
        <f t="shared" ref="N164:N168" si="258">IFERROR((M164-J164)/J164,0)</f>
        <v>0</v>
      </c>
      <c r="O164" s="78"/>
      <c r="P164" s="155">
        <f t="shared" si="221"/>
        <v>0</v>
      </c>
      <c r="Q164" s="159">
        <f t="shared" si="222"/>
        <v>0</v>
      </c>
      <c r="R164" s="151">
        <f t="shared" si="223"/>
        <v>0</v>
      </c>
      <c r="S164" s="161">
        <f t="shared" si="224"/>
        <v>0</v>
      </c>
      <c r="T164"/>
      <c r="U164" s="78"/>
      <c r="V164" s="155">
        <f t="shared" ref="V164:V167" si="259">P164+U164</f>
        <v>0</v>
      </c>
      <c r="W164" s="159">
        <f t="shared" ref="W164:W167" si="260">IFERROR((V164-P164)/P164,0)</f>
        <v>0</v>
      </c>
      <c r="X164" s="78"/>
      <c r="Y164" s="155">
        <f t="shared" ref="Y164:Y167" si="261">V164+X164</f>
        <v>0</v>
      </c>
      <c r="Z164" s="159">
        <f t="shared" ref="Z164:Z168" si="262">IFERROR((Y164-V164)/V164,0)</f>
        <v>0</v>
      </c>
      <c r="AA164" s="78"/>
      <c r="AB164" s="155">
        <f t="shared" ref="AB164:AB167" si="263">Y164+AA164</f>
        <v>0</v>
      </c>
      <c r="AC164" s="159">
        <f t="shared" ref="AC164:AC168" si="264">IFERROR((AB164-Y164)/Y164,0)</f>
        <v>0</v>
      </c>
      <c r="AD164" s="78"/>
      <c r="AE164" s="155">
        <f t="shared" ref="AE164:AE167" si="265">AB164+AD164</f>
        <v>0</v>
      </c>
      <c r="AF164" s="159">
        <f t="shared" ref="AF164:AF168" si="266">IFERROR((AE164-AB164)/AB164,0)</f>
        <v>0</v>
      </c>
      <c r="AG164" s="78"/>
      <c r="AH164" s="155">
        <f t="shared" ref="AH164:AH167" si="267">AE164+AG164</f>
        <v>0</v>
      </c>
      <c r="AI164" s="159">
        <f t="shared" ref="AI164:AI167" si="268">IFERROR((AH164-AE164)/AE164,0)</f>
        <v>0</v>
      </c>
      <c r="AJ164" s="162">
        <f t="shared" ref="AJ164:AJ167" si="269">U164+X164+AA164+AD164+AG164</f>
        <v>0</v>
      </c>
      <c r="AK164" s="161">
        <f t="shared" ref="AK164:AK168" si="270">IFERROR((AH164/V164)^(1/4)-1,0)</f>
        <v>0</v>
      </c>
    </row>
    <row r="165" spans="1:37" s="54" customFormat="1" outlineLevel="1" x14ac:dyDescent="0.35">
      <c r="A165"/>
      <c r="B165" s="230" t="s">
        <v>97</v>
      </c>
      <c r="C165" s="63" t="s">
        <v>106</v>
      </c>
      <c r="D165" s="78"/>
      <c r="E165" s="79"/>
      <c r="F165" s="78"/>
      <c r="G165" s="155">
        <f t="shared" si="253"/>
        <v>0</v>
      </c>
      <c r="H165" s="159">
        <f t="shared" si="254"/>
        <v>0</v>
      </c>
      <c r="I165" s="78"/>
      <c r="J165" s="155">
        <f t="shared" si="255"/>
        <v>0</v>
      </c>
      <c r="K165" s="159">
        <f t="shared" si="256"/>
        <v>0</v>
      </c>
      <c r="L165" s="78"/>
      <c r="M165" s="155">
        <f t="shared" si="257"/>
        <v>0</v>
      </c>
      <c r="N165" s="159">
        <f t="shared" si="258"/>
        <v>0</v>
      </c>
      <c r="O165" s="78"/>
      <c r="P165" s="155">
        <f t="shared" si="221"/>
        <v>0</v>
      </c>
      <c r="Q165" s="159">
        <f t="shared" si="222"/>
        <v>0</v>
      </c>
      <c r="R165" s="151">
        <f t="shared" si="223"/>
        <v>0</v>
      </c>
      <c r="S165" s="161">
        <f t="shared" si="224"/>
        <v>0</v>
      </c>
      <c r="T165"/>
      <c r="U165" s="78"/>
      <c r="V165" s="155">
        <f t="shared" si="259"/>
        <v>0</v>
      </c>
      <c r="W165" s="159">
        <f t="shared" si="260"/>
        <v>0</v>
      </c>
      <c r="X165" s="78"/>
      <c r="Y165" s="155">
        <f t="shared" si="261"/>
        <v>0</v>
      </c>
      <c r="Z165" s="159">
        <f t="shared" si="262"/>
        <v>0</v>
      </c>
      <c r="AA165" s="78"/>
      <c r="AB165" s="155">
        <f t="shared" si="263"/>
        <v>0</v>
      </c>
      <c r="AC165" s="159">
        <f t="shared" si="264"/>
        <v>0</v>
      </c>
      <c r="AD165" s="78"/>
      <c r="AE165" s="155">
        <f t="shared" si="265"/>
        <v>0</v>
      </c>
      <c r="AF165" s="159">
        <f t="shared" si="266"/>
        <v>0</v>
      </c>
      <c r="AG165" s="78"/>
      <c r="AH165" s="155">
        <f t="shared" si="267"/>
        <v>0</v>
      </c>
      <c r="AI165" s="159">
        <f t="shared" si="268"/>
        <v>0</v>
      </c>
      <c r="AJ165" s="162">
        <f t="shared" si="269"/>
        <v>0</v>
      </c>
      <c r="AK165" s="161">
        <f t="shared" si="270"/>
        <v>0</v>
      </c>
    </row>
    <row r="166" spans="1:37" s="54" customFormat="1" outlineLevel="1" x14ac:dyDescent="0.35">
      <c r="A166"/>
      <c r="B166" s="230" t="s">
        <v>98</v>
      </c>
      <c r="C166" s="63" t="s">
        <v>106</v>
      </c>
      <c r="D166" s="78"/>
      <c r="E166" s="79"/>
      <c r="F166" s="78"/>
      <c r="G166" s="155">
        <f t="shared" si="253"/>
        <v>0</v>
      </c>
      <c r="H166" s="159">
        <f t="shared" si="254"/>
        <v>0</v>
      </c>
      <c r="I166" s="78"/>
      <c r="J166" s="155">
        <f t="shared" si="255"/>
        <v>0</v>
      </c>
      <c r="K166" s="159">
        <f t="shared" si="256"/>
        <v>0</v>
      </c>
      <c r="L166" s="78"/>
      <c r="M166" s="155">
        <f t="shared" si="257"/>
        <v>0</v>
      </c>
      <c r="N166" s="159">
        <f t="shared" si="258"/>
        <v>0</v>
      </c>
      <c r="O166" s="78"/>
      <c r="P166" s="155">
        <f t="shared" si="221"/>
        <v>0</v>
      </c>
      <c r="Q166" s="159">
        <f t="shared" si="222"/>
        <v>0</v>
      </c>
      <c r="R166" s="151">
        <f t="shared" si="223"/>
        <v>0</v>
      </c>
      <c r="S166" s="161">
        <f t="shared" si="224"/>
        <v>0</v>
      </c>
      <c r="T166"/>
      <c r="U166" s="78"/>
      <c r="V166" s="155">
        <f t="shared" si="259"/>
        <v>0</v>
      </c>
      <c r="W166" s="159">
        <f t="shared" si="260"/>
        <v>0</v>
      </c>
      <c r="X166" s="78"/>
      <c r="Y166" s="155">
        <f t="shared" si="261"/>
        <v>0</v>
      </c>
      <c r="Z166" s="159">
        <f t="shared" si="262"/>
        <v>0</v>
      </c>
      <c r="AA166" s="78"/>
      <c r="AB166" s="155">
        <f t="shared" si="263"/>
        <v>0</v>
      </c>
      <c r="AC166" s="159">
        <f t="shared" si="264"/>
        <v>0</v>
      </c>
      <c r="AD166" s="78"/>
      <c r="AE166" s="155">
        <f t="shared" si="265"/>
        <v>0</v>
      </c>
      <c r="AF166" s="159">
        <f t="shared" si="266"/>
        <v>0</v>
      </c>
      <c r="AG166" s="78"/>
      <c r="AH166" s="155">
        <f t="shared" si="267"/>
        <v>0</v>
      </c>
      <c r="AI166" s="159">
        <f t="shared" si="268"/>
        <v>0</v>
      </c>
      <c r="AJ166" s="162">
        <f t="shared" si="269"/>
        <v>0</v>
      </c>
      <c r="AK166" s="161">
        <f t="shared" si="270"/>
        <v>0</v>
      </c>
    </row>
    <row r="167" spans="1:37" s="54" customFormat="1" outlineLevel="1" x14ac:dyDescent="0.35">
      <c r="A167"/>
      <c r="B167" s="230" t="s">
        <v>99</v>
      </c>
      <c r="C167" s="63" t="s">
        <v>106</v>
      </c>
      <c r="D167" s="78"/>
      <c r="E167" s="79"/>
      <c r="F167" s="78"/>
      <c r="G167" s="155">
        <f t="shared" si="253"/>
        <v>0</v>
      </c>
      <c r="H167" s="159">
        <f t="shared" si="254"/>
        <v>0</v>
      </c>
      <c r="I167" s="78"/>
      <c r="J167" s="155">
        <f t="shared" si="255"/>
        <v>0</v>
      </c>
      <c r="K167" s="159">
        <f t="shared" si="256"/>
        <v>0</v>
      </c>
      <c r="L167" s="78"/>
      <c r="M167" s="155">
        <f t="shared" si="257"/>
        <v>0</v>
      </c>
      <c r="N167" s="159">
        <f t="shared" si="258"/>
        <v>0</v>
      </c>
      <c r="O167" s="78"/>
      <c r="P167" s="155">
        <f t="shared" si="221"/>
        <v>0</v>
      </c>
      <c r="Q167" s="159">
        <f t="shared" si="222"/>
        <v>0</v>
      </c>
      <c r="R167" s="151">
        <f t="shared" si="223"/>
        <v>0</v>
      </c>
      <c r="S167" s="161">
        <f t="shared" si="224"/>
        <v>0</v>
      </c>
      <c r="T167"/>
      <c r="U167" s="78"/>
      <c r="V167" s="155">
        <f t="shared" si="259"/>
        <v>0</v>
      </c>
      <c r="W167" s="159">
        <f t="shared" si="260"/>
        <v>0</v>
      </c>
      <c r="X167" s="78"/>
      <c r="Y167" s="155">
        <f t="shared" si="261"/>
        <v>0</v>
      </c>
      <c r="Z167" s="159">
        <f t="shared" si="262"/>
        <v>0</v>
      </c>
      <c r="AA167" s="78"/>
      <c r="AB167" s="155">
        <f t="shared" si="263"/>
        <v>0</v>
      </c>
      <c r="AC167" s="159">
        <f t="shared" si="264"/>
        <v>0</v>
      </c>
      <c r="AD167" s="78"/>
      <c r="AE167" s="155">
        <f t="shared" si="265"/>
        <v>0</v>
      </c>
      <c r="AF167" s="159">
        <f t="shared" si="266"/>
        <v>0</v>
      </c>
      <c r="AG167" s="78"/>
      <c r="AH167" s="155">
        <f t="shared" si="267"/>
        <v>0</v>
      </c>
      <c r="AI167" s="159">
        <f t="shared" si="268"/>
        <v>0</v>
      </c>
      <c r="AJ167" s="162">
        <f t="shared" si="269"/>
        <v>0</v>
      </c>
      <c r="AK167" s="161">
        <f t="shared" si="270"/>
        <v>0</v>
      </c>
    </row>
    <row r="168" spans="1:37" outlineLevel="1" x14ac:dyDescent="0.35">
      <c r="B168" s="50" t="s">
        <v>138</v>
      </c>
      <c r="C168" s="47" t="s">
        <v>106</v>
      </c>
      <c r="D168" s="170">
        <f>SUM(D143:D167)</f>
        <v>0</v>
      </c>
      <c r="E168" s="156">
        <f>SUM(E143:E167)</f>
        <v>11</v>
      </c>
      <c r="F168" s="156">
        <f>SUM(F143:F167)</f>
        <v>0</v>
      </c>
      <c r="G168" s="156">
        <f t="shared" ref="G168" si="271">SUM(G143:G167)</f>
        <v>11</v>
      </c>
      <c r="H168" s="160">
        <f>IFERROR((G168-E168)/E168,0)</f>
        <v>0</v>
      </c>
      <c r="I168" s="156">
        <f>SUM(I143:I167)</f>
        <v>0</v>
      </c>
      <c r="J168" s="156">
        <f>SUM(J143:J167)</f>
        <v>11</v>
      </c>
      <c r="K168" s="160">
        <f t="shared" si="256"/>
        <v>0</v>
      </c>
      <c r="L168" s="156">
        <f t="shared" ref="L168" si="272">SUM(L143:L167)</f>
        <v>0</v>
      </c>
      <c r="M168" s="156">
        <f>SUM(M143:M167)</f>
        <v>11</v>
      </c>
      <c r="N168" s="160">
        <f t="shared" si="258"/>
        <v>0</v>
      </c>
      <c r="O168" s="156">
        <f>SUM(O143:O167)</f>
        <v>0</v>
      </c>
      <c r="P168" s="156">
        <f>SUM(P143:P167)</f>
        <v>11</v>
      </c>
      <c r="Q168" s="160">
        <f t="shared" si="222"/>
        <v>0</v>
      </c>
      <c r="R168" s="151">
        <f t="shared" si="223"/>
        <v>0</v>
      </c>
      <c r="S168" s="161">
        <f t="shared" si="224"/>
        <v>0</v>
      </c>
      <c r="U168" s="151">
        <f>SUM(U143:U167)</f>
        <v>4</v>
      </c>
      <c r="V168" s="151">
        <f>SUM(V143:V167)</f>
        <v>15</v>
      </c>
      <c r="W168" s="160">
        <f>IFERROR((V168-P168)/P168,0)</f>
        <v>0.36363636363636365</v>
      </c>
      <c r="X168" s="151">
        <f>SUM(X143:X167)</f>
        <v>3</v>
      </c>
      <c r="Y168" s="151">
        <f>SUM(Y143:Y167)</f>
        <v>18</v>
      </c>
      <c r="Z168" s="160">
        <f t="shared" si="262"/>
        <v>0.2</v>
      </c>
      <c r="AA168" s="151">
        <f>SUM(AA143:AA167)</f>
        <v>0</v>
      </c>
      <c r="AB168" s="151">
        <f>SUM(AB143:AB167)</f>
        <v>18</v>
      </c>
      <c r="AC168" s="160">
        <f t="shared" si="264"/>
        <v>0</v>
      </c>
      <c r="AD168" s="151">
        <f>SUM(AD143:AD167)</f>
        <v>0</v>
      </c>
      <c r="AE168" s="151">
        <f>SUM(AE143:AE167)</f>
        <v>18</v>
      </c>
      <c r="AF168" s="160">
        <f t="shared" si="266"/>
        <v>0</v>
      </c>
      <c r="AG168" s="151">
        <f>SUM(AG143:AG167)</f>
        <v>0</v>
      </c>
      <c r="AH168" s="151">
        <f>SUM(AH143:AH167)</f>
        <v>18</v>
      </c>
      <c r="AI168" s="160">
        <f>IFERROR((AH168-AE168)/AE168,0)</f>
        <v>0</v>
      </c>
      <c r="AJ168" s="151">
        <f>SUM(AJ143:AJ167)</f>
        <v>7</v>
      </c>
      <c r="AK168" s="161">
        <f t="shared" si="270"/>
        <v>4.6635139392105618E-2</v>
      </c>
    </row>
    <row r="170" spans="1:37" ht="17.25" customHeight="1" x14ac:dyDescent="0.35">
      <c r="B170" s="296" t="s">
        <v>157</v>
      </c>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332"/>
    </row>
    <row r="171" spans="1:37"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1:37" ht="15" customHeight="1" outlineLevel="1" x14ac:dyDescent="0.35">
      <c r="B172" s="333"/>
      <c r="C172" s="334" t="s">
        <v>105</v>
      </c>
      <c r="D172" s="307" t="s">
        <v>130</v>
      </c>
      <c r="E172" s="308"/>
      <c r="F172" s="308"/>
      <c r="G172" s="308"/>
      <c r="H172" s="308"/>
      <c r="I172" s="308"/>
      <c r="J172" s="308"/>
      <c r="K172" s="308"/>
      <c r="L172" s="308"/>
      <c r="M172" s="308"/>
      <c r="N172" s="308"/>
      <c r="O172" s="308"/>
      <c r="P172" s="308"/>
      <c r="Q172" s="309"/>
      <c r="R172" s="318" t="str">
        <f xml:space="preserve"> D173&amp;" - "&amp;O173</f>
        <v>2019 - 2023</v>
      </c>
      <c r="S172" s="341"/>
      <c r="U172" s="307" t="s">
        <v>131</v>
      </c>
      <c r="V172" s="308"/>
      <c r="W172" s="308"/>
      <c r="X172" s="308"/>
      <c r="Y172" s="308"/>
      <c r="Z172" s="308"/>
      <c r="AA172" s="308"/>
      <c r="AB172" s="308"/>
      <c r="AC172" s="308"/>
      <c r="AD172" s="308"/>
      <c r="AE172" s="308"/>
      <c r="AF172" s="308"/>
      <c r="AG172" s="308"/>
      <c r="AH172" s="308"/>
      <c r="AI172" s="308"/>
      <c r="AJ172" s="308"/>
      <c r="AK172" s="330"/>
    </row>
    <row r="173" spans="1:37" ht="15" customHeight="1" outlineLevel="1" x14ac:dyDescent="0.35">
      <c r="B173" s="333"/>
      <c r="C173" s="335"/>
      <c r="D173" s="307">
        <f>$C$3-5</f>
        <v>2019</v>
      </c>
      <c r="E173" s="309"/>
      <c r="F173" s="307">
        <f>$C$3-4</f>
        <v>2020</v>
      </c>
      <c r="G173" s="308"/>
      <c r="H173" s="309"/>
      <c r="I173" s="307">
        <f>$C$3-3</f>
        <v>2021</v>
      </c>
      <c r="J173" s="308"/>
      <c r="K173" s="309"/>
      <c r="L173" s="307">
        <f>$C$3-2</f>
        <v>2022</v>
      </c>
      <c r="M173" s="308"/>
      <c r="N173" s="309"/>
      <c r="O173" s="307">
        <f>$C$3-1</f>
        <v>2023</v>
      </c>
      <c r="P173" s="308"/>
      <c r="Q173" s="309"/>
      <c r="R173" s="320"/>
      <c r="S173" s="342"/>
      <c r="U173" s="307">
        <f>$C$3</f>
        <v>2024</v>
      </c>
      <c r="V173" s="308"/>
      <c r="W173" s="309"/>
      <c r="X173" s="307">
        <f>$C$3+1</f>
        <v>2025</v>
      </c>
      <c r="Y173" s="308"/>
      <c r="Z173" s="309"/>
      <c r="AA173" s="307">
        <f>$C$3+2</f>
        <v>2026</v>
      </c>
      <c r="AB173" s="308"/>
      <c r="AC173" s="309"/>
      <c r="AD173" s="307">
        <f>$C$3+3</f>
        <v>2027</v>
      </c>
      <c r="AE173" s="308"/>
      <c r="AF173" s="309"/>
      <c r="AG173" s="307">
        <f>$C$3+4</f>
        <v>2028</v>
      </c>
      <c r="AH173" s="308"/>
      <c r="AI173" s="309"/>
      <c r="AJ173" s="316" t="str">
        <f>U173&amp;" - "&amp;AG173</f>
        <v>2024 - 2028</v>
      </c>
      <c r="AK173" s="331"/>
    </row>
    <row r="174" spans="1:37" ht="29" outlineLevel="1" x14ac:dyDescent="0.35">
      <c r="B174" s="333"/>
      <c r="C174" s="336"/>
      <c r="D174" s="65" t="s">
        <v>132</v>
      </c>
      <c r="E174" s="66" t="s">
        <v>133</v>
      </c>
      <c r="F174" s="65" t="s">
        <v>132</v>
      </c>
      <c r="G174" s="9" t="s">
        <v>133</v>
      </c>
      <c r="H174" s="66" t="s">
        <v>134</v>
      </c>
      <c r="I174" s="65" t="s">
        <v>132</v>
      </c>
      <c r="J174" s="9" t="s">
        <v>133</v>
      </c>
      <c r="K174" s="66" t="s">
        <v>134</v>
      </c>
      <c r="L174" s="65" t="s">
        <v>132</v>
      </c>
      <c r="M174" s="9" t="s">
        <v>133</v>
      </c>
      <c r="N174" s="66" t="s">
        <v>134</v>
      </c>
      <c r="O174" s="65" t="s">
        <v>148</v>
      </c>
      <c r="P174" s="9" t="s">
        <v>149</v>
      </c>
      <c r="Q174" s="66" t="s">
        <v>134</v>
      </c>
      <c r="R174" s="9" t="s">
        <v>126</v>
      </c>
      <c r="S174" s="59" t="s">
        <v>135</v>
      </c>
      <c r="U174" s="65" t="s">
        <v>132</v>
      </c>
      <c r="V174" s="9" t="s">
        <v>133</v>
      </c>
      <c r="W174" s="66" t="s">
        <v>134</v>
      </c>
      <c r="X174" s="65" t="s">
        <v>132</v>
      </c>
      <c r="Y174" s="9" t="s">
        <v>133</v>
      </c>
      <c r="Z174" s="66" t="s">
        <v>134</v>
      </c>
      <c r="AA174" s="65" t="s">
        <v>132</v>
      </c>
      <c r="AB174" s="9" t="s">
        <v>133</v>
      </c>
      <c r="AC174" s="66" t="s">
        <v>134</v>
      </c>
      <c r="AD174" s="65" t="s">
        <v>132</v>
      </c>
      <c r="AE174" s="9" t="s">
        <v>133</v>
      </c>
      <c r="AF174" s="66" t="s">
        <v>134</v>
      </c>
      <c r="AG174" s="65" t="s">
        <v>132</v>
      </c>
      <c r="AH174" s="9" t="s">
        <v>133</v>
      </c>
      <c r="AI174" s="66" t="s">
        <v>134</v>
      </c>
      <c r="AJ174" s="9" t="s">
        <v>126</v>
      </c>
      <c r="AK174" s="59" t="s">
        <v>135</v>
      </c>
    </row>
    <row r="175" spans="1:37" outlineLevel="1" x14ac:dyDescent="0.35">
      <c r="B175" s="229" t="s">
        <v>75</v>
      </c>
      <c r="C175" s="63" t="s">
        <v>106</v>
      </c>
      <c r="D175" s="78"/>
      <c r="E175" s="79">
        <f>D175</f>
        <v>0</v>
      </c>
      <c r="F175" s="78"/>
      <c r="G175" s="155">
        <f t="shared" ref="G175" si="273">E175+F175</f>
        <v>0</v>
      </c>
      <c r="H175" s="159">
        <f t="shared" ref="H175" si="274">IFERROR((G175-E175)/E175,0)</f>
        <v>0</v>
      </c>
      <c r="I175" s="78"/>
      <c r="J175" s="155">
        <f t="shared" si="2"/>
        <v>0</v>
      </c>
      <c r="K175" s="159">
        <f t="shared" si="3"/>
        <v>0</v>
      </c>
      <c r="L175" s="78"/>
      <c r="M175" s="155">
        <f t="shared" si="4"/>
        <v>0</v>
      </c>
      <c r="N175" s="159">
        <f t="shared" si="5"/>
        <v>0</v>
      </c>
      <c r="O175" s="78"/>
      <c r="P175" s="155">
        <f t="shared" ref="P175:P199" si="275">M175+O175</f>
        <v>0</v>
      </c>
      <c r="Q175" s="159">
        <f t="shared" ref="Q175:Q200" si="276">IFERROR((P175-M175)/M175,0)</f>
        <v>0</v>
      </c>
      <c r="R175" s="151">
        <f t="shared" ref="R175:R200" si="277">D175+F175+I175+L175+O175</f>
        <v>0</v>
      </c>
      <c r="S175" s="161">
        <f t="shared" ref="S175:S200" si="278">IFERROR((P175/E175)^(1/4)-1,0)</f>
        <v>0</v>
      </c>
      <c r="U175" s="78"/>
      <c r="V175" s="155">
        <f t="shared" ref="V175" si="279">P175+U175</f>
        <v>0</v>
      </c>
      <c r="W175" s="159">
        <f t="shared" ref="W175" si="280">IFERROR((V175-P175)/P175,0)</f>
        <v>0</v>
      </c>
      <c r="X175" s="78"/>
      <c r="Y175" s="155">
        <f t="shared" ref="Y175" si="281">V175+X175</f>
        <v>0</v>
      </c>
      <c r="Z175" s="159">
        <f t="shared" ref="Z175" si="282">IFERROR((Y175-V175)/V175,0)</f>
        <v>0</v>
      </c>
      <c r="AA175" s="78"/>
      <c r="AB175" s="155">
        <f t="shared" ref="AB175" si="283">Y175+AA175</f>
        <v>0</v>
      </c>
      <c r="AC175" s="159">
        <f t="shared" ref="AC175" si="284">IFERROR((AB175-Y175)/Y175,0)</f>
        <v>0</v>
      </c>
      <c r="AD175" s="78"/>
      <c r="AE175" s="155">
        <f t="shared" ref="AE175" si="285">AB175+AD175</f>
        <v>0</v>
      </c>
      <c r="AF175" s="159">
        <f t="shared" ref="AF175" si="286">IFERROR((AE175-AB175)/AB175,0)</f>
        <v>0</v>
      </c>
      <c r="AG175" s="78"/>
      <c r="AH175" s="155">
        <f t="shared" ref="AH175" si="287">AE175+AG175</f>
        <v>0</v>
      </c>
      <c r="AI175" s="159">
        <f t="shared" ref="AI175" si="288">IFERROR((AH175-AE175)/AE175,0)</f>
        <v>0</v>
      </c>
      <c r="AJ175" s="162">
        <f>U175+X175+AA175+AD175+AG175</f>
        <v>0</v>
      </c>
      <c r="AK175" s="161">
        <f>IFERROR((AH175/V175)^(1/4)-1,0)</f>
        <v>0</v>
      </c>
    </row>
    <row r="176" spans="1:37" outlineLevel="1" x14ac:dyDescent="0.35">
      <c r="B176" s="230" t="s">
        <v>76</v>
      </c>
      <c r="C176" s="63" t="s">
        <v>106</v>
      </c>
      <c r="D176" s="78"/>
      <c r="E176" s="79">
        <f t="shared" ref="E176:E195" si="289">D176</f>
        <v>0</v>
      </c>
      <c r="F176" s="78"/>
      <c r="G176" s="155">
        <f t="shared" ref="G176:G195" si="290">E176+F176</f>
        <v>0</v>
      </c>
      <c r="H176" s="159">
        <f t="shared" ref="H176:H195" si="291">IFERROR((G176-E176)/E176,0)</f>
        <v>0</v>
      </c>
      <c r="I176" s="78"/>
      <c r="J176" s="155">
        <f t="shared" ref="J176:J195" si="292">G176+I176</f>
        <v>0</v>
      </c>
      <c r="K176" s="159">
        <f t="shared" ref="K176:K195" si="293">IFERROR((J176-G176)/G176,0)</f>
        <v>0</v>
      </c>
      <c r="L176" s="78"/>
      <c r="M176" s="155">
        <f t="shared" ref="M176:M195" si="294">J176+L176</f>
        <v>0</v>
      </c>
      <c r="N176" s="159">
        <f t="shared" ref="N176:N195" si="295">IFERROR((M176-J176)/J176,0)</f>
        <v>0</v>
      </c>
      <c r="O176" s="78">
        <v>0</v>
      </c>
      <c r="P176" s="155">
        <f t="shared" si="275"/>
        <v>0</v>
      </c>
      <c r="Q176" s="159">
        <f t="shared" si="276"/>
        <v>0</v>
      </c>
      <c r="R176" s="151">
        <f t="shared" si="277"/>
        <v>0</v>
      </c>
      <c r="S176" s="161">
        <f t="shared" si="278"/>
        <v>0</v>
      </c>
      <c r="U176" s="78"/>
      <c r="V176" s="155">
        <f t="shared" ref="V176:V195" si="296">P176+U176</f>
        <v>0</v>
      </c>
      <c r="W176" s="159">
        <f t="shared" ref="W176:W195" si="297">IFERROR((V176-P176)/P176,0)</f>
        <v>0</v>
      </c>
      <c r="X176" s="78"/>
      <c r="Y176" s="155">
        <f t="shared" ref="Y176:Y195" si="298">V176+X176</f>
        <v>0</v>
      </c>
      <c r="Z176" s="159">
        <f t="shared" ref="Z176:Z195" si="299">IFERROR((Y176-V176)/V176,0)</f>
        <v>0</v>
      </c>
      <c r="AA176" s="78"/>
      <c r="AB176" s="155">
        <f t="shared" ref="AB176:AB195" si="300">Y176+AA176</f>
        <v>0</v>
      </c>
      <c r="AC176" s="159">
        <f t="shared" ref="AC176:AC195" si="301">IFERROR((AB176-Y176)/Y176,0)</f>
        <v>0</v>
      </c>
      <c r="AD176" s="78"/>
      <c r="AE176" s="155">
        <f t="shared" ref="AE176:AE195" si="302">AB176+AD176</f>
        <v>0</v>
      </c>
      <c r="AF176" s="159">
        <f t="shared" ref="AF176:AF195" si="303">IFERROR((AE176-AB176)/AB176,0)</f>
        <v>0</v>
      </c>
      <c r="AG176" s="78"/>
      <c r="AH176" s="155">
        <f t="shared" ref="AH176:AH195" si="304">AE176+AG176</f>
        <v>0</v>
      </c>
      <c r="AI176" s="159">
        <f t="shared" ref="AI176:AI195" si="305">IFERROR((AH176-AE176)/AE176,0)</f>
        <v>0</v>
      </c>
      <c r="AJ176" s="162">
        <f t="shared" ref="AJ176:AJ195" si="306">U176+X176+AA176+AD176+AG176</f>
        <v>0</v>
      </c>
      <c r="AK176" s="161">
        <f t="shared" ref="AK176:AK195" si="307">IFERROR((AH176/V176)^(1/4)-1,0)</f>
        <v>0</v>
      </c>
    </row>
    <row r="177" spans="1:37" outlineLevel="1" x14ac:dyDescent="0.35">
      <c r="B177" s="229" t="s">
        <v>77</v>
      </c>
      <c r="C177" s="63" t="s">
        <v>106</v>
      </c>
      <c r="D177" s="78"/>
      <c r="E177" s="79">
        <f t="shared" si="289"/>
        <v>0</v>
      </c>
      <c r="F177" s="78"/>
      <c r="G177" s="155">
        <f t="shared" si="290"/>
        <v>0</v>
      </c>
      <c r="H177" s="159">
        <f t="shared" si="291"/>
        <v>0</v>
      </c>
      <c r="I177" s="78"/>
      <c r="J177" s="155">
        <f t="shared" si="292"/>
        <v>0</v>
      </c>
      <c r="K177" s="159">
        <f t="shared" si="293"/>
        <v>0</v>
      </c>
      <c r="L177" s="78"/>
      <c r="M177" s="155">
        <f t="shared" si="294"/>
        <v>0</v>
      </c>
      <c r="N177" s="159">
        <f t="shared" si="295"/>
        <v>0</v>
      </c>
      <c r="O177" s="78"/>
      <c r="P177" s="155">
        <f t="shared" si="275"/>
        <v>0</v>
      </c>
      <c r="Q177" s="159">
        <f t="shared" si="276"/>
        <v>0</v>
      </c>
      <c r="R177" s="151">
        <f t="shared" si="277"/>
        <v>0</v>
      </c>
      <c r="S177" s="161">
        <f t="shared" si="278"/>
        <v>0</v>
      </c>
      <c r="U177" s="78"/>
      <c r="V177" s="155">
        <f t="shared" si="296"/>
        <v>0</v>
      </c>
      <c r="W177" s="159">
        <f t="shared" si="297"/>
        <v>0</v>
      </c>
      <c r="X177" s="78"/>
      <c r="Y177" s="155">
        <f t="shared" si="298"/>
        <v>0</v>
      </c>
      <c r="Z177" s="159">
        <f t="shared" si="299"/>
        <v>0</v>
      </c>
      <c r="AA177" s="78"/>
      <c r="AB177" s="155">
        <f t="shared" si="300"/>
        <v>0</v>
      </c>
      <c r="AC177" s="159">
        <f t="shared" si="301"/>
        <v>0</v>
      </c>
      <c r="AD177" s="78"/>
      <c r="AE177" s="155">
        <f t="shared" si="302"/>
        <v>0</v>
      </c>
      <c r="AF177" s="159">
        <f t="shared" si="303"/>
        <v>0</v>
      </c>
      <c r="AG177" s="78"/>
      <c r="AH177" s="155">
        <f t="shared" si="304"/>
        <v>0</v>
      </c>
      <c r="AI177" s="159">
        <f t="shared" si="305"/>
        <v>0</v>
      </c>
      <c r="AJ177" s="162">
        <f t="shared" si="306"/>
        <v>0</v>
      </c>
      <c r="AK177" s="161">
        <f t="shared" si="307"/>
        <v>0</v>
      </c>
    </row>
    <row r="178" spans="1:37" outlineLevel="1" x14ac:dyDescent="0.35">
      <c r="B178" s="230" t="s">
        <v>78</v>
      </c>
      <c r="C178" s="63" t="s">
        <v>106</v>
      </c>
      <c r="D178" s="78"/>
      <c r="E178" s="79">
        <f t="shared" si="289"/>
        <v>0</v>
      </c>
      <c r="F178" s="78"/>
      <c r="G178" s="155">
        <f t="shared" si="290"/>
        <v>0</v>
      </c>
      <c r="H178" s="159">
        <f t="shared" si="291"/>
        <v>0</v>
      </c>
      <c r="I178" s="78"/>
      <c r="J178" s="155">
        <f t="shared" si="292"/>
        <v>0</v>
      </c>
      <c r="K178" s="159">
        <f t="shared" si="293"/>
        <v>0</v>
      </c>
      <c r="L178" s="78"/>
      <c r="M178" s="155">
        <f t="shared" si="294"/>
        <v>0</v>
      </c>
      <c r="N178" s="159">
        <f t="shared" si="295"/>
        <v>0</v>
      </c>
      <c r="O178" s="78">
        <v>0</v>
      </c>
      <c r="P178" s="155">
        <f t="shared" si="275"/>
        <v>0</v>
      </c>
      <c r="Q178" s="159">
        <f t="shared" si="276"/>
        <v>0</v>
      </c>
      <c r="R178" s="151">
        <f t="shared" si="277"/>
        <v>0</v>
      </c>
      <c r="S178" s="161">
        <f t="shared" si="278"/>
        <v>0</v>
      </c>
      <c r="U178" s="78"/>
      <c r="V178" s="155">
        <f t="shared" si="296"/>
        <v>0</v>
      </c>
      <c r="W178" s="159">
        <f t="shared" si="297"/>
        <v>0</v>
      </c>
      <c r="X178" s="78"/>
      <c r="Y178" s="155">
        <f t="shared" si="298"/>
        <v>0</v>
      </c>
      <c r="Z178" s="159">
        <f t="shared" si="299"/>
        <v>0</v>
      </c>
      <c r="AA178" s="78"/>
      <c r="AB178" s="155">
        <f t="shared" si="300"/>
        <v>0</v>
      </c>
      <c r="AC178" s="159">
        <f t="shared" si="301"/>
        <v>0</v>
      </c>
      <c r="AD178" s="78"/>
      <c r="AE178" s="155">
        <f t="shared" si="302"/>
        <v>0</v>
      </c>
      <c r="AF178" s="159">
        <f t="shared" si="303"/>
        <v>0</v>
      </c>
      <c r="AG178" s="78"/>
      <c r="AH178" s="155">
        <f t="shared" si="304"/>
        <v>0</v>
      </c>
      <c r="AI178" s="159">
        <f t="shared" si="305"/>
        <v>0</v>
      </c>
      <c r="AJ178" s="162">
        <f t="shared" si="306"/>
        <v>0</v>
      </c>
      <c r="AK178" s="161">
        <f t="shared" si="307"/>
        <v>0</v>
      </c>
    </row>
    <row r="179" spans="1:37" outlineLevel="1" x14ac:dyDescent="0.35">
      <c r="B179" s="229" t="s">
        <v>79</v>
      </c>
      <c r="C179" s="63" t="s">
        <v>106</v>
      </c>
      <c r="D179" s="78"/>
      <c r="E179" s="79">
        <f t="shared" si="289"/>
        <v>0</v>
      </c>
      <c r="F179" s="78"/>
      <c r="G179" s="155">
        <f t="shared" si="290"/>
        <v>0</v>
      </c>
      <c r="H179" s="159">
        <f t="shared" si="291"/>
        <v>0</v>
      </c>
      <c r="I179" s="78"/>
      <c r="J179" s="155">
        <f t="shared" si="292"/>
        <v>0</v>
      </c>
      <c r="K179" s="159">
        <f t="shared" si="293"/>
        <v>0</v>
      </c>
      <c r="L179" s="78"/>
      <c r="M179" s="155">
        <f t="shared" si="294"/>
        <v>0</v>
      </c>
      <c r="N179" s="159">
        <f t="shared" si="295"/>
        <v>0</v>
      </c>
      <c r="O179" s="78"/>
      <c r="P179" s="155">
        <f t="shared" si="275"/>
        <v>0</v>
      </c>
      <c r="Q179" s="159">
        <f t="shared" si="276"/>
        <v>0</v>
      </c>
      <c r="R179" s="151">
        <f t="shared" si="277"/>
        <v>0</v>
      </c>
      <c r="S179" s="161">
        <f t="shared" si="278"/>
        <v>0</v>
      </c>
      <c r="U179" s="78"/>
      <c r="V179" s="155">
        <f t="shared" si="296"/>
        <v>0</v>
      </c>
      <c r="W179" s="159">
        <f t="shared" si="297"/>
        <v>0</v>
      </c>
      <c r="X179" s="78"/>
      <c r="Y179" s="155">
        <f t="shared" si="298"/>
        <v>0</v>
      </c>
      <c r="Z179" s="159">
        <f t="shared" si="299"/>
        <v>0</v>
      </c>
      <c r="AA179" s="78"/>
      <c r="AB179" s="155">
        <f t="shared" si="300"/>
        <v>0</v>
      </c>
      <c r="AC179" s="159">
        <f t="shared" si="301"/>
        <v>0</v>
      </c>
      <c r="AD179" s="78"/>
      <c r="AE179" s="155">
        <f t="shared" si="302"/>
        <v>0</v>
      </c>
      <c r="AF179" s="159">
        <f t="shared" si="303"/>
        <v>0</v>
      </c>
      <c r="AG179" s="78"/>
      <c r="AH179" s="155">
        <f t="shared" si="304"/>
        <v>0</v>
      </c>
      <c r="AI179" s="159">
        <f t="shared" si="305"/>
        <v>0</v>
      </c>
      <c r="AJ179" s="162">
        <f t="shared" si="306"/>
        <v>0</v>
      </c>
      <c r="AK179" s="161">
        <f t="shared" si="307"/>
        <v>0</v>
      </c>
    </row>
    <row r="180" spans="1:37" outlineLevel="1" x14ac:dyDescent="0.35">
      <c r="B180" s="230" t="s">
        <v>80</v>
      </c>
      <c r="C180" s="63" t="s">
        <v>106</v>
      </c>
      <c r="D180" s="78"/>
      <c r="E180" s="79">
        <f t="shared" si="289"/>
        <v>0</v>
      </c>
      <c r="F180" s="78"/>
      <c r="G180" s="155">
        <f t="shared" si="290"/>
        <v>0</v>
      </c>
      <c r="H180" s="159">
        <f t="shared" si="291"/>
        <v>0</v>
      </c>
      <c r="I180" s="78"/>
      <c r="J180" s="155">
        <f t="shared" si="292"/>
        <v>0</v>
      </c>
      <c r="K180" s="159">
        <f t="shared" si="293"/>
        <v>0</v>
      </c>
      <c r="L180" s="78"/>
      <c r="M180" s="155">
        <f t="shared" si="294"/>
        <v>0</v>
      </c>
      <c r="N180" s="159">
        <f t="shared" si="295"/>
        <v>0</v>
      </c>
      <c r="O180" s="78">
        <v>0</v>
      </c>
      <c r="P180" s="155">
        <f t="shared" si="275"/>
        <v>0</v>
      </c>
      <c r="Q180" s="159">
        <f t="shared" si="276"/>
        <v>0</v>
      </c>
      <c r="R180" s="151">
        <f t="shared" si="277"/>
        <v>0</v>
      </c>
      <c r="S180" s="161">
        <f t="shared" si="278"/>
        <v>0</v>
      </c>
      <c r="U180" s="78"/>
      <c r="V180" s="155">
        <f t="shared" si="296"/>
        <v>0</v>
      </c>
      <c r="W180" s="159">
        <f t="shared" si="297"/>
        <v>0</v>
      </c>
      <c r="X180" s="78"/>
      <c r="Y180" s="155">
        <f t="shared" si="298"/>
        <v>0</v>
      </c>
      <c r="Z180" s="159">
        <f t="shared" si="299"/>
        <v>0</v>
      </c>
      <c r="AA180" s="78"/>
      <c r="AB180" s="155">
        <f t="shared" si="300"/>
        <v>0</v>
      </c>
      <c r="AC180" s="159">
        <f t="shared" si="301"/>
        <v>0</v>
      </c>
      <c r="AD180" s="78"/>
      <c r="AE180" s="155">
        <f t="shared" si="302"/>
        <v>0</v>
      </c>
      <c r="AF180" s="159">
        <f t="shared" si="303"/>
        <v>0</v>
      </c>
      <c r="AG180" s="78"/>
      <c r="AH180" s="155">
        <f t="shared" si="304"/>
        <v>0</v>
      </c>
      <c r="AI180" s="159">
        <f t="shared" si="305"/>
        <v>0</v>
      </c>
      <c r="AJ180" s="162">
        <f t="shared" si="306"/>
        <v>0</v>
      </c>
      <c r="AK180" s="161">
        <f t="shared" si="307"/>
        <v>0</v>
      </c>
    </row>
    <row r="181" spans="1:37" outlineLevel="1" x14ac:dyDescent="0.35">
      <c r="B181" s="229" t="s">
        <v>81</v>
      </c>
      <c r="C181" s="63" t="s">
        <v>106</v>
      </c>
      <c r="D181" s="78"/>
      <c r="E181" s="79">
        <f t="shared" si="289"/>
        <v>0</v>
      </c>
      <c r="F181" s="78"/>
      <c r="G181" s="155">
        <f t="shared" si="290"/>
        <v>0</v>
      </c>
      <c r="H181" s="159">
        <f t="shared" si="291"/>
        <v>0</v>
      </c>
      <c r="I181" s="78"/>
      <c r="J181" s="155">
        <f t="shared" si="292"/>
        <v>0</v>
      </c>
      <c r="K181" s="159">
        <f t="shared" si="293"/>
        <v>0</v>
      </c>
      <c r="L181" s="78"/>
      <c r="M181" s="155">
        <f t="shared" si="294"/>
        <v>0</v>
      </c>
      <c r="N181" s="159">
        <f t="shared" si="295"/>
        <v>0</v>
      </c>
      <c r="O181" s="78"/>
      <c r="P181" s="155">
        <f t="shared" si="275"/>
        <v>0</v>
      </c>
      <c r="Q181" s="159">
        <f t="shared" si="276"/>
        <v>0</v>
      </c>
      <c r="R181" s="151">
        <f t="shared" si="277"/>
        <v>0</v>
      </c>
      <c r="S181" s="161">
        <f t="shared" si="278"/>
        <v>0</v>
      </c>
      <c r="U181" s="78"/>
      <c r="V181" s="155">
        <f t="shared" si="296"/>
        <v>0</v>
      </c>
      <c r="W181" s="159">
        <f t="shared" si="297"/>
        <v>0</v>
      </c>
      <c r="X181" s="78"/>
      <c r="Y181" s="155">
        <f t="shared" si="298"/>
        <v>0</v>
      </c>
      <c r="Z181" s="159">
        <f t="shared" si="299"/>
        <v>0</v>
      </c>
      <c r="AA181" s="78"/>
      <c r="AB181" s="155">
        <f t="shared" si="300"/>
        <v>0</v>
      </c>
      <c r="AC181" s="159">
        <f t="shared" si="301"/>
        <v>0</v>
      </c>
      <c r="AD181" s="78"/>
      <c r="AE181" s="155">
        <f t="shared" si="302"/>
        <v>0</v>
      </c>
      <c r="AF181" s="159">
        <f t="shared" si="303"/>
        <v>0</v>
      </c>
      <c r="AG181" s="78"/>
      <c r="AH181" s="155">
        <f t="shared" si="304"/>
        <v>0</v>
      </c>
      <c r="AI181" s="159">
        <f t="shared" si="305"/>
        <v>0</v>
      </c>
      <c r="AJ181" s="162">
        <f t="shared" si="306"/>
        <v>0</v>
      </c>
      <c r="AK181" s="161">
        <f t="shared" si="307"/>
        <v>0</v>
      </c>
    </row>
    <row r="182" spans="1:37" outlineLevel="1" x14ac:dyDescent="0.35">
      <c r="B182" s="230" t="s">
        <v>82</v>
      </c>
      <c r="C182" s="63" t="s">
        <v>106</v>
      </c>
      <c r="D182" s="78"/>
      <c r="E182" s="79">
        <f t="shared" si="289"/>
        <v>0</v>
      </c>
      <c r="F182" s="78"/>
      <c r="G182" s="155">
        <f t="shared" si="290"/>
        <v>0</v>
      </c>
      <c r="H182" s="159">
        <f t="shared" si="291"/>
        <v>0</v>
      </c>
      <c r="I182" s="78"/>
      <c r="J182" s="155">
        <f t="shared" si="292"/>
        <v>0</v>
      </c>
      <c r="K182" s="159">
        <f t="shared" si="293"/>
        <v>0</v>
      </c>
      <c r="L182" s="78"/>
      <c r="M182" s="155">
        <f t="shared" si="294"/>
        <v>0</v>
      </c>
      <c r="N182" s="159">
        <f t="shared" si="295"/>
        <v>0</v>
      </c>
      <c r="O182" s="78">
        <v>0</v>
      </c>
      <c r="P182" s="155">
        <f t="shared" si="275"/>
        <v>0</v>
      </c>
      <c r="Q182" s="159">
        <f t="shared" si="276"/>
        <v>0</v>
      </c>
      <c r="R182" s="151">
        <f t="shared" si="277"/>
        <v>0</v>
      </c>
      <c r="S182" s="161">
        <f t="shared" si="278"/>
        <v>0</v>
      </c>
      <c r="U182" s="78"/>
      <c r="V182" s="155">
        <f t="shared" si="296"/>
        <v>0</v>
      </c>
      <c r="W182" s="159">
        <f t="shared" si="297"/>
        <v>0</v>
      </c>
      <c r="X182" s="78"/>
      <c r="Y182" s="155">
        <f t="shared" si="298"/>
        <v>0</v>
      </c>
      <c r="Z182" s="159">
        <f t="shared" si="299"/>
        <v>0</v>
      </c>
      <c r="AA182" s="78"/>
      <c r="AB182" s="155">
        <f t="shared" si="300"/>
        <v>0</v>
      </c>
      <c r="AC182" s="159">
        <f t="shared" si="301"/>
        <v>0</v>
      </c>
      <c r="AD182" s="78"/>
      <c r="AE182" s="155">
        <f t="shared" si="302"/>
        <v>0</v>
      </c>
      <c r="AF182" s="159">
        <f t="shared" si="303"/>
        <v>0</v>
      </c>
      <c r="AG182" s="78"/>
      <c r="AH182" s="155">
        <f t="shared" si="304"/>
        <v>0</v>
      </c>
      <c r="AI182" s="159">
        <f t="shared" si="305"/>
        <v>0</v>
      </c>
      <c r="AJ182" s="162">
        <f t="shared" si="306"/>
        <v>0</v>
      </c>
      <c r="AK182" s="161">
        <f t="shared" si="307"/>
        <v>0</v>
      </c>
    </row>
    <row r="183" spans="1:37" outlineLevel="1" x14ac:dyDescent="0.35">
      <c r="B183" s="230" t="s">
        <v>83</v>
      </c>
      <c r="C183" s="63" t="s">
        <v>106</v>
      </c>
      <c r="D183" s="78"/>
      <c r="E183" s="79">
        <f t="shared" si="289"/>
        <v>0</v>
      </c>
      <c r="F183" s="78"/>
      <c r="G183" s="155">
        <f t="shared" si="290"/>
        <v>0</v>
      </c>
      <c r="H183" s="159">
        <f t="shared" si="291"/>
        <v>0</v>
      </c>
      <c r="I183" s="78"/>
      <c r="J183" s="155">
        <f t="shared" si="292"/>
        <v>0</v>
      </c>
      <c r="K183" s="159">
        <f t="shared" si="293"/>
        <v>0</v>
      </c>
      <c r="L183" s="78"/>
      <c r="M183" s="155">
        <f t="shared" si="294"/>
        <v>0</v>
      </c>
      <c r="N183" s="159">
        <f t="shared" si="295"/>
        <v>0</v>
      </c>
      <c r="O183" s="78">
        <v>0</v>
      </c>
      <c r="P183" s="155">
        <f t="shared" si="275"/>
        <v>0</v>
      </c>
      <c r="Q183" s="159">
        <f t="shared" si="276"/>
        <v>0</v>
      </c>
      <c r="R183" s="151">
        <f t="shared" si="277"/>
        <v>0</v>
      </c>
      <c r="S183" s="161">
        <f t="shared" si="278"/>
        <v>0</v>
      </c>
      <c r="U183" s="78"/>
      <c r="V183" s="155">
        <f t="shared" si="296"/>
        <v>0</v>
      </c>
      <c r="W183" s="159">
        <f t="shared" si="297"/>
        <v>0</v>
      </c>
      <c r="X183" s="78"/>
      <c r="Y183" s="155">
        <f t="shared" si="298"/>
        <v>0</v>
      </c>
      <c r="Z183" s="159">
        <f t="shared" si="299"/>
        <v>0</v>
      </c>
      <c r="AA183" s="78"/>
      <c r="AB183" s="155">
        <f t="shared" si="300"/>
        <v>0</v>
      </c>
      <c r="AC183" s="159">
        <f t="shared" si="301"/>
        <v>0</v>
      </c>
      <c r="AD183" s="78"/>
      <c r="AE183" s="155">
        <f t="shared" si="302"/>
        <v>0</v>
      </c>
      <c r="AF183" s="159">
        <f t="shared" si="303"/>
        <v>0</v>
      </c>
      <c r="AG183" s="78"/>
      <c r="AH183" s="155">
        <f t="shared" si="304"/>
        <v>0</v>
      </c>
      <c r="AI183" s="159">
        <f t="shared" si="305"/>
        <v>0</v>
      </c>
      <c r="AJ183" s="162">
        <f t="shared" si="306"/>
        <v>0</v>
      </c>
      <c r="AK183" s="161">
        <f t="shared" si="307"/>
        <v>0</v>
      </c>
    </row>
    <row r="184" spans="1:37" s="54" customFormat="1" outlineLevel="1" x14ac:dyDescent="0.35">
      <c r="A184"/>
      <c r="B184" s="230" t="s">
        <v>84</v>
      </c>
      <c r="C184" s="63" t="s">
        <v>106</v>
      </c>
      <c r="D184" s="78"/>
      <c r="E184" s="79">
        <f t="shared" si="289"/>
        <v>0</v>
      </c>
      <c r="F184" s="78"/>
      <c r="G184" s="155">
        <f t="shared" si="290"/>
        <v>0</v>
      </c>
      <c r="H184" s="159">
        <f t="shared" si="291"/>
        <v>0</v>
      </c>
      <c r="I184" s="78"/>
      <c r="J184" s="155">
        <f t="shared" si="292"/>
        <v>0</v>
      </c>
      <c r="K184" s="159">
        <f t="shared" si="293"/>
        <v>0</v>
      </c>
      <c r="L184" s="78"/>
      <c r="M184" s="155">
        <f t="shared" si="294"/>
        <v>0</v>
      </c>
      <c r="N184" s="159">
        <f t="shared" si="295"/>
        <v>0</v>
      </c>
      <c r="O184" s="78">
        <v>0</v>
      </c>
      <c r="P184" s="155">
        <f t="shared" si="275"/>
        <v>0</v>
      </c>
      <c r="Q184" s="159">
        <f t="shared" si="276"/>
        <v>0</v>
      </c>
      <c r="R184" s="151">
        <f t="shared" si="277"/>
        <v>0</v>
      </c>
      <c r="S184" s="161">
        <f t="shared" si="278"/>
        <v>0</v>
      </c>
      <c r="T184"/>
      <c r="U184" s="78"/>
      <c r="V184" s="155">
        <f t="shared" si="296"/>
        <v>0</v>
      </c>
      <c r="W184" s="159">
        <f t="shared" si="297"/>
        <v>0</v>
      </c>
      <c r="X184" s="78"/>
      <c r="Y184" s="155">
        <f t="shared" si="298"/>
        <v>0</v>
      </c>
      <c r="Z184" s="159">
        <f t="shared" si="299"/>
        <v>0</v>
      </c>
      <c r="AA184" s="78"/>
      <c r="AB184" s="155">
        <f t="shared" si="300"/>
        <v>0</v>
      </c>
      <c r="AC184" s="159">
        <f t="shared" si="301"/>
        <v>0</v>
      </c>
      <c r="AD184" s="78"/>
      <c r="AE184" s="155">
        <f t="shared" si="302"/>
        <v>0</v>
      </c>
      <c r="AF184" s="159">
        <f t="shared" si="303"/>
        <v>0</v>
      </c>
      <c r="AG184" s="78"/>
      <c r="AH184" s="155">
        <f t="shared" si="304"/>
        <v>0</v>
      </c>
      <c r="AI184" s="159">
        <f t="shared" si="305"/>
        <v>0</v>
      </c>
      <c r="AJ184" s="162">
        <f t="shared" si="306"/>
        <v>0</v>
      </c>
      <c r="AK184" s="161">
        <f t="shared" si="307"/>
        <v>0</v>
      </c>
    </row>
    <row r="185" spans="1:37" s="54" customFormat="1" outlineLevel="1" x14ac:dyDescent="0.35">
      <c r="A185"/>
      <c r="B185" s="229" t="s">
        <v>85</v>
      </c>
      <c r="C185" s="63" t="s">
        <v>106</v>
      </c>
      <c r="D185" s="78"/>
      <c r="E185" s="79">
        <f t="shared" si="289"/>
        <v>0</v>
      </c>
      <c r="F185" s="78"/>
      <c r="G185" s="155">
        <f t="shared" si="290"/>
        <v>0</v>
      </c>
      <c r="H185" s="159">
        <f t="shared" si="291"/>
        <v>0</v>
      </c>
      <c r="I185" s="78"/>
      <c r="J185" s="155">
        <f t="shared" si="292"/>
        <v>0</v>
      </c>
      <c r="K185" s="159">
        <f t="shared" si="293"/>
        <v>0</v>
      </c>
      <c r="L185" s="78"/>
      <c r="M185" s="155">
        <f t="shared" si="294"/>
        <v>0</v>
      </c>
      <c r="N185" s="159">
        <f t="shared" si="295"/>
        <v>0</v>
      </c>
      <c r="O185" s="78"/>
      <c r="P185" s="155">
        <f t="shared" si="275"/>
        <v>0</v>
      </c>
      <c r="Q185" s="159">
        <f t="shared" si="276"/>
        <v>0</v>
      </c>
      <c r="R185" s="151">
        <f t="shared" si="277"/>
        <v>0</v>
      </c>
      <c r="S185" s="161">
        <f t="shared" si="278"/>
        <v>0</v>
      </c>
      <c r="T185"/>
      <c r="U185" s="78"/>
      <c r="V185" s="155">
        <f t="shared" si="296"/>
        <v>0</v>
      </c>
      <c r="W185" s="159">
        <f t="shared" si="297"/>
        <v>0</v>
      </c>
      <c r="X185" s="78"/>
      <c r="Y185" s="155">
        <f t="shared" si="298"/>
        <v>0</v>
      </c>
      <c r="Z185" s="159">
        <f t="shared" si="299"/>
        <v>0</v>
      </c>
      <c r="AA185" s="78"/>
      <c r="AB185" s="155">
        <f t="shared" si="300"/>
        <v>0</v>
      </c>
      <c r="AC185" s="159">
        <f t="shared" si="301"/>
        <v>0</v>
      </c>
      <c r="AD185" s="78"/>
      <c r="AE185" s="155">
        <f t="shared" si="302"/>
        <v>0</v>
      </c>
      <c r="AF185" s="159">
        <f t="shared" si="303"/>
        <v>0</v>
      </c>
      <c r="AG185" s="78"/>
      <c r="AH185" s="155">
        <f t="shared" si="304"/>
        <v>0</v>
      </c>
      <c r="AI185" s="159">
        <f t="shared" si="305"/>
        <v>0</v>
      </c>
      <c r="AJ185" s="162">
        <f t="shared" si="306"/>
        <v>0</v>
      </c>
      <c r="AK185" s="161">
        <f t="shared" si="307"/>
        <v>0</v>
      </c>
    </row>
    <row r="186" spans="1:37" s="54" customFormat="1" outlineLevel="1" x14ac:dyDescent="0.35">
      <c r="A186"/>
      <c r="B186" s="230" t="s">
        <v>86</v>
      </c>
      <c r="C186" s="63" t="s">
        <v>106</v>
      </c>
      <c r="D186" s="78"/>
      <c r="E186" s="79">
        <f t="shared" si="289"/>
        <v>0</v>
      </c>
      <c r="F186" s="78"/>
      <c r="G186" s="155">
        <f t="shared" si="290"/>
        <v>0</v>
      </c>
      <c r="H186" s="159">
        <f t="shared" si="291"/>
        <v>0</v>
      </c>
      <c r="I186" s="78"/>
      <c r="J186" s="155">
        <f t="shared" si="292"/>
        <v>0</v>
      </c>
      <c r="K186" s="159">
        <f t="shared" si="293"/>
        <v>0</v>
      </c>
      <c r="L186" s="78"/>
      <c r="M186" s="155">
        <f t="shared" si="294"/>
        <v>0</v>
      </c>
      <c r="N186" s="159">
        <f t="shared" si="295"/>
        <v>0</v>
      </c>
      <c r="O186" s="78">
        <v>0</v>
      </c>
      <c r="P186" s="155">
        <f t="shared" si="275"/>
        <v>0</v>
      </c>
      <c r="Q186" s="159">
        <f t="shared" si="276"/>
        <v>0</v>
      </c>
      <c r="R186" s="151">
        <f t="shared" si="277"/>
        <v>0</v>
      </c>
      <c r="S186" s="161">
        <f t="shared" si="278"/>
        <v>0</v>
      </c>
      <c r="T186"/>
      <c r="U186" s="78"/>
      <c r="V186" s="155">
        <f t="shared" si="296"/>
        <v>0</v>
      </c>
      <c r="W186" s="159">
        <f t="shared" si="297"/>
        <v>0</v>
      </c>
      <c r="X186" s="78"/>
      <c r="Y186" s="155">
        <f t="shared" si="298"/>
        <v>0</v>
      </c>
      <c r="Z186" s="159">
        <f t="shared" si="299"/>
        <v>0</v>
      </c>
      <c r="AA186" s="78"/>
      <c r="AB186" s="155">
        <f t="shared" si="300"/>
        <v>0</v>
      </c>
      <c r="AC186" s="159">
        <f t="shared" si="301"/>
        <v>0</v>
      </c>
      <c r="AD186" s="78"/>
      <c r="AE186" s="155">
        <f t="shared" si="302"/>
        <v>0</v>
      </c>
      <c r="AF186" s="159">
        <f t="shared" si="303"/>
        <v>0</v>
      </c>
      <c r="AG186" s="78"/>
      <c r="AH186" s="155">
        <f t="shared" si="304"/>
        <v>0</v>
      </c>
      <c r="AI186" s="159">
        <f t="shared" si="305"/>
        <v>0</v>
      </c>
      <c r="AJ186" s="162">
        <f t="shared" si="306"/>
        <v>0</v>
      </c>
      <c r="AK186" s="161">
        <f t="shared" si="307"/>
        <v>0</v>
      </c>
    </row>
    <row r="187" spans="1:37" s="54" customFormat="1" outlineLevel="1" x14ac:dyDescent="0.35">
      <c r="A187"/>
      <c r="B187" s="230" t="s">
        <v>87</v>
      </c>
      <c r="C187" s="63" t="s">
        <v>106</v>
      </c>
      <c r="D187" s="78"/>
      <c r="E187" s="79">
        <f t="shared" si="289"/>
        <v>0</v>
      </c>
      <c r="F187" s="78"/>
      <c r="G187" s="155">
        <f t="shared" si="290"/>
        <v>0</v>
      </c>
      <c r="H187" s="159">
        <f t="shared" si="291"/>
        <v>0</v>
      </c>
      <c r="I187" s="78"/>
      <c r="J187" s="155">
        <f t="shared" si="292"/>
        <v>0</v>
      </c>
      <c r="K187" s="159">
        <f t="shared" si="293"/>
        <v>0</v>
      </c>
      <c r="L187" s="78"/>
      <c r="M187" s="155">
        <f t="shared" si="294"/>
        <v>0</v>
      </c>
      <c r="N187" s="159">
        <f t="shared" si="295"/>
        <v>0</v>
      </c>
      <c r="O187" s="78">
        <v>0</v>
      </c>
      <c r="P187" s="155">
        <f t="shared" si="275"/>
        <v>0</v>
      </c>
      <c r="Q187" s="159">
        <f t="shared" si="276"/>
        <v>0</v>
      </c>
      <c r="R187" s="151">
        <f t="shared" si="277"/>
        <v>0</v>
      </c>
      <c r="S187" s="161">
        <f t="shared" si="278"/>
        <v>0</v>
      </c>
      <c r="T187"/>
      <c r="U187" s="78"/>
      <c r="V187" s="155">
        <f t="shared" si="296"/>
        <v>0</v>
      </c>
      <c r="W187" s="159">
        <f t="shared" si="297"/>
        <v>0</v>
      </c>
      <c r="X187" s="78"/>
      <c r="Y187" s="155">
        <f t="shared" si="298"/>
        <v>0</v>
      </c>
      <c r="Z187" s="159">
        <f t="shared" si="299"/>
        <v>0</v>
      </c>
      <c r="AA187" s="78"/>
      <c r="AB187" s="155">
        <f t="shared" si="300"/>
        <v>0</v>
      </c>
      <c r="AC187" s="159">
        <f t="shared" si="301"/>
        <v>0</v>
      </c>
      <c r="AD187" s="78"/>
      <c r="AE187" s="155">
        <f t="shared" si="302"/>
        <v>0</v>
      </c>
      <c r="AF187" s="159">
        <f t="shared" si="303"/>
        <v>0</v>
      </c>
      <c r="AG187" s="78"/>
      <c r="AH187" s="155">
        <f t="shared" si="304"/>
        <v>0</v>
      </c>
      <c r="AI187" s="159">
        <f t="shared" si="305"/>
        <v>0</v>
      </c>
      <c r="AJ187" s="162">
        <f t="shared" si="306"/>
        <v>0</v>
      </c>
      <c r="AK187" s="161">
        <f t="shared" si="307"/>
        <v>0</v>
      </c>
    </row>
    <row r="188" spans="1:37" s="54" customFormat="1" outlineLevel="1" x14ac:dyDescent="0.35">
      <c r="A188"/>
      <c r="B188" s="230" t="s">
        <v>88</v>
      </c>
      <c r="C188" s="63" t="s">
        <v>106</v>
      </c>
      <c r="D188" s="78"/>
      <c r="E188" s="79">
        <f t="shared" si="289"/>
        <v>0</v>
      </c>
      <c r="F188" s="78"/>
      <c r="G188" s="155">
        <f t="shared" si="290"/>
        <v>0</v>
      </c>
      <c r="H188" s="159">
        <f t="shared" si="291"/>
        <v>0</v>
      </c>
      <c r="I188" s="78"/>
      <c r="J188" s="155">
        <f t="shared" si="292"/>
        <v>0</v>
      </c>
      <c r="K188" s="159">
        <f t="shared" si="293"/>
        <v>0</v>
      </c>
      <c r="L188" s="78"/>
      <c r="M188" s="155">
        <f t="shared" si="294"/>
        <v>0</v>
      </c>
      <c r="N188" s="159">
        <f t="shared" si="295"/>
        <v>0</v>
      </c>
      <c r="O188" s="78">
        <v>0</v>
      </c>
      <c r="P188" s="155">
        <f t="shared" si="275"/>
        <v>0</v>
      </c>
      <c r="Q188" s="159">
        <f t="shared" si="276"/>
        <v>0</v>
      </c>
      <c r="R188" s="151">
        <f t="shared" si="277"/>
        <v>0</v>
      </c>
      <c r="S188" s="161">
        <f t="shared" si="278"/>
        <v>0</v>
      </c>
      <c r="T188"/>
      <c r="U188" s="78"/>
      <c r="V188" s="155">
        <f t="shared" si="296"/>
        <v>0</v>
      </c>
      <c r="W188" s="159">
        <f t="shared" si="297"/>
        <v>0</v>
      </c>
      <c r="X188" s="78"/>
      <c r="Y188" s="155">
        <f t="shared" si="298"/>
        <v>0</v>
      </c>
      <c r="Z188" s="159">
        <f t="shared" si="299"/>
        <v>0</v>
      </c>
      <c r="AA188" s="78"/>
      <c r="AB188" s="155">
        <f t="shared" si="300"/>
        <v>0</v>
      </c>
      <c r="AC188" s="159">
        <f t="shared" si="301"/>
        <v>0</v>
      </c>
      <c r="AD188" s="78"/>
      <c r="AE188" s="155">
        <f t="shared" si="302"/>
        <v>0</v>
      </c>
      <c r="AF188" s="159">
        <f t="shared" si="303"/>
        <v>0</v>
      </c>
      <c r="AG188" s="78"/>
      <c r="AH188" s="155">
        <f t="shared" si="304"/>
        <v>0</v>
      </c>
      <c r="AI188" s="159">
        <f t="shared" si="305"/>
        <v>0</v>
      </c>
      <c r="AJ188" s="162">
        <f t="shared" si="306"/>
        <v>0</v>
      </c>
      <c r="AK188" s="161">
        <f t="shared" si="307"/>
        <v>0</v>
      </c>
    </row>
    <row r="189" spans="1:37" s="54" customFormat="1" outlineLevel="1" x14ac:dyDescent="0.35">
      <c r="A189"/>
      <c r="B189" s="230" t="s">
        <v>89</v>
      </c>
      <c r="C189" s="63" t="s">
        <v>106</v>
      </c>
      <c r="D189" s="78"/>
      <c r="E189" s="79">
        <f t="shared" si="289"/>
        <v>0</v>
      </c>
      <c r="F189" s="78"/>
      <c r="G189" s="155">
        <f t="shared" si="290"/>
        <v>0</v>
      </c>
      <c r="H189" s="159">
        <f t="shared" si="291"/>
        <v>0</v>
      </c>
      <c r="I189" s="78"/>
      <c r="J189" s="155">
        <f t="shared" si="292"/>
        <v>0</v>
      </c>
      <c r="K189" s="159">
        <f t="shared" si="293"/>
        <v>0</v>
      </c>
      <c r="L189" s="78"/>
      <c r="M189" s="155">
        <f t="shared" si="294"/>
        <v>0</v>
      </c>
      <c r="N189" s="159">
        <f t="shared" si="295"/>
        <v>0</v>
      </c>
      <c r="O189" s="78">
        <v>0</v>
      </c>
      <c r="P189" s="155">
        <f t="shared" si="275"/>
        <v>0</v>
      </c>
      <c r="Q189" s="159">
        <f t="shared" si="276"/>
        <v>0</v>
      </c>
      <c r="R189" s="151">
        <f t="shared" si="277"/>
        <v>0</v>
      </c>
      <c r="S189" s="161">
        <f t="shared" si="278"/>
        <v>0</v>
      </c>
      <c r="T189"/>
      <c r="U189" s="78"/>
      <c r="V189" s="155">
        <f t="shared" si="296"/>
        <v>0</v>
      </c>
      <c r="W189" s="159">
        <f t="shared" si="297"/>
        <v>0</v>
      </c>
      <c r="X189" s="78"/>
      <c r="Y189" s="155">
        <f t="shared" si="298"/>
        <v>0</v>
      </c>
      <c r="Z189" s="159">
        <f t="shared" si="299"/>
        <v>0</v>
      </c>
      <c r="AA189" s="78"/>
      <c r="AB189" s="155">
        <f t="shared" si="300"/>
        <v>0</v>
      </c>
      <c r="AC189" s="159">
        <f t="shared" si="301"/>
        <v>0</v>
      </c>
      <c r="AD189" s="78"/>
      <c r="AE189" s="155">
        <f t="shared" si="302"/>
        <v>0</v>
      </c>
      <c r="AF189" s="159">
        <f t="shared" si="303"/>
        <v>0</v>
      </c>
      <c r="AG189" s="78"/>
      <c r="AH189" s="155">
        <f t="shared" si="304"/>
        <v>0</v>
      </c>
      <c r="AI189" s="159">
        <f t="shared" si="305"/>
        <v>0</v>
      </c>
      <c r="AJ189" s="162">
        <f t="shared" si="306"/>
        <v>0</v>
      </c>
      <c r="AK189" s="161">
        <f t="shared" si="307"/>
        <v>0</v>
      </c>
    </row>
    <row r="190" spans="1:37" s="54" customFormat="1" outlineLevel="1" x14ac:dyDescent="0.35">
      <c r="A190"/>
      <c r="B190" s="229" t="s">
        <v>90</v>
      </c>
      <c r="C190" s="63" t="s">
        <v>106</v>
      </c>
      <c r="D190" s="78"/>
      <c r="E190" s="79">
        <f t="shared" si="289"/>
        <v>0</v>
      </c>
      <c r="F190" s="78"/>
      <c r="G190" s="155">
        <f t="shared" si="290"/>
        <v>0</v>
      </c>
      <c r="H190" s="159">
        <f t="shared" si="291"/>
        <v>0</v>
      </c>
      <c r="I190" s="78"/>
      <c r="J190" s="155">
        <f t="shared" si="292"/>
        <v>0</v>
      </c>
      <c r="K190" s="159">
        <f t="shared" si="293"/>
        <v>0</v>
      </c>
      <c r="L190" s="78"/>
      <c r="M190" s="155">
        <f t="shared" si="294"/>
        <v>0</v>
      </c>
      <c r="N190" s="159">
        <f t="shared" si="295"/>
        <v>0</v>
      </c>
      <c r="O190" s="78"/>
      <c r="P190" s="155">
        <f t="shared" si="275"/>
        <v>0</v>
      </c>
      <c r="Q190" s="159">
        <f t="shared" si="276"/>
        <v>0</v>
      </c>
      <c r="R190" s="151">
        <f t="shared" si="277"/>
        <v>0</v>
      </c>
      <c r="S190" s="161">
        <f t="shared" si="278"/>
        <v>0</v>
      </c>
      <c r="T190"/>
      <c r="U190" s="78"/>
      <c r="V190" s="155">
        <f t="shared" si="296"/>
        <v>0</v>
      </c>
      <c r="W190" s="159">
        <f t="shared" si="297"/>
        <v>0</v>
      </c>
      <c r="X190" s="78"/>
      <c r="Y190" s="155">
        <f t="shared" si="298"/>
        <v>0</v>
      </c>
      <c r="Z190" s="159">
        <f t="shared" si="299"/>
        <v>0</v>
      </c>
      <c r="AA190" s="78"/>
      <c r="AB190" s="155">
        <f t="shared" si="300"/>
        <v>0</v>
      </c>
      <c r="AC190" s="159">
        <f t="shared" si="301"/>
        <v>0</v>
      </c>
      <c r="AD190" s="78"/>
      <c r="AE190" s="155">
        <f t="shared" si="302"/>
        <v>0</v>
      </c>
      <c r="AF190" s="159">
        <f t="shared" si="303"/>
        <v>0</v>
      </c>
      <c r="AG190" s="78"/>
      <c r="AH190" s="155">
        <f t="shared" si="304"/>
        <v>0</v>
      </c>
      <c r="AI190" s="159">
        <f t="shared" si="305"/>
        <v>0</v>
      </c>
      <c r="AJ190" s="162">
        <f t="shared" si="306"/>
        <v>0</v>
      </c>
      <c r="AK190" s="161">
        <f t="shared" si="307"/>
        <v>0</v>
      </c>
    </row>
    <row r="191" spans="1:37" s="54" customFormat="1" outlineLevel="1" x14ac:dyDescent="0.35">
      <c r="A191"/>
      <c r="B191" s="230" t="s">
        <v>91</v>
      </c>
      <c r="C191" s="63" t="s">
        <v>106</v>
      </c>
      <c r="D191" s="78"/>
      <c r="E191" s="79">
        <f t="shared" si="289"/>
        <v>0</v>
      </c>
      <c r="F191" s="78"/>
      <c r="G191" s="155">
        <f t="shared" si="290"/>
        <v>0</v>
      </c>
      <c r="H191" s="159">
        <f t="shared" si="291"/>
        <v>0</v>
      </c>
      <c r="I191" s="78"/>
      <c r="J191" s="155">
        <f t="shared" si="292"/>
        <v>0</v>
      </c>
      <c r="K191" s="159">
        <f t="shared" si="293"/>
        <v>0</v>
      </c>
      <c r="L191" s="78"/>
      <c r="M191" s="155">
        <f t="shared" si="294"/>
        <v>0</v>
      </c>
      <c r="N191" s="159">
        <f t="shared" si="295"/>
        <v>0</v>
      </c>
      <c r="O191" s="78">
        <v>0</v>
      </c>
      <c r="P191" s="155">
        <f t="shared" si="275"/>
        <v>0</v>
      </c>
      <c r="Q191" s="159">
        <f t="shared" si="276"/>
        <v>0</v>
      </c>
      <c r="R191" s="151">
        <f t="shared" si="277"/>
        <v>0</v>
      </c>
      <c r="S191" s="161">
        <f t="shared" si="278"/>
        <v>0</v>
      </c>
      <c r="T191"/>
      <c r="U191" s="78"/>
      <c r="V191" s="155">
        <f t="shared" si="296"/>
        <v>0</v>
      </c>
      <c r="W191" s="159">
        <f t="shared" si="297"/>
        <v>0</v>
      </c>
      <c r="X191" s="78"/>
      <c r="Y191" s="155">
        <f t="shared" si="298"/>
        <v>0</v>
      </c>
      <c r="Z191" s="159">
        <f t="shared" si="299"/>
        <v>0</v>
      </c>
      <c r="AA191" s="78"/>
      <c r="AB191" s="155">
        <f t="shared" si="300"/>
        <v>0</v>
      </c>
      <c r="AC191" s="159">
        <f t="shared" si="301"/>
        <v>0</v>
      </c>
      <c r="AD191" s="78"/>
      <c r="AE191" s="155">
        <f t="shared" si="302"/>
        <v>0</v>
      </c>
      <c r="AF191" s="159">
        <f t="shared" si="303"/>
        <v>0</v>
      </c>
      <c r="AG191" s="78"/>
      <c r="AH191" s="155">
        <f t="shared" si="304"/>
        <v>0</v>
      </c>
      <c r="AI191" s="159">
        <f t="shared" si="305"/>
        <v>0</v>
      </c>
      <c r="AJ191" s="162">
        <f t="shared" si="306"/>
        <v>0</v>
      </c>
      <c r="AK191" s="161">
        <f t="shared" si="307"/>
        <v>0</v>
      </c>
    </row>
    <row r="192" spans="1:37" s="54" customFormat="1" outlineLevel="1" x14ac:dyDescent="0.35">
      <c r="A192"/>
      <c r="B192" s="229" t="s">
        <v>92</v>
      </c>
      <c r="C192" s="63" t="s">
        <v>106</v>
      </c>
      <c r="D192" s="78"/>
      <c r="E192" s="79">
        <f t="shared" si="289"/>
        <v>0</v>
      </c>
      <c r="F192" s="78"/>
      <c r="G192" s="155">
        <f t="shared" si="290"/>
        <v>0</v>
      </c>
      <c r="H192" s="159">
        <f t="shared" si="291"/>
        <v>0</v>
      </c>
      <c r="I192" s="78"/>
      <c r="J192" s="155">
        <f t="shared" si="292"/>
        <v>0</v>
      </c>
      <c r="K192" s="159">
        <f t="shared" si="293"/>
        <v>0</v>
      </c>
      <c r="L192" s="78"/>
      <c r="M192" s="155">
        <f t="shared" si="294"/>
        <v>0</v>
      </c>
      <c r="N192" s="159">
        <f t="shared" si="295"/>
        <v>0</v>
      </c>
      <c r="O192" s="78"/>
      <c r="P192" s="155">
        <f t="shared" si="275"/>
        <v>0</v>
      </c>
      <c r="Q192" s="159">
        <f t="shared" si="276"/>
        <v>0</v>
      </c>
      <c r="R192" s="151">
        <f t="shared" si="277"/>
        <v>0</v>
      </c>
      <c r="S192" s="161">
        <f t="shared" si="278"/>
        <v>0</v>
      </c>
      <c r="T192"/>
      <c r="U192" s="78"/>
      <c r="V192" s="155">
        <f t="shared" si="296"/>
        <v>0</v>
      </c>
      <c r="W192" s="159">
        <f t="shared" si="297"/>
        <v>0</v>
      </c>
      <c r="X192" s="78"/>
      <c r="Y192" s="155">
        <f t="shared" si="298"/>
        <v>0</v>
      </c>
      <c r="Z192" s="159">
        <f t="shared" si="299"/>
        <v>0</v>
      </c>
      <c r="AA192" s="78"/>
      <c r="AB192" s="155">
        <f t="shared" si="300"/>
        <v>0</v>
      </c>
      <c r="AC192" s="159">
        <f t="shared" si="301"/>
        <v>0</v>
      </c>
      <c r="AD192" s="78"/>
      <c r="AE192" s="155">
        <f t="shared" si="302"/>
        <v>0</v>
      </c>
      <c r="AF192" s="159">
        <f t="shared" si="303"/>
        <v>0</v>
      </c>
      <c r="AG192" s="78"/>
      <c r="AH192" s="155">
        <f t="shared" si="304"/>
        <v>0</v>
      </c>
      <c r="AI192" s="159">
        <f t="shared" si="305"/>
        <v>0</v>
      </c>
      <c r="AJ192" s="162">
        <f t="shared" si="306"/>
        <v>0</v>
      </c>
      <c r="AK192" s="161">
        <f t="shared" si="307"/>
        <v>0</v>
      </c>
    </row>
    <row r="193" spans="1:37" s="54" customFormat="1" outlineLevel="1" x14ac:dyDescent="0.35">
      <c r="A193"/>
      <c r="B193" s="230" t="s">
        <v>93</v>
      </c>
      <c r="C193" s="63" t="s">
        <v>106</v>
      </c>
      <c r="D193" s="78"/>
      <c r="E193" s="79">
        <f t="shared" si="289"/>
        <v>0</v>
      </c>
      <c r="F193" s="78"/>
      <c r="G193" s="155">
        <f t="shared" si="290"/>
        <v>0</v>
      </c>
      <c r="H193" s="159">
        <f t="shared" si="291"/>
        <v>0</v>
      </c>
      <c r="I193" s="78"/>
      <c r="J193" s="155">
        <f t="shared" si="292"/>
        <v>0</v>
      </c>
      <c r="K193" s="159">
        <f t="shared" si="293"/>
        <v>0</v>
      </c>
      <c r="L193" s="78"/>
      <c r="M193" s="155">
        <f t="shared" si="294"/>
        <v>0</v>
      </c>
      <c r="N193" s="159">
        <f t="shared" si="295"/>
        <v>0</v>
      </c>
      <c r="O193" s="78">
        <v>0</v>
      </c>
      <c r="P193" s="155">
        <f t="shared" si="275"/>
        <v>0</v>
      </c>
      <c r="Q193" s="159">
        <f t="shared" si="276"/>
        <v>0</v>
      </c>
      <c r="R193" s="151">
        <f t="shared" si="277"/>
        <v>0</v>
      </c>
      <c r="S193" s="161">
        <f t="shared" si="278"/>
        <v>0</v>
      </c>
      <c r="T193"/>
      <c r="U193" s="78">
        <v>1</v>
      </c>
      <c r="V193" s="155">
        <f t="shared" si="296"/>
        <v>1</v>
      </c>
      <c r="W193" s="159">
        <f t="shared" si="297"/>
        <v>0</v>
      </c>
      <c r="X193" s="78"/>
      <c r="Y193" s="155">
        <f t="shared" si="298"/>
        <v>1</v>
      </c>
      <c r="Z193" s="159">
        <f t="shared" si="299"/>
        <v>0</v>
      </c>
      <c r="AA193" s="78"/>
      <c r="AB193" s="155">
        <f t="shared" si="300"/>
        <v>1</v>
      </c>
      <c r="AC193" s="159">
        <f t="shared" si="301"/>
        <v>0</v>
      </c>
      <c r="AD193" s="78"/>
      <c r="AE193" s="155">
        <f t="shared" si="302"/>
        <v>1</v>
      </c>
      <c r="AF193" s="159">
        <f t="shared" si="303"/>
        <v>0</v>
      </c>
      <c r="AG193" s="78"/>
      <c r="AH193" s="155">
        <f t="shared" si="304"/>
        <v>1</v>
      </c>
      <c r="AI193" s="159">
        <f t="shared" si="305"/>
        <v>0</v>
      </c>
      <c r="AJ193" s="162">
        <f t="shared" si="306"/>
        <v>1</v>
      </c>
      <c r="AK193" s="161">
        <f t="shared" si="307"/>
        <v>0</v>
      </c>
    </row>
    <row r="194" spans="1:37" s="54" customFormat="1" outlineLevel="1" x14ac:dyDescent="0.35">
      <c r="A194"/>
      <c r="B194" s="229" t="s">
        <v>94</v>
      </c>
      <c r="C194" s="63" t="s">
        <v>106</v>
      </c>
      <c r="D194" s="78"/>
      <c r="E194" s="79">
        <f t="shared" si="289"/>
        <v>0</v>
      </c>
      <c r="F194" s="78"/>
      <c r="G194" s="155">
        <f t="shared" si="290"/>
        <v>0</v>
      </c>
      <c r="H194" s="159">
        <f t="shared" si="291"/>
        <v>0</v>
      </c>
      <c r="I194" s="78"/>
      <c r="J194" s="155">
        <f t="shared" si="292"/>
        <v>0</v>
      </c>
      <c r="K194" s="159">
        <f t="shared" si="293"/>
        <v>0</v>
      </c>
      <c r="L194" s="78"/>
      <c r="M194" s="155">
        <f t="shared" si="294"/>
        <v>0</v>
      </c>
      <c r="N194" s="159">
        <f t="shared" si="295"/>
        <v>0</v>
      </c>
      <c r="O194" s="78"/>
      <c r="P194" s="155">
        <f t="shared" si="275"/>
        <v>0</v>
      </c>
      <c r="Q194" s="159">
        <f t="shared" si="276"/>
        <v>0</v>
      </c>
      <c r="R194" s="151">
        <f t="shared" si="277"/>
        <v>0</v>
      </c>
      <c r="S194" s="161">
        <f t="shared" si="278"/>
        <v>0</v>
      </c>
      <c r="T194"/>
      <c r="U194" s="78"/>
      <c r="V194" s="155">
        <f t="shared" si="296"/>
        <v>0</v>
      </c>
      <c r="W194" s="159">
        <f t="shared" si="297"/>
        <v>0</v>
      </c>
      <c r="X194" s="78"/>
      <c r="Y194" s="155">
        <f t="shared" si="298"/>
        <v>0</v>
      </c>
      <c r="Z194" s="159">
        <f t="shared" si="299"/>
        <v>0</v>
      </c>
      <c r="AA194" s="78"/>
      <c r="AB194" s="155">
        <f t="shared" si="300"/>
        <v>0</v>
      </c>
      <c r="AC194" s="159">
        <f t="shared" si="301"/>
        <v>0</v>
      </c>
      <c r="AD194" s="78"/>
      <c r="AE194" s="155">
        <f t="shared" si="302"/>
        <v>0</v>
      </c>
      <c r="AF194" s="159">
        <f t="shared" si="303"/>
        <v>0</v>
      </c>
      <c r="AG194" s="78"/>
      <c r="AH194" s="155">
        <f t="shared" si="304"/>
        <v>0</v>
      </c>
      <c r="AI194" s="159">
        <f t="shared" si="305"/>
        <v>0</v>
      </c>
      <c r="AJ194" s="162">
        <f t="shared" si="306"/>
        <v>0</v>
      </c>
      <c r="AK194" s="161">
        <f t="shared" si="307"/>
        <v>0</v>
      </c>
    </row>
    <row r="195" spans="1:37" s="54" customFormat="1" outlineLevel="1" x14ac:dyDescent="0.35">
      <c r="A195"/>
      <c r="B195" s="230" t="s">
        <v>95</v>
      </c>
      <c r="C195" s="63" t="s">
        <v>106</v>
      </c>
      <c r="D195" s="78"/>
      <c r="E195" s="79">
        <f t="shared" si="289"/>
        <v>0</v>
      </c>
      <c r="F195" s="78"/>
      <c r="G195" s="155">
        <f t="shared" si="290"/>
        <v>0</v>
      </c>
      <c r="H195" s="159">
        <f t="shared" si="291"/>
        <v>0</v>
      </c>
      <c r="I195" s="78"/>
      <c r="J195" s="155">
        <f t="shared" si="292"/>
        <v>0</v>
      </c>
      <c r="K195" s="159">
        <f t="shared" si="293"/>
        <v>0</v>
      </c>
      <c r="L195" s="78"/>
      <c r="M195" s="155">
        <f t="shared" si="294"/>
        <v>0</v>
      </c>
      <c r="N195" s="159">
        <f t="shared" si="295"/>
        <v>0</v>
      </c>
      <c r="O195" s="78">
        <v>0</v>
      </c>
      <c r="P195" s="155">
        <f t="shared" si="275"/>
        <v>0</v>
      </c>
      <c r="Q195" s="159">
        <f t="shared" si="276"/>
        <v>0</v>
      </c>
      <c r="R195" s="151">
        <f t="shared" si="277"/>
        <v>0</v>
      </c>
      <c r="S195" s="161">
        <f t="shared" si="278"/>
        <v>0</v>
      </c>
      <c r="T195"/>
      <c r="U195" s="78"/>
      <c r="V195" s="155">
        <f t="shared" si="296"/>
        <v>0</v>
      </c>
      <c r="W195" s="159">
        <f t="shared" si="297"/>
        <v>0</v>
      </c>
      <c r="X195" s="78"/>
      <c r="Y195" s="155">
        <f t="shared" si="298"/>
        <v>0</v>
      </c>
      <c r="Z195" s="159">
        <f t="shared" si="299"/>
        <v>0</v>
      </c>
      <c r="AA195" s="78"/>
      <c r="AB195" s="155">
        <f t="shared" si="300"/>
        <v>0</v>
      </c>
      <c r="AC195" s="159">
        <f t="shared" si="301"/>
        <v>0</v>
      </c>
      <c r="AD195" s="78"/>
      <c r="AE195" s="155">
        <f t="shared" si="302"/>
        <v>0</v>
      </c>
      <c r="AF195" s="159">
        <f t="shared" si="303"/>
        <v>0</v>
      </c>
      <c r="AG195" s="78"/>
      <c r="AH195" s="155">
        <f t="shared" si="304"/>
        <v>0</v>
      </c>
      <c r="AI195" s="159">
        <f t="shared" si="305"/>
        <v>0</v>
      </c>
      <c r="AJ195" s="162">
        <f t="shared" si="306"/>
        <v>0</v>
      </c>
      <c r="AK195" s="161">
        <f t="shared" si="307"/>
        <v>0</v>
      </c>
    </row>
    <row r="196" spans="1:37" s="54" customFormat="1" outlineLevel="1" x14ac:dyDescent="0.35">
      <c r="A196"/>
      <c r="B196" s="229" t="s">
        <v>96</v>
      </c>
      <c r="C196" s="63" t="s">
        <v>106</v>
      </c>
      <c r="D196" s="78"/>
      <c r="E196" s="79">
        <f t="shared" ref="E196:E199" si="308">D196</f>
        <v>0</v>
      </c>
      <c r="F196" s="78"/>
      <c r="G196" s="155">
        <f t="shared" ref="G196:G199" si="309">E196+F196</f>
        <v>0</v>
      </c>
      <c r="H196" s="159">
        <f t="shared" ref="H196:H199" si="310">IFERROR((G196-E196)/E196,0)</f>
        <v>0</v>
      </c>
      <c r="I196" s="78"/>
      <c r="J196" s="155">
        <f t="shared" ref="J196:J199" si="311">G196+I196</f>
        <v>0</v>
      </c>
      <c r="K196" s="159">
        <f t="shared" ref="K196:K200" si="312">IFERROR((J196-G196)/G196,0)</f>
        <v>0</v>
      </c>
      <c r="L196" s="78"/>
      <c r="M196" s="155">
        <f t="shared" ref="M196:M199" si="313">J196+L196</f>
        <v>0</v>
      </c>
      <c r="N196" s="159">
        <f t="shared" ref="N196:N200" si="314">IFERROR((M196-J196)/J196,0)</f>
        <v>0</v>
      </c>
      <c r="O196" s="78"/>
      <c r="P196" s="155">
        <f t="shared" si="275"/>
        <v>0</v>
      </c>
      <c r="Q196" s="159">
        <f t="shared" si="276"/>
        <v>0</v>
      </c>
      <c r="R196" s="151">
        <f t="shared" si="277"/>
        <v>0</v>
      </c>
      <c r="S196" s="161">
        <f t="shared" si="278"/>
        <v>0</v>
      </c>
      <c r="T196"/>
      <c r="U196" s="78"/>
      <c r="V196" s="155">
        <f t="shared" ref="V196:V199" si="315">P196+U196</f>
        <v>0</v>
      </c>
      <c r="W196" s="159">
        <f t="shared" ref="W196:W199" si="316">IFERROR((V196-P196)/P196,0)</f>
        <v>0</v>
      </c>
      <c r="X196" s="78"/>
      <c r="Y196" s="155">
        <f t="shared" ref="Y196:Y199" si="317">V196+X196</f>
        <v>0</v>
      </c>
      <c r="Z196" s="159">
        <f t="shared" ref="Z196:Z200" si="318">IFERROR((Y196-V196)/V196,0)</f>
        <v>0</v>
      </c>
      <c r="AA196" s="78"/>
      <c r="AB196" s="155">
        <f t="shared" ref="AB196:AB199" si="319">Y196+AA196</f>
        <v>0</v>
      </c>
      <c r="AC196" s="159">
        <f t="shared" ref="AC196:AC200" si="320">IFERROR((AB196-Y196)/Y196,0)</f>
        <v>0</v>
      </c>
      <c r="AD196" s="78"/>
      <c r="AE196" s="155">
        <f t="shared" ref="AE196:AE199" si="321">AB196+AD196</f>
        <v>0</v>
      </c>
      <c r="AF196" s="159">
        <f t="shared" ref="AF196:AF200" si="322">IFERROR((AE196-AB196)/AB196,0)</f>
        <v>0</v>
      </c>
      <c r="AG196" s="78"/>
      <c r="AH196" s="155">
        <f t="shared" ref="AH196:AH199" si="323">AE196+AG196</f>
        <v>0</v>
      </c>
      <c r="AI196" s="159">
        <f t="shared" ref="AI196:AI199" si="324">IFERROR((AH196-AE196)/AE196,0)</f>
        <v>0</v>
      </c>
      <c r="AJ196" s="162">
        <f t="shared" ref="AJ196:AJ199" si="325">U196+X196+AA196+AD196+AG196</f>
        <v>0</v>
      </c>
      <c r="AK196" s="161">
        <f t="shared" ref="AK196:AK200" si="326">IFERROR((AH196/V196)^(1/4)-1,0)</f>
        <v>0</v>
      </c>
    </row>
    <row r="197" spans="1:37" s="54" customFormat="1" outlineLevel="1" x14ac:dyDescent="0.35">
      <c r="A197"/>
      <c r="B197" s="230" t="s">
        <v>97</v>
      </c>
      <c r="C197" s="63" t="s">
        <v>106</v>
      </c>
      <c r="D197" s="78"/>
      <c r="E197" s="79">
        <f t="shared" si="308"/>
        <v>0</v>
      </c>
      <c r="F197" s="78"/>
      <c r="G197" s="155">
        <f t="shared" si="309"/>
        <v>0</v>
      </c>
      <c r="H197" s="159">
        <f t="shared" si="310"/>
        <v>0</v>
      </c>
      <c r="I197" s="78"/>
      <c r="J197" s="155">
        <f t="shared" si="311"/>
        <v>0</v>
      </c>
      <c r="K197" s="159">
        <f t="shared" si="312"/>
        <v>0</v>
      </c>
      <c r="L197" s="78"/>
      <c r="M197" s="155">
        <f t="shared" si="313"/>
        <v>0</v>
      </c>
      <c r="N197" s="159">
        <f t="shared" si="314"/>
        <v>0</v>
      </c>
      <c r="O197" s="78">
        <v>0</v>
      </c>
      <c r="P197" s="155">
        <f t="shared" si="275"/>
        <v>0</v>
      </c>
      <c r="Q197" s="159">
        <f t="shared" si="276"/>
        <v>0</v>
      </c>
      <c r="R197" s="151">
        <f t="shared" si="277"/>
        <v>0</v>
      </c>
      <c r="S197" s="161">
        <f t="shared" si="278"/>
        <v>0</v>
      </c>
      <c r="T197"/>
      <c r="U197" s="78"/>
      <c r="V197" s="155">
        <f t="shared" si="315"/>
        <v>0</v>
      </c>
      <c r="W197" s="159">
        <f t="shared" si="316"/>
        <v>0</v>
      </c>
      <c r="X197" s="78"/>
      <c r="Y197" s="155">
        <f t="shared" si="317"/>
        <v>0</v>
      </c>
      <c r="Z197" s="159">
        <f t="shared" si="318"/>
        <v>0</v>
      </c>
      <c r="AA197" s="78"/>
      <c r="AB197" s="155">
        <f t="shared" si="319"/>
        <v>0</v>
      </c>
      <c r="AC197" s="159">
        <f t="shared" si="320"/>
        <v>0</v>
      </c>
      <c r="AD197" s="78"/>
      <c r="AE197" s="155">
        <f t="shared" si="321"/>
        <v>0</v>
      </c>
      <c r="AF197" s="159">
        <f t="shared" si="322"/>
        <v>0</v>
      </c>
      <c r="AG197" s="78"/>
      <c r="AH197" s="155">
        <f t="shared" si="323"/>
        <v>0</v>
      </c>
      <c r="AI197" s="159">
        <f t="shared" si="324"/>
        <v>0</v>
      </c>
      <c r="AJ197" s="162">
        <f t="shared" si="325"/>
        <v>0</v>
      </c>
      <c r="AK197" s="161">
        <f t="shared" si="326"/>
        <v>0</v>
      </c>
    </row>
    <row r="198" spans="1:37" s="54" customFormat="1" outlineLevel="1" x14ac:dyDescent="0.35">
      <c r="A198"/>
      <c r="B198" s="230" t="s">
        <v>98</v>
      </c>
      <c r="C198" s="63" t="s">
        <v>106</v>
      </c>
      <c r="D198" s="78"/>
      <c r="E198" s="79">
        <f t="shared" si="308"/>
        <v>0</v>
      </c>
      <c r="F198" s="78"/>
      <c r="G198" s="155">
        <f t="shared" si="309"/>
        <v>0</v>
      </c>
      <c r="H198" s="159">
        <f t="shared" si="310"/>
        <v>0</v>
      </c>
      <c r="I198" s="78"/>
      <c r="J198" s="155">
        <f t="shared" si="311"/>
        <v>0</v>
      </c>
      <c r="K198" s="159">
        <f t="shared" si="312"/>
        <v>0</v>
      </c>
      <c r="L198" s="78"/>
      <c r="M198" s="155">
        <f t="shared" si="313"/>
        <v>0</v>
      </c>
      <c r="N198" s="159">
        <f t="shared" si="314"/>
        <v>0</v>
      </c>
      <c r="O198" s="78">
        <v>0</v>
      </c>
      <c r="P198" s="155">
        <f t="shared" si="275"/>
        <v>0</v>
      </c>
      <c r="Q198" s="159">
        <f t="shared" si="276"/>
        <v>0</v>
      </c>
      <c r="R198" s="151">
        <f t="shared" si="277"/>
        <v>0</v>
      </c>
      <c r="S198" s="161">
        <f t="shared" si="278"/>
        <v>0</v>
      </c>
      <c r="T198"/>
      <c r="U198" s="78"/>
      <c r="V198" s="155">
        <f t="shared" si="315"/>
        <v>0</v>
      </c>
      <c r="W198" s="159">
        <f t="shared" si="316"/>
        <v>0</v>
      </c>
      <c r="X198" s="78"/>
      <c r="Y198" s="155">
        <f t="shared" si="317"/>
        <v>0</v>
      </c>
      <c r="Z198" s="159">
        <f t="shared" si="318"/>
        <v>0</v>
      </c>
      <c r="AA198" s="78"/>
      <c r="AB198" s="155">
        <f t="shared" si="319"/>
        <v>0</v>
      </c>
      <c r="AC198" s="159">
        <f t="shared" si="320"/>
        <v>0</v>
      </c>
      <c r="AD198" s="78"/>
      <c r="AE198" s="155">
        <f t="shared" si="321"/>
        <v>0</v>
      </c>
      <c r="AF198" s="159">
        <f t="shared" si="322"/>
        <v>0</v>
      </c>
      <c r="AG198" s="78"/>
      <c r="AH198" s="155">
        <f t="shared" si="323"/>
        <v>0</v>
      </c>
      <c r="AI198" s="159">
        <f t="shared" si="324"/>
        <v>0</v>
      </c>
      <c r="AJ198" s="162">
        <f t="shared" si="325"/>
        <v>0</v>
      </c>
      <c r="AK198" s="161">
        <f t="shared" si="326"/>
        <v>0</v>
      </c>
    </row>
    <row r="199" spans="1:37" s="54" customFormat="1" outlineLevel="1" x14ac:dyDescent="0.35">
      <c r="A199"/>
      <c r="B199" s="230" t="s">
        <v>99</v>
      </c>
      <c r="C199" s="63" t="s">
        <v>106</v>
      </c>
      <c r="D199" s="78"/>
      <c r="E199" s="79">
        <f t="shared" si="308"/>
        <v>0</v>
      </c>
      <c r="F199" s="78"/>
      <c r="G199" s="155">
        <f t="shared" si="309"/>
        <v>0</v>
      </c>
      <c r="H199" s="159">
        <f t="shared" si="310"/>
        <v>0</v>
      </c>
      <c r="I199" s="78"/>
      <c r="J199" s="155">
        <f t="shared" si="311"/>
        <v>0</v>
      </c>
      <c r="K199" s="159">
        <f t="shared" si="312"/>
        <v>0</v>
      </c>
      <c r="L199" s="78"/>
      <c r="M199" s="155">
        <f t="shared" si="313"/>
        <v>0</v>
      </c>
      <c r="N199" s="159">
        <f t="shared" si="314"/>
        <v>0</v>
      </c>
      <c r="O199" s="78">
        <v>0</v>
      </c>
      <c r="P199" s="155">
        <f t="shared" si="275"/>
        <v>0</v>
      </c>
      <c r="Q199" s="159">
        <f t="shared" si="276"/>
        <v>0</v>
      </c>
      <c r="R199" s="151">
        <f t="shared" si="277"/>
        <v>0</v>
      </c>
      <c r="S199" s="161">
        <f t="shared" si="278"/>
        <v>0</v>
      </c>
      <c r="T199"/>
      <c r="U199" s="78"/>
      <c r="V199" s="155">
        <f t="shared" si="315"/>
        <v>0</v>
      </c>
      <c r="W199" s="159">
        <f t="shared" si="316"/>
        <v>0</v>
      </c>
      <c r="X199" s="78"/>
      <c r="Y199" s="155">
        <f t="shared" si="317"/>
        <v>0</v>
      </c>
      <c r="Z199" s="159">
        <f t="shared" si="318"/>
        <v>0</v>
      </c>
      <c r="AA199" s="78"/>
      <c r="AB199" s="155">
        <f t="shared" si="319"/>
        <v>0</v>
      </c>
      <c r="AC199" s="159">
        <f t="shared" si="320"/>
        <v>0</v>
      </c>
      <c r="AD199" s="78"/>
      <c r="AE199" s="155">
        <f t="shared" si="321"/>
        <v>0</v>
      </c>
      <c r="AF199" s="159">
        <f t="shared" si="322"/>
        <v>0</v>
      </c>
      <c r="AG199" s="78"/>
      <c r="AH199" s="155">
        <f t="shared" si="323"/>
        <v>0</v>
      </c>
      <c r="AI199" s="159">
        <f t="shared" si="324"/>
        <v>0</v>
      </c>
      <c r="AJ199" s="162">
        <f t="shared" si="325"/>
        <v>0</v>
      </c>
      <c r="AK199" s="161">
        <f t="shared" si="326"/>
        <v>0</v>
      </c>
    </row>
    <row r="200" spans="1:37" outlineLevel="1" x14ac:dyDescent="0.35">
      <c r="B200" s="50" t="s">
        <v>138</v>
      </c>
      <c r="C200" s="47" t="s">
        <v>106</v>
      </c>
      <c r="D200" s="170">
        <f>SUM(D175:D199)</f>
        <v>0</v>
      </c>
      <c r="E200" s="156">
        <f>SUM(E175:E199)</f>
        <v>0</v>
      </c>
      <c r="F200" s="156">
        <f>SUM(F175:F199)</f>
        <v>0</v>
      </c>
      <c r="G200" s="156">
        <f t="shared" ref="G200" si="327">SUM(G175:G199)</f>
        <v>0</v>
      </c>
      <c r="H200" s="160">
        <f>IFERROR((G200-E200)/E200,0)</f>
        <v>0</v>
      </c>
      <c r="I200" s="156">
        <f>SUM(I175:I199)</f>
        <v>0</v>
      </c>
      <c r="J200" s="156">
        <f>SUM(J175:J199)</f>
        <v>0</v>
      </c>
      <c r="K200" s="160">
        <f t="shared" si="312"/>
        <v>0</v>
      </c>
      <c r="L200" s="156">
        <f t="shared" ref="L200" si="328">SUM(L175:L199)</f>
        <v>0</v>
      </c>
      <c r="M200" s="156">
        <f>SUM(M175:M199)</f>
        <v>0</v>
      </c>
      <c r="N200" s="160">
        <f t="shared" si="314"/>
        <v>0</v>
      </c>
      <c r="O200" s="156">
        <f>SUM(O175:O199)</f>
        <v>0</v>
      </c>
      <c r="P200" s="156">
        <f>SUM(P175:P199)</f>
        <v>0</v>
      </c>
      <c r="Q200" s="160">
        <f t="shared" si="276"/>
        <v>0</v>
      </c>
      <c r="R200" s="151">
        <f t="shared" si="277"/>
        <v>0</v>
      </c>
      <c r="S200" s="161">
        <f t="shared" si="278"/>
        <v>0</v>
      </c>
      <c r="U200" s="151">
        <f>SUM(U175:U199)</f>
        <v>1</v>
      </c>
      <c r="V200" s="151">
        <f>SUM(V175:V199)</f>
        <v>1</v>
      </c>
      <c r="W200" s="160">
        <f>IFERROR((V200-P200)/P200,0)</f>
        <v>0</v>
      </c>
      <c r="X200" s="151">
        <f>SUM(X175:X199)</f>
        <v>0</v>
      </c>
      <c r="Y200" s="151">
        <f>SUM(Y175:Y199)</f>
        <v>1</v>
      </c>
      <c r="Z200" s="160">
        <f t="shared" si="318"/>
        <v>0</v>
      </c>
      <c r="AA200" s="151">
        <f>SUM(AA175:AA199)</f>
        <v>0</v>
      </c>
      <c r="AB200" s="151">
        <f>SUM(AB175:AB199)</f>
        <v>1</v>
      </c>
      <c r="AC200" s="160">
        <f t="shared" si="320"/>
        <v>0</v>
      </c>
      <c r="AD200" s="151">
        <f>SUM(AD175:AD199)</f>
        <v>0</v>
      </c>
      <c r="AE200" s="151">
        <f>SUM(AE175:AE199)</f>
        <v>1</v>
      </c>
      <c r="AF200" s="160">
        <f t="shared" si="322"/>
        <v>0</v>
      </c>
      <c r="AG200" s="151">
        <f>SUM(AG175:AG199)</f>
        <v>0</v>
      </c>
      <c r="AH200" s="151">
        <f>SUM(AH175:AH199)</f>
        <v>1</v>
      </c>
      <c r="AI200" s="160">
        <f>IFERROR((AH200-AE200)/AE200,0)</f>
        <v>0</v>
      </c>
      <c r="AJ200" s="151">
        <f>SUM(AJ175:AJ199)</f>
        <v>1</v>
      </c>
      <c r="AK200" s="161">
        <f t="shared" si="326"/>
        <v>0</v>
      </c>
    </row>
    <row r="202" spans="1:37" ht="17.25" customHeight="1" x14ac:dyDescent="0.35">
      <c r="B202" s="296" t="s">
        <v>158</v>
      </c>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6"/>
      <c r="AK202" s="332"/>
    </row>
    <row r="203" spans="1:37"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row>
    <row r="204" spans="1:37" ht="15" customHeight="1" outlineLevel="1" x14ac:dyDescent="0.35">
      <c r="B204" s="333"/>
      <c r="C204" s="334" t="s">
        <v>105</v>
      </c>
      <c r="D204" s="307" t="s">
        <v>130</v>
      </c>
      <c r="E204" s="308"/>
      <c r="F204" s="308"/>
      <c r="G204" s="308"/>
      <c r="H204" s="308"/>
      <c r="I204" s="308"/>
      <c r="J204" s="308"/>
      <c r="K204" s="308"/>
      <c r="L204" s="308"/>
      <c r="M204" s="308"/>
      <c r="N204" s="308"/>
      <c r="O204" s="308"/>
      <c r="P204" s="308"/>
      <c r="Q204" s="309"/>
      <c r="R204" s="318" t="str">
        <f xml:space="preserve"> D205&amp;" - "&amp;O205</f>
        <v>2019 - 2023</v>
      </c>
      <c r="S204" s="341"/>
      <c r="U204" s="307" t="s">
        <v>131</v>
      </c>
      <c r="V204" s="308"/>
      <c r="W204" s="308"/>
      <c r="X204" s="308"/>
      <c r="Y204" s="308"/>
      <c r="Z204" s="308"/>
      <c r="AA204" s="308"/>
      <c r="AB204" s="308"/>
      <c r="AC204" s="308"/>
      <c r="AD204" s="308"/>
      <c r="AE204" s="308"/>
      <c r="AF204" s="308"/>
      <c r="AG204" s="308"/>
      <c r="AH204" s="308"/>
      <c r="AI204" s="308"/>
      <c r="AJ204" s="308"/>
      <c r="AK204" s="330"/>
    </row>
    <row r="205" spans="1:37" ht="15" customHeight="1" outlineLevel="1" x14ac:dyDescent="0.35">
      <c r="B205" s="333"/>
      <c r="C205" s="335"/>
      <c r="D205" s="307">
        <f>$C$3-5</f>
        <v>2019</v>
      </c>
      <c r="E205" s="309"/>
      <c r="F205" s="307">
        <f>$C$3-4</f>
        <v>2020</v>
      </c>
      <c r="G205" s="308"/>
      <c r="H205" s="309"/>
      <c r="I205" s="307">
        <f>$C$3-3</f>
        <v>2021</v>
      </c>
      <c r="J205" s="308"/>
      <c r="K205" s="309"/>
      <c r="L205" s="307">
        <f>$C$3-2</f>
        <v>2022</v>
      </c>
      <c r="M205" s="308"/>
      <c r="N205" s="309"/>
      <c r="O205" s="307">
        <f>$C$3-1</f>
        <v>2023</v>
      </c>
      <c r="P205" s="308"/>
      <c r="Q205" s="309"/>
      <c r="R205" s="320"/>
      <c r="S205" s="342"/>
      <c r="U205" s="307">
        <f>$C$3</f>
        <v>2024</v>
      </c>
      <c r="V205" s="308"/>
      <c r="W205" s="309"/>
      <c r="X205" s="307">
        <f>$C$3+1</f>
        <v>2025</v>
      </c>
      <c r="Y205" s="308"/>
      <c r="Z205" s="309"/>
      <c r="AA205" s="307">
        <f>$C$3+2</f>
        <v>2026</v>
      </c>
      <c r="AB205" s="308"/>
      <c r="AC205" s="309"/>
      <c r="AD205" s="307">
        <f>$C$3+3</f>
        <v>2027</v>
      </c>
      <c r="AE205" s="308"/>
      <c r="AF205" s="309"/>
      <c r="AG205" s="307">
        <f>$C$3+4</f>
        <v>2028</v>
      </c>
      <c r="AH205" s="308"/>
      <c r="AI205" s="309"/>
      <c r="AJ205" s="316" t="str">
        <f>U205&amp;" - "&amp;AG205</f>
        <v>2024 - 2028</v>
      </c>
      <c r="AK205" s="331"/>
    </row>
    <row r="206" spans="1:37" ht="29" outlineLevel="1" x14ac:dyDescent="0.35">
      <c r="B206" s="333"/>
      <c r="C206" s="336"/>
      <c r="D206" s="65" t="s">
        <v>132</v>
      </c>
      <c r="E206" s="66" t="s">
        <v>133</v>
      </c>
      <c r="F206" s="65" t="s">
        <v>132</v>
      </c>
      <c r="G206" s="9" t="s">
        <v>133</v>
      </c>
      <c r="H206" s="66" t="s">
        <v>134</v>
      </c>
      <c r="I206" s="65" t="s">
        <v>132</v>
      </c>
      <c r="J206" s="9" t="s">
        <v>133</v>
      </c>
      <c r="K206" s="66" t="s">
        <v>134</v>
      </c>
      <c r="L206" s="65" t="s">
        <v>132</v>
      </c>
      <c r="M206" s="9" t="s">
        <v>133</v>
      </c>
      <c r="N206" s="66" t="s">
        <v>134</v>
      </c>
      <c r="O206" s="65" t="s">
        <v>148</v>
      </c>
      <c r="P206" s="9" t="s">
        <v>149</v>
      </c>
      <c r="Q206" s="66" t="s">
        <v>134</v>
      </c>
      <c r="R206" s="9" t="s">
        <v>126</v>
      </c>
      <c r="S206" s="59" t="s">
        <v>135</v>
      </c>
      <c r="U206" s="65" t="s">
        <v>132</v>
      </c>
      <c r="V206" s="9" t="s">
        <v>133</v>
      </c>
      <c r="W206" s="66" t="s">
        <v>134</v>
      </c>
      <c r="X206" s="65" t="s">
        <v>132</v>
      </c>
      <c r="Y206" s="9" t="s">
        <v>133</v>
      </c>
      <c r="Z206" s="66" t="s">
        <v>134</v>
      </c>
      <c r="AA206" s="65" t="s">
        <v>132</v>
      </c>
      <c r="AB206" s="9" t="s">
        <v>133</v>
      </c>
      <c r="AC206" s="66" t="s">
        <v>134</v>
      </c>
      <c r="AD206" s="65" t="s">
        <v>132</v>
      </c>
      <c r="AE206" s="9" t="s">
        <v>133</v>
      </c>
      <c r="AF206" s="66" t="s">
        <v>134</v>
      </c>
      <c r="AG206" s="65" t="s">
        <v>132</v>
      </c>
      <c r="AH206" s="9" t="s">
        <v>133</v>
      </c>
      <c r="AI206" s="66" t="s">
        <v>134</v>
      </c>
      <c r="AJ206" s="9" t="s">
        <v>126</v>
      </c>
      <c r="AK206" s="59" t="s">
        <v>135</v>
      </c>
    </row>
    <row r="207" spans="1:37" outlineLevel="1" x14ac:dyDescent="0.35">
      <c r="B207" s="229" t="s">
        <v>75</v>
      </c>
      <c r="C207" s="63" t="s">
        <v>106</v>
      </c>
      <c r="D207" s="78"/>
      <c r="E207" s="79">
        <f>D207</f>
        <v>0</v>
      </c>
      <c r="F207" s="78"/>
      <c r="G207" s="155">
        <f t="shared" ref="G207" si="329">E207+F207</f>
        <v>0</v>
      </c>
      <c r="H207" s="159">
        <f t="shared" ref="H207" si="330">IFERROR((G207-E207)/E207,0)</f>
        <v>0</v>
      </c>
      <c r="I207" s="78"/>
      <c r="J207" s="155">
        <f t="shared" ref="J207" si="331">G207+I207</f>
        <v>0</v>
      </c>
      <c r="K207" s="159">
        <f t="shared" ref="K207" si="332">IFERROR((J207-G207)/G207,0)</f>
        <v>0</v>
      </c>
      <c r="L207" s="78"/>
      <c r="M207" s="155">
        <f t="shared" ref="M207" si="333">J207+L207</f>
        <v>0</v>
      </c>
      <c r="N207" s="159">
        <f t="shared" ref="N207" si="334">IFERROR((M207-J207)/J207,0)</f>
        <v>0</v>
      </c>
      <c r="O207" s="78"/>
      <c r="P207" s="155">
        <f t="shared" ref="P207:P231" si="335">M207+O207</f>
        <v>0</v>
      </c>
      <c r="Q207" s="159">
        <f t="shared" ref="Q207:Q232" si="336">IFERROR((P207-M207)/M207,0)</f>
        <v>0</v>
      </c>
      <c r="R207" s="151">
        <f t="shared" ref="R207:R232" si="337">D207+F207+I207+L207+O207</f>
        <v>0</v>
      </c>
      <c r="S207" s="161">
        <f t="shared" ref="S207:S232" si="338">IFERROR((P207/E207)^(1/4)-1,0)</f>
        <v>0</v>
      </c>
      <c r="U207" s="78"/>
      <c r="V207" s="155">
        <f t="shared" ref="V207" si="339">P207+U207</f>
        <v>0</v>
      </c>
      <c r="W207" s="159">
        <f t="shared" ref="W207" si="340">IFERROR((V207-P207)/P207,0)</f>
        <v>0</v>
      </c>
      <c r="X207" s="78"/>
      <c r="Y207" s="155">
        <f t="shared" ref="Y207" si="341">V207+X207</f>
        <v>0</v>
      </c>
      <c r="Z207" s="159">
        <f t="shared" ref="Z207" si="342">IFERROR((Y207-V207)/V207,0)</f>
        <v>0</v>
      </c>
      <c r="AA207" s="78"/>
      <c r="AB207" s="155">
        <f t="shared" ref="AB207" si="343">Y207+AA207</f>
        <v>0</v>
      </c>
      <c r="AC207" s="159">
        <f t="shared" ref="AC207" si="344">IFERROR((AB207-Y207)/Y207,0)</f>
        <v>0</v>
      </c>
      <c r="AD207" s="78"/>
      <c r="AE207" s="155">
        <f t="shared" ref="AE207" si="345">AB207+AD207</f>
        <v>0</v>
      </c>
      <c r="AF207" s="159">
        <f t="shared" ref="AF207" si="346">IFERROR((AE207-AB207)/AB207,0)</f>
        <v>0</v>
      </c>
      <c r="AG207" s="78"/>
      <c r="AH207" s="155">
        <f t="shared" ref="AH207" si="347">AE207+AG207</f>
        <v>0</v>
      </c>
      <c r="AI207" s="159">
        <f t="shared" ref="AI207" si="348">IFERROR((AH207-AE207)/AE207,0)</f>
        <v>0</v>
      </c>
      <c r="AJ207" s="162">
        <f>U207+X207+AA207+AD207+AG207</f>
        <v>0</v>
      </c>
      <c r="AK207" s="161">
        <f>IFERROR((AH207/V207)^(1/4)-1,0)</f>
        <v>0</v>
      </c>
    </row>
    <row r="208" spans="1:37" outlineLevel="1" x14ac:dyDescent="0.35">
      <c r="B208" s="230" t="s">
        <v>76</v>
      </c>
      <c r="C208" s="63" t="s">
        <v>106</v>
      </c>
      <c r="D208" s="78"/>
      <c r="E208" s="79">
        <f t="shared" ref="E208:E227" si="349">D208</f>
        <v>0</v>
      </c>
      <c r="F208" s="78"/>
      <c r="G208" s="155">
        <f t="shared" ref="G208:G227" si="350">E208+F208</f>
        <v>0</v>
      </c>
      <c r="H208" s="159">
        <f t="shared" ref="H208:H227" si="351">IFERROR((G208-E208)/E208,0)</f>
        <v>0</v>
      </c>
      <c r="I208" s="78"/>
      <c r="J208" s="155">
        <f t="shared" ref="J208:J227" si="352">G208+I208</f>
        <v>0</v>
      </c>
      <c r="K208" s="159">
        <f t="shared" ref="K208:K227" si="353">IFERROR((J208-G208)/G208,0)</f>
        <v>0</v>
      </c>
      <c r="L208" s="78"/>
      <c r="M208" s="155">
        <f t="shared" ref="M208:M227" si="354">J208+L208</f>
        <v>0</v>
      </c>
      <c r="N208" s="159">
        <f t="shared" ref="N208:N227" si="355">IFERROR((M208-J208)/J208,0)</f>
        <v>0</v>
      </c>
      <c r="O208" s="78"/>
      <c r="P208" s="155">
        <f t="shared" si="335"/>
        <v>0</v>
      </c>
      <c r="Q208" s="159">
        <f t="shared" si="336"/>
        <v>0</v>
      </c>
      <c r="R208" s="151">
        <f t="shared" si="337"/>
        <v>0</v>
      </c>
      <c r="S208" s="161">
        <f t="shared" si="338"/>
        <v>0</v>
      </c>
      <c r="U208" s="78"/>
      <c r="V208" s="155">
        <f t="shared" ref="V208:V227" si="356">P208+U208</f>
        <v>0</v>
      </c>
      <c r="W208" s="159">
        <f t="shared" ref="W208:W227" si="357">IFERROR((V208-P208)/P208,0)</f>
        <v>0</v>
      </c>
      <c r="X208" s="78"/>
      <c r="Y208" s="155">
        <f t="shared" ref="Y208:Y227" si="358">V208+X208</f>
        <v>0</v>
      </c>
      <c r="Z208" s="159">
        <f t="shared" ref="Z208:Z227" si="359">IFERROR((Y208-V208)/V208,0)</f>
        <v>0</v>
      </c>
      <c r="AA208" s="78"/>
      <c r="AB208" s="155">
        <f t="shared" ref="AB208:AB227" si="360">Y208+AA208</f>
        <v>0</v>
      </c>
      <c r="AC208" s="159">
        <f t="shared" ref="AC208:AC227" si="361">IFERROR((AB208-Y208)/Y208,0)</f>
        <v>0</v>
      </c>
      <c r="AD208" s="78"/>
      <c r="AE208" s="155">
        <f t="shared" ref="AE208:AE227" si="362">AB208+AD208</f>
        <v>0</v>
      </c>
      <c r="AF208" s="159">
        <f t="shared" ref="AF208:AF227" si="363">IFERROR((AE208-AB208)/AB208,0)</f>
        <v>0</v>
      </c>
      <c r="AG208" s="78"/>
      <c r="AH208" s="155">
        <f t="shared" ref="AH208:AH227" si="364">AE208+AG208</f>
        <v>0</v>
      </c>
      <c r="AI208" s="159">
        <f t="shared" ref="AI208:AI227" si="365">IFERROR((AH208-AE208)/AE208,0)</f>
        <v>0</v>
      </c>
      <c r="AJ208" s="162">
        <f t="shared" ref="AJ208:AJ227" si="366">U208+X208+AA208+AD208+AG208</f>
        <v>0</v>
      </c>
      <c r="AK208" s="161">
        <f t="shared" ref="AK208:AK227" si="367">IFERROR((AH208/V208)^(1/4)-1,0)</f>
        <v>0</v>
      </c>
    </row>
    <row r="209" spans="2:37" outlineLevel="1" x14ac:dyDescent="0.35">
      <c r="B209" s="229" t="s">
        <v>77</v>
      </c>
      <c r="C209" s="63" t="s">
        <v>106</v>
      </c>
      <c r="D209" s="78"/>
      <c r="E209" s="79">
        <f t="shared" si="349"/>
        <v>0</v>
      </c>
      <c r="F209" s="78"/>
      <c r="G209" s="155">
        <f t="shared" si="350"/>
        <v>0</v>
      </c>
      <c r="H209" s="159">
        <f t="shared" si="351"/>
        <v>0</v>
      </c>
      <c r="I209" s="78"/>
      <c r="J209" s="155">
        <f t="shared" si="352"/>
        <v>0</v>
      </c>
      <c r="K209" s="159">
        <f t="shared" si="353"/>
        <v>0</v>
      </c>
      <c r="L209" s="78"/>
      <c r="M209" s="155">
        <f t="shared" si="354"/>
        <v>0</v>
      </c>
      <c r="N209" s="159">
        <f t="shared" si="355"/>
        <v>0</v>
      </c>
      <c r="O209" s="78"/>
      <c r="P209" s="155">
        <f t="shared" si="335"/>
        <v>0</v>
      </c>
      <c r="Q209" s="159">
        <f t="shared" si="336"/>
        <v>0</v>
      </c>
      <c r="R209" s="151">
        <f t="shared" si="337"/>
        <v>0</v>
      </c>
      <c r="S209" s="161">
        <f t="shared" si="338"/>
        <v>0</v>
      </c>
      <c r="U209" s="78"/>
      <c r="V209" s="155">
        <f t="shared" si="356"/>
        <v>0</v>
      </c>
      <c r="W209" s="159">
        <f t="shared" si="357"/>
        <v>0</v>
      </c>
      <c r="X209" s="78"/>
      <c r="Y209" s="155">
        <f t="shared" si="358"/>
        <v>0</v>
      </c>
      <c r="Z209" s="159">
        <f t="shared" si="359"/>
        <v>0</v>
      </c>
      <c r="AA209" s="78"/>
      <c r="AB209" s="155">
        <f t="shared" si="360"/>
        <v>0</v>
      </c>
      <c r="AC209" s="159">
        <f t="shared" si="361"/>
        <v>0</v>
      </c>
      <c r="AD209" s="78"/>
      <c r="AE209" s="155">
        <f t="shared" si="362"/>
        <v>0</v>
      </c>
      <c r="AF209" s="159">
        <f t="shared" si="363"/>
        <v>0</v>
      </c>
      <c r="AG209" s="78"/>
      <c r="AH209" s="155">
        <f t="shared" si="364"/>
        <v>0</v>
      </c>
      <c r="AI209" s="159">
        <f t="shared" si="365"/>
        <v>0</v>
      </c>
      <c r="AJ209" s="162">
        <f t="shared" si="366"/>
        <v>0</v>
      </c>
      <c r="AK209" s="161">
        <f t="shared" si="367"/>
        <v>0</v>
      </c>
    </row>
    <row r="210" spans="2:37" outlineLevel="1" x14ac:dyDescent="0.35">
      <c r="B210" s="230" t="s">
        <v>78</v>
      </c>
      <c r="C210" s="63" t="s">
        <v>106</v>
      </c>
      <c r="D210" s="78"/>
      <c r="E210" s="79">
        <f t="shared" si="349"/>
        <v>0</v>
      </c>
      <c r="F210" s="78"/>
      <c r="G210" s="155">
        <f t="shared" si="350"/>
        <v>0</v>
      </c>
      <c r="H210" s="159">
        <f t="shared" si="351"/>
        <v>0</v>
      </c>
      <c r="I210" s="78"/>
      <c r="J210" s="155">
        <f t="shared" si="352"/>
        <v>0</v>
      </c>
      <c r="K210" s="159">
        <f t="shared" si="353"/>
        <v>0</v>
      </c>
      <c r="L210" s="78"/>
      <c r="M210" s="155">
        <f t="shared" si="354"/>
        <v>0</v>
      </c>
      <c r="N210" s="159">
        <f t="shared" si="355"/>
        <v>0</v>
      </c>
      <c r="O210" s="78"/>
      <c r="P210" s="155">
        <f t="shared" si="335"/>
        <v>0</v>
      </c>
      <c r="Q210" s="159">
        <f t="shared" si="336"/>
        <v>0</v>
      </c>
      <c r="R210" s="151">
        <f t="shared" si="337"/>
        <v>0</v>
      </c>
      <c r="S210" s="161">
        <f t="shared" si="338"/>
        <v>0</v>
      </c>
      <c r="U210" s="78"/>
      <c r="V210" s="155">
        <f t="shared" si="356"/>
        <v>0</v>
      </c>
      <c r="W210" s="159">
        <f t="shared" si="357"/>
        <v>0</v>
      </c>
      <c r="X210" s="78"/>
      <c r="Y210" s="155">
        <f t="shared" si="358"/>
        <v>0</v>
      </c>
      <c r="Z210" s="159">
        <f t="shared" si="359"/>
        <v>0</v>
      </c>
      <c r="AA210" s="78"/>
      <c r="AB210" s="155">
        <f t="shared" si="360"/>
        <v>0</v>
      </c>
      <c r="AC210" s="159">
        <f t="shared" si="361"/>
        <v>0</v>
      </c>
      <c r="AD210" s="78"/>
      <c r="AE210" s="155">
        <f t="shared" si="362"/>
        <v>0</v>
      </c>
      <c r="AF210" s="159">
        <f t="shared" si="363"/>
        <v>0</v>
      </c>
      <c r="AG210" s="78"/>
      <c r="AH210" s="155">
        <f t="shared" si="364"/>
        <v>0</v>
      </c>
      <c r="AI210" s="159">
        <f t="shared" si="365"/>
        <v>0</v>
      </c>
      <c r="AJ210" s="162">
        <f t="shared" si="366"/>
        <v>0</v>
      </c>
      <c r="AK210" s="161">
        <f t="shared" si="367"/>
        <v>0</v>
      </c>
    </row>
    <row r="211" spans="2:37" outlineLevel="1" x14ac:dyDescent="0.35">
      <c r="B211" s="229" t="s">
        <v>79</v>
      </c>
      <c r="C211" s="63" t="s">
        <v>106</v>
      </c>
      <c r="D211" s="78"/>
      <c r="E211" s="79">
        <f t="shared" si="349"/>
        <v>0</v>
      </c>
      <c r="F211" s="78"/>
      <c r="G211" s="155">
        <f t="shared" si="350"/>
        <v>0</v>
      </c>
      <c r="H211" s="159">
        <f t="shared" si="351"/>
        <v>0</v>
      </c>
      <c r="I211" s="78"/>
      <c r="J211" s="155">
        <f t="shared" si="352"/>
        <v>0</v>
      </c>
      <c r="K211" s="159">
        <f t="shared" si="353"/>
        <v>0</v>
      </c>
      <c r="L211" s="78"/>
      <c r="M211" s="155">
        <f t="shared" si="354"/>
        <v>0</v>
      </c>
      <c r="N211" s="159">
        <f t="shared" si="355"/>
        <v>0</v>
      </c>
      <c r="O211" s="78"/>
      <c r="P211" s="155">
        <f t="shared" si="335"/>
        <v>0</v>
      </c>
      <c r="Q211" s="159">
        <f t="shared" si="336"/>
        <v>0</v>
      </c>
      <c r="R211" s="151">
        <f t="shared" si="337"/>
        <v>0</v>
      </c>
      <c r="S211" s="161">
        <f t="shared" si="338"/>
        <v>0</v>
      </c>
      <c r="U211" s="78"/>
      <c r="V211" s="155">
        <f t="shared" si="356"/>
        <v>0</v>
      </c>
      <c r="W211" s="159">
        <f t="shared" si="357"/>
        <v>0</v>
      </c>
      <c r="X211" s="78"/>
      <c r="Y211" s="155">
        <f t="shared" si="358"/>
        <v>0</v>
      </c>
      <c r="Z211" s="159">
        <f t="shared" si="359"/>
        <v>0</v>
      </c>
      <c r="AA211" s="78"/>
      <c r="AB211" s="155">
        <f t="shared" si="360"/>
        <v>0</v>
      </c>
      <c r="AC211" s="159">
        <f t="shared" si="361"/>
        <v>0</v>
      </c>
      <c r="AD211" s="78"/>
      <c r="AE211" s="155">
        <f t="shared" si="362"/>
        <v>0</v>
      </c>
      <c r="AF211" s="159">
        <f t="shared" si="363"/>
        <v>0</v>
      </c>
      <c r="AG211" s="78"/>
      <c r="AH211" s="155">
        <f t="shared" si="364"/>
        <v>0</v>
      </c>
      <c r="AI211" s="159">
        <f t="shared" si="365"/>
        <v>0</v>
      </c>
      <c r="AJ211" s="162">
        <f t="shared" si="366"/>
        <v>0</v>
      </c>
      <c r="AK211" s="161">
        <f t="shared" si="367"/>
        <v>0</v>
      </c>
    </row>
    <row r="212" spans="2:37" outlineLevel="1" x14ac:dyDescent="0.35">
      <c r="B212" s="230" t="s">
        <v>80</v>
      </c>
      <c r="C212" s="63" t="s">
        <v>106</v>
      </c>
      <c r="D212" s="78"/>
      <c r="E212" s="79">
        <f t="shared" si="349"/>
        <v>0</v>
      </c>
      <c r="F212" s="78"/>
      <c r="G212" s="155">
        <f t="shared" si="350"/>
        <v>0</v>
      </c>
      <c r="H212" s="159">
        <f t="shared" si="351"/>
        <v>0</v>
      </c>
      <c r="I212" s="78"/>
      <c r="J212" s="155">
        <f t="shared" si="352"/>
        <v>0</v>
      </c>
      <c r="K212" s="159">
        <f t="shared" si="353"/>
        <v>0</v>
      </c>
      <c r="L212" s="78"/>
      <c r="M212" s="155">
        <f t="shared" si="354"/>
        <v>0</v>
      </c>
      <c r="N212" s="159">
        <f t="shared" si="355"/>
        <v>0</v>
      </c>
      <c r="O212" s="78"/>
      <c r="P212" s="155">
        <f t="shared" si="335"/>
        <v>0</v>
      </c>
      <c r="Q212" s="159">
        <f t="shared" si="336"/>
        <v>0</v>
      </c>
      <c r="R212" s="151">
        <f t="shared" si="337"/>
        <v>0</v>
      </c>
      <c r="S212" s="161">
        <f t="shared" si="338"/>
        <v>0</v>
      </c>
      <c r="U212" s="78"/>
      <c r="V212" s="155">
        <f t="shared" si="356"/>
        <v>0</v>
      </c>
      <c r="W212" s="159">
        <f t="shared" si="357"/>
        <v>0</v>
      </c>
      <c r="X212" s="78"/>
      <c r="Y212" s="155">
        <f t="shared" si="358"/>
        <v>0</v>
      </c>
      <c r="Z212" s="159">
        <f t="shared" si="359"/>
        <v>0</v>
      </c>
      <c r="AA212" s="78"/>
      <c r="AB212" s="155">
        <f t="shared" si="360"/>
        <v>0</v>
      </c>
      <c r="AC212" s="159">
        <f t="shared" si="361"/>
        <v>0</v>
      </c>
      <c r="AD212" s="78"/>
      <c r="AE212" s="155">
        <f t="shared" si="362"/>
        <v>0</v>
      </c>
      <c r="AF212" s="159">
        <f t="shared" si="363"/>
        <v>0</v>
      </c>
      <c r="AG212" s="78"/>
      <c r="AH212" s="155">
        <f t="shared" si="364"/>
        <v>0</v>
      </c>
      <c r="AI212" s="159">
        <f t="shared" si="365"/>
        <v>0</v>
      </c>
      <c r="AJ212" s="162">
        <f t="shared" si="366"/>
        <v>0</v>
      </c>
      <c r="AK212" s="161">
        <f t="shared" si="367"/>
        <v>0</v>
      </c>
    </row>
    <row r="213" spans="2:37" outlineLevel="1" x14ac:dyDescent="0.35">
      <c r="B213" s="229" t="s">
        <v>81</v>
      </c>
      <c r="C213" s="63" t="s">
        <v>106</v>
      </c>
      <c r="D213" s="78"/>
      <c r="E213" s="79">
        <f t="shared" si="349"/>
        <v>0</v>
      </c>
      <c r="F213" s="78"/>
      <c r="G213" s="155">
        <f t="shared" si="350"/>
        <v>0</v>
      </c>
      <c r="H213" s="159">
        <f t="shared" si="351"/>
        <v>0</v>
      </c>
      <c r="I213" s="78"/>
      <c r="J213" s="155">
        <f t="shared" si="352"/>
        <v>0</v>
      </c>
      <c r="K213" s="159">
        <f t="shared" si="353"/>
        <v>0</v>
      </c>
      <c r="L213" s="78"/>
      <c r="M213" s="155">
        <f t="shared" si="354"/>
        <v>0</v>
      </c>
      <c r="N213" s="159">
        <f t="shared" si="355"/>
        <v>0</v>
      </c>
      <c r="O213" s="78"/>
      <c r="P213" s="155">
        <f t="shared" si="335"/>
        <v>0</v>
      </c>
      <c r="Q213" s="159">
        <f t="shared" si="336"/>
        <v>0</v>
      </c>
      <c r="R213" s="151">
        <f t="shared" si="337"/>
        <v>0</v>
      </c>
      <c r="S213" s="161">
        <f t="shared" si="338"/>
        <v>0</v>
      </c>
      <c r="U213" s="78"/>
      <c r="V213" s="155">
        <f t="shared" si="356"/>
        <v>0</v>
      </c>
      <c r="W213" s="159">
        <f t="shared" si="357"/>
        <v>0</v>
      </c>
      <c r="X213" s="78"/>
      <c r="Y213" s="155">
        <f t="shared" si="358"/>
        <v>0</v>
      </c>
      <c r="Z213" s="159">
        <f t="shared" si="359"/>
        <v>0</v>
      </c>
      <c r="AA213" s="78"/>
      <c r="AB213" s="155">
        <f t="shared" si="360"/>
        <v>0</v>
      </c>
      <c r="AC213" s="159">
        <f t="shared" si="361"/>
        <v>0</v>
      </c>
      <c r="AD213" s="78"/>
      <c r="AE213" s="155">
        <f t="shared" si="362"/>
        <v>0</v>
      </c>
      <c r="AF213" s="159">
        <f t="shared" si="363"/>
        <v>0</v>
      </c>
      <c r="AG213" s="78"/>
      <c r="AH213" s="155">
        <f t="shared" si="364"/>
        <v>0</v>
      </c>
      <c r="AI213" s="159">
        <f t="shared" si="365"/>
        <v>0</v>
      </c>
      <c r="AJ213" s="162">
        <f t="shared" si="366"/>
        <v>0</v>
      </c>
      <c r="AK213" s="161">
        <f t="shared" si="367"/>
        <v>0</v>
      </c>
    </row>
    <row r="214" spans="2:37" outlineLevel="1" x14ac:dyDescent="0.35">
      <c r="B214" s="230" t="s">
        <v>82</v>
      </c>
      <c r="C214" s="63" t="s">
        <v>106</v>
      </c>
      <c r="D214" s="78"/>
      <c r="E214" s="79">
        <f t="shared" si="349"/>
        <v>0</v>
      </c>
      <c r="F214" s="78"/>
      <c r="G214" s="155">
        <f t="shared" si="350"/>
        <v>0</v>
      </c>
      <c r="H214" s="159">
        <f t="shared" si="351"/>
        <v>0</v>
      </c>
      <c r="I214" s="78"/>
      <c r="J214" s="155">
        <f t="shared" si="352"/>
        <v>0</v>
      </c>
      <c r="K214" s="159">
        <f t="shared" si="353"/>
        <v>0</v>
      </c>
      <c r="L214" s="78"/>
      <c r="M214" s="155">
        <f t="shared" si="354"/>
        <v>0</v>
      </c>
      <c r="N214" s="159">
        <f t="shared" si="355"/>
        <v>0</v>
      </c>
      <c r="O214" s="78"/>
      <c r="P214" s="155">
        <f t="shared" si="335"/>
        <v>0</v>
      </c>
      <c r="Q214" s="159">
        <f t="shared" si="336"/>
        <v>0</v>
      </c>
      <c r="R214" s="151">
        <f t="shared" si="337"/>
        <v>0</v>
      </c>
      <c r="S214" s="161">
        <f t="shared" si="338"/>
        <v>0</v>
      </c>
      <c r="U214" s="78"/>
      <c r="V214" s="155">
        <f t="shared" si="356"/>
        <v>0</v>
      </c>
      <c r="W214" s="159">
        <f t="shared" si="357"/>
        <v>0</v>
      </c>
      <c r="X214" s="78"/>
      <c r="Y214" s="155">
        <f t="shared" si="358"/>
        <v>0</v>
      </c>
      <c r="Z214" s="159">
        <f t="shared" si="359"/>
        <v>0</v>
      </c>
      <c r="AA214" s="78"/>
      <c r="AB214" s="155">
        <f t="shared" si="360"/>
        <v>0</v>
      </c>
      <c r="AC214" s="159">
        <f t="shared" si="361"/>
        <v>0</v>
      </c>
      <c r="AD214" s="78"/>
      <c r="AE214" s="155">
        <f t="shared" si="362"/>
        <v>0</v>
      </c>
      <c r="AF214" s="159">
        <f t="shared" si="363"/>
        <v>0</v>
      </c>
      <c r="AG214" s="78"/>
      <c r="AH214" s="155">
        <f t="shared" si="364"/>
        <v>0</v>
      </c>
      <c r="AI214" s="159">
        <f t="shared" si="365"/>
        <v>0</v>
      </c>
      <c r="AJ214" s="162">
        <f t="shared" si="366"/>
        <v>0</v>
      </c>
      <c r="AK214" s="161">
        <f t="shared" si="367"/>
        <v>0</v>
      </c>
    </row>
    <row r="215" spans="2:37" outlineLevel="1" x14ac:dyDescent="0.35">
      <c r="B215" s="230" t="s">
        <v>83</v>
      </c>
      <c r="C215" s="63" t="s">
        <v>106</v>
      </c>
      <c r="D215" s="78"/>
      <c r="E215" s="79">
        <f t="shared" si="349"/>
        <v>0</v>
      </c>
      <c r="F215" s="78"/>
      <c r="G215" s="155">
        <f t="shared" si="350"/>
        <v>0</v>
      </c>
      <c r="H215" s="159">
        <f t="shared" si="351"/>
        <v>0</v>
      </c>
      <c r="I215" s="78"/>
      <c r="J215" s="155">
        <f t="shared" si="352"/>
        <v>0</v>
      </c>
      <c r="K215" s="159">
        <f t="shared" si="353"/>
        <v>0</v>
      </c>
      <c r="L215" s="78"/>
      <c r="M215" s="155">
        <f t="shared" si="354"/>
        <v>0</v>
      </c>
      <c r="N215" s="159">
        <f t="shared" si="355"/>
        <v>0</v>
      </c>
      <c r="O215" s="78"/>
      <c r="P215" s="155">
        <f t="shared" si="335"/>
        <v>0</v>
      </c>
      <c r="Q215" s="159">
        <f t="shared" si="336"/>
        <v>0</v>
      </c>
      <c r="R215" s="151">
        <f t="shared" si="337"/>
        <v>0</v>
      </c>
      <c r="S215" s="161">
        <f t="shared" si="338"/>
        <v>0</v>
      </c>
      <c r="U215" s="78"/>
      <c r="V215" s="155">
        <f t="shared" si="356"/>
        <v>0</v>
      </c>
      <c r="W215" s="159">
        <f t="shared" si="357"/>
        <v>0</v>
      </c>
      <c r="X215" s="78"/>
      <c r="Y215" s="155">
        <f t="shared" si="358"/>
        <v>0</v>
      </c>
      <c r="Z215" s="159">
        <f t="shared" si="359"/>
        <v>0</v>
      </c>
      <c r="AA215" s="78"/>
      <c r="AB215" s="155">
        <f t="shared" si="360"/>
        <v>0</v>
      </c>
      <c r="AC215" s="159">
        <f t="shared" si="361"/>
        <v>0</v>
      </c>
      <c r="AD215" s="78"/>
      <c r="AE215" s="155">
        <f t="shared" si="362"/>
        <v>0</v>
      </c>
      <c r="AF215" s="159">
        <f t="shared" si="363"/>
        <v>0</v>
      </c>
      <c r="AG215" s="78"/>
      <c r="AH215" s="155">
        <f t="shared" si="364"/>
        <v>0</v>
      </c>
      <c r="AI215" s="159">
        <f t="shared" si="365"/>
        <v>0</v>
      </c>
      <c r="AJ215" s="162">
        <f t="shared" si="366"/>
        <v>0</v>
      </c>
      <c r="AK215" s="161">
        <f t="shared" si="367"/>
        <v>0</v>
      </c>
    </row>
    <row r="216" spans="2:37" outlineLevel="1" x14ac:dyDescent="0.35">
      <c r="B216" s="230" t="s">
        <v>84</v>
      </c>
      <c r="C216" s="63" t="s">
        <v>106</v>
      </c>
      <c r="D216" s="78"/>
      <c r="E216" s="79">
        <f t="shared" si="349"/>
        <v>0</v>
      </c>
      <c r="F216" s="78"/>
      <c r="G216" s="155">
        <f t="shared" si="350"/>
        <v>0</v>
      </c>
      <c r="H216" s="159">
        <f t="shared" si="351"/>
        <v>0</v>
      </c>
      <c r="I216" s="78"/>
      <c r="J216" s="155">
        <f t="shared" si="352"/>
        <v>0</v>
      </c>
      <c r="K216" s="159">
        <f t="shared" si="353"/>
        <v>0</v>
      </c>
      <c r="L216" s="78"/>
      <c r="M216" s="155">
        <f t="shared" si="354"/>
        <v>0</v>
      </c>
      <c r="N216" s="159">
        <f t="shared" si="355"/>
        <v>0</v>
      </c>
      <c r="O216" s="78"/>
      <c r="P216" s="155">
        <f t="shared" si="335"/>
        <v>0</v>
      </c>
      <c r="Q216" s="159">
        <f t="shared" si="336"/>
        <v>0</v>
      </c>
      <c r="R216" s="151">
        <f t="shared" si="337"/>
        <v>0</v>
      </c>
      <c r="S216" s="161">
        <f t="shared" si="338"/>
        <v>0</v>
      </c>
      <c r="U216" s="78"/>
      <c r="V216" s="155">
        <f t="shared" si="356"/>
        <v>0</v>
      </c>
      <c r="W216" s="159">
        <f t="shared" si="357"/>
        <v>0</v>
      </c>
      <c r="X216" s="78"/>
      <c r="Y216" s="155">
        <f t="shared" si="358"/>
        <v>0</v>
      </c>
      <c r="Z216" s="159">
        <f t="shared" si="359"/>
        <v>0</v>
      </c>
      <c r="AA216" s="78"/>
      <c r="AB216" s="155">
        <f t="shared" si="360"/>
        <v>0</v>
      </c>
      <c r="AC216" s="159">
        <f t="shared" si="361"/>
        <v>0</v>
      </c>
      <c r="AD216" s="78"/>
      <c r="AE216" s="155">
        <f t="shared" si="362"/>
        <v>0</v>
      </c>
      <c r="AF216" s="159">
        <f t="shared" si="363"/>
        <v>0</v>
      </c>
      <c r="AG216" s="78"/>
      <c r="AH216" s="155">
        <f t="shared" si="364"/>
        <v>0</v>
      </c>
      <c r="AI216" s="159">
        <f t="shared" si="365"/>
        <v>0</v>
      </c>
      <c r="AJ216" s="162">
        <f t="shared" si="366"/>
        <v>0</v>
      </c>
      <c r="AK216" s="161">
        <f t="shared" si="367"/>
        <v>0</v>
      </c>
    </row>
    <row r="217" spans="2:37" outlineLevel="1" x14ac:dyDescent="0.35">
      <c r="B217" s="229" t="s">
        <v>85</v>
      </c>
      <c r="C217" s="63" t="s">
        <v>106</v>
      </c>
      <c r="D217" s="78"/>
      <c r="E217" s="79">
        <f t="shared" si="349"/>
        <v>0</v>
      </c>
      <c r="F217" s="78"/>
      <c r="G217" s="155">
        <f t="shared" si="350"/>
        <v>0</v>
      </c>
      <c r="H217" s="159">
        <f t="shared" si="351"/>
        <v>0</v>
      </c>
      <c r="I217" s="78"/>
      <c r="J217" s="155">
        <f t="shared" si="352"/>
        <v>0</v>
      </c>
      <c r="K217" s="159">
        <f t="shared" si="353"/>
        <v>0</v>
      </c>
      <c r="L217" s="78"/>
      <c r="M217" s="155">
        <f t="shared" si="354"/>
        <v>0</v>
      </c>
      <c r="N217" s="159">
        <f t="shared" si="355"/>
        <v>0</v>
      </c>
      <c r="O217" s="78"/>
      <c r="P217" s="155">
        <f t="shared" si="335"/>
        <v>0</v>
      </c>
      <c r="Q217" s="159">
        <f t="shared" si="336"/>
        <v>0</v>
      </c>
      <c r="R217" s="151">
        <f t="shared" si="337"/>
        <v>0</v>
      </c>
      <c r="S217" s="161">
        <f t="shared" si="338"/>
        <v>0</v>
      </c>
      <c r="U217" s="78"/>
      <c r="V217" s="155">
        <f t="shared" si="356"/>
        <v>0</v>
      </c>
      <c r="W217" s="159">
        <f t="shared" si="357"/>
        <v>0</v>
      </c>
      <c r="X217" s="78"/>
      <c r="Y217" s="155">
        <f t="shared" si="358"/>
        <v>0</v>
      </c>
      <c r="Z217" s="159">
        <f t="shared" si="359"/>
        <v>0</v>
      </c>
      <c r="AA217" s="78"/>
      <c r="AB217" s="155">
        <f t="shared" si="360"/>
        <v>0</v>
      </c>
      <c r="AC217" s="159">
        <f t="shared" si="361"/>
        <v>0</v>
      </c>
      <c r="AD217" s="78"/>
      <c r="AE217" s="155">
        <f t="shared" si="362"/>
        <v>0</v>
      </c>
      <c r="AF217" s="159">
        <f t="shared" si="363"/>
        <v>0</v>
      </c>
      <c r="AG217" s="78"/>
      <c r="AH217" s="155">
        <f t="shared" si="364"/>
        <v>0</v>
      </c>
      <c r="AI217" s="159">
        <f t="shared" si="365"/>
        <v>0</v>
      </c>
      <c r="AJ217" s="162">
        <f t="shared" si="366"/>
        <v>0</v>
      </c>
      <c r="AK217" s="161">
        <f t="shared" si="367"/>
        <v>0</v>
      </c>
    </row>
    <row r="218" spans="2:37" outlineLevel="1" x14ac:dyDescent="0.35">
      <c r="B218" s="230" t="s">
        <v>86</v>
      </c>
      <c r="C218" s="63" t="s">
        <v>106</v>
      </c>
      <c r="D218" s="78"/>
      <c r="E218" s="79">
        <f t="shared" si="349"/>
        <v>0</v>
      </c>
      <c r="F218" s="78"/>
      <c r="G218" s="155">
        <f t="shared" si="350"/>
        <v>0</v>
      </c>
      <c r="H218" s="159">
        <f t="shared" si="351"/>
        <v>0</v>
      </c>
      <c r="I218" s="78"/>
      <c r="J218" s="155">
        <f t="shared" si="352"/>
        <v>0</v>
      </c>
      <c r="K218" s="159">
        <f t="shared" si="353"/>
        <v>0</v>
      </c>
      <c r="L218" s="78"/>
      <c r="M218" s="155">
        <f t="shared" si="354"/>
        <v>0</v>
      </c>
      <c r="N218" s="159">
        <f t="shared" si="355"/>
        <v>0</v>
      </c>
      <c r="O218" s="78"/>
      <c r="P218" s="155">
        <f t="shared" si="335"/>
        <v>0</v>
      </c>
      <c r="Q218" s="159">
        <f t="shared" si="336"/>
        <v>0</v>
      </c>
      <c r="R218" s="151">
        <f t="shared" si="337"/>
        <v>0</v>
      </c>
      <c r="S218" s="161">
        <f t="shared" si="338"/>
        <v>0</v>
      </c>
      <c r="U218" s="78"/>
      <c r="V218" s="155">
        <f t="shared" si="356"/>
        <v>0</v>
      </c>
      <c r="W218" s="159">
        <f t="shared" si="357"/>
        <v>0</v>
      </c>
      <c r="X218" s="78"/>
      <c r="Y218" s="155">
        <f t="shared" si="358"/>
        <v>0</v>
      </c>
      <c r="Z218" s="159">
        <f t="shared" si="359"/>
        <v>0</v>
      </c>
      <c r="AA218" s="78"/>
      <c r="AB218" s="155">
        <f t="shared" si="360"/>
        <v>0</v>
      </c>
      <c r="AC218" s="159">
        <f t="shared" si="361"/>
        <v>0</v>
      </c>
      <c r="AD218" s="78"/>
      <c r="AE218" s="155">
        <f t="shared" si="362"/>
        <v>0</v>
      </c>
      <c r="AF218" s="159">
        <f t="shared" si="363"/>
        <v>0</v>
      </c>
      <c r="AG218" s="78"/>
      <c r="AH218" s="155">
        <f t="shared" si="364"/>
        <v>0</v>
      </c>
      <c r="AI218" s="159">
        <f t="shared" si="365"/>
        <v>0</v>
      </c>
      <c r="AJ218" s="162">
        <f t="shared" si="366"/>
        <v>0</v>
      </c>
      <c r="AK218" s="161">
        <f t="shared" si="367"/>
        <v>0</v>
      </c>
    </row>
    <row r="219" spans="2:37" outlineLevel="1" x14ac:dyDescent="0.35">
      <c r="B219" s="230" t="s">
        <v>87</v>
      </c>
      <c r="C219" s="63" t="s">
        <v>106</v>
      </c>
      <c r="D219" s="78"/>
      <c r="E219" s="79">
        <f t="shared" si="349"/>
        <v>0</v>
      </c>
      <c r="F219" s="78"/>
      <c r="G219" s="155">
        <f t="shared" si="350"/>
        <v>0</v>
      </c>
      <c r="H219" s="159">
        <f t="shared" si="351"/>
        <v>0</v>
      </c>
      <c r="I219" s="78"/>
      <c r="J219" s="155">
        <f t="shared" si="352"/>
        <v>0</v>
      </c>
      <c r="K219" s="159">
        <f t="shared" si="353"/>
        <v>0</v>
      </c>
      <c r="L219" s="78"/>
      <c r="M219" s="155">
        <f t="shared" si="354"/>
        <v>0</v>
      </c>
      <c r="N219" s="159">
        <f t="shared" si="355"/>
        <v>0</v>
      </c>
      <c r="O219" s="78"/>
      <c r="P219" s="155">
        <f t="shared" si="335"/>
        <v>0</v>
      </c>
      <c r="Q219" s="159">
        <f t="shared" si="336"/>
        <v>0</v>
      </c>
      <c r="R219" s="151">
        <f t="shared" si="337"/>
        <v>0</v>
      </c>
      <c r="S219" s="161">
        <f t="shared" si="338"/>
        <v>0</v>
      </c>
      <c r="U219" s="78"/>
      <c r="V219" s="155">
        <f t="shared" si="356"/>
        <v>0</v>
      </c>
      <c r="W219" s="159">
        <f t="shared" si="357"/>
        <v>0</v>
      </c>
      <c r="X219" s="78"/>
      <c r="Y219" s="155">
        <f t="shared" si="358"/>
        <v>0</v>
      </c>
      <c r="Z219" s="159">
        <f t="shared" si="359"/>
        <v>0</v>
      </c>
      <c r="AA219" s="78"/>
      <c r="AB219" s="155">
        <f t="shared" si="360"/>
        <v>0</v>
      </c>
      <c r="AC219" s="159">
        <f t="shared" si="361"/>
        <v>0</v>
      </c>
      <c r="AD219" s="78"/>
      <c r="AE219" s="155">
        <f t="shared" si="362"/>
        <v>0</v>
      </c>
      <c r="AF219" s="159">
        <f t="shared" si="363"/>
        <v>0</v>
      </c>
      <c r="AG219" s="78"/>
      <c r="AH219" s="155">
        <f t="shared" si="364"/>
        <v>0</v>
      </c>
      <c r="AI219" s="159">
        <f t="shared" si="365"/>
        <v>0</v>
      </c>
      <c r="AJ219" s="162">
        <f t="shared" si="366"/>
        <v>0</v>
      </c>
      <c r="AK219" s="161">
        <f t="shared" si="367"/>
        <v>0</v>
      </c>
    </row>
    <row r="220" spans="2:37" outlineLevel="1" x14ac:dyDescent="0.35">
      <c r="B220" s="230" t="s">
        <v>88</v>
      </c>
      <c r="C220" s="63" t="s">
        <v>106</v>
      </c>
      <c r="D220" s="78"/>
      <c r="E220" s="79">
        <f t="shared" si="349"/>
        <v>0</v>
      </c>
      <c r="F220" s="78"/>
      <c r="G220" s="155">
        <f t="shared" si="350"/>
        <v>0</v>
      </c>
      <c r="H220" s="159">
        <f t="shared" si="351"/>
        <v>0</v>
      </c>
      <c r="I220" s="78"/>
      <c r="J220" s="155">
        <f t="shared" si="352"/>
        <v>0</v>
      </c>
      <c r="K220" s="159">
        <f t="shared" si="353"/>
        <v>0</v>
      </c>
      <c r="L220" s="78"/>
      <c r="M220" s="155">
        <f t="shared" si="354"/>
        <v>0</v>
      </c>
      <c r="N220" s="159">
        <f t="shared" si="355"/>
        <v>0</v>
      </c>
      <c r="O220" s="78"/>
      <c r="P220" s="155">
        <f t="shared" si="335"/>
        <v>0</v>
      </c>
      <c r="Q220" s="159">
        <f t="shared" si="336"/>
        <v>0</v>
      </c>
      <c r="R220" s="151">
        <f t="shared" si="337"/>
        <v>0</v>
      </c>
      <c r="S220" s="161">
        <f t="shared" si="338"/>
        <v>0</v>
      </c>
      <c r="U220" s="78"/>
      <c r="V220" s="155">
        <f t="shared" si="356"/>
        <v>0</v>
      </c>
      <c r="W220" s="159">
        <f t="shared" si="357"/>
        <v>0</v>
      </c>
      <c r="X220" s="78"/>
      <c r="Y220" s="155">
        <f t="shared" si="358"/>
        <v>0</v>
      </c>
      <c r="Z220" s="159">
        <f t="shared" si="359"/>
        <v>0</v>
      </c>
      <c r="AA220" s="78"/>
      <c r="AB220" s="155">
        <f t="shared" si="360"/>
        <v>0</v>
      </c>
      <c r="AC220" s="159">
        <f t="shared" si="361"/>
        <v>0</v>
      </c>
      <c r="AD220" s="78"/>
      <c r="AE220" s="155">
        <f t="shared" si="362"/>
        <v>0</v>
      </c>
      <c r="AF220" s="159">
        <f t="shared" si="363"/>
        <v>0</v>
      </c>
      <c r="AG220" s="78"/>
      <c r="AH220" s="155">
        <f t="shared" si="364"/>
        <v>0</v>
      </c>
      <c r="AI220" s="159">
        <f t="shared" si="365"/>
        <v>0</v>
      </c>
      <c r="AJ220" s="162">
        <f t="shared" si="366"/>
        <v>0</v>
      </c>
      <c r="AK220" s="161">
        <f t="shared" si="367"/>
        <v>0</v>
      </c>
    </row>
    <row r="221" spans="2:37" outlineLevel="1" x14ac:dyDescent="0.35">
      <c r="B221" s="230" t="s">
        <v>89</v>
      </c>
      <c r="C221" s="63" t="s">
        <v>106</v>
      </c>
      <c r="D221" s="78"/>
      <c r="E221" s="79">
        <f t="shared" si="349"/>
        <v>0</v>
      </c>
      <c r="F221" s="78"/>
      <c r="G221" s="155">
        <f t="shared" si="350"/>
        <v>0</v>
      </c>
      <c r="H221" s="159">
        <f t="shared" si="351"/>
        <v>0</v>
      </c>
      <c r="I221" s="78"/>
      <c r="J221" s="155">
        <f t="shared" si="352"/>
        <v>0</v>
      </c>
      <c r="K221" s="159">
        <f t="shared" si="353"/>
        <v>0</v>
      </c>
      <c r="L221" s="78"/>
      <c r="M221" s="155">
        <f t="shared" si="354"/>
        <v>0</v>
      </c>
      <c r="N221" s="159">
        <f t="shared" si="355"/>
        <v>0</v>
      </c>
      <c r="O221" s="78"/>
      <c r="P221" s="155">
        <f t="shared" si="335"/>
        <v>0</v>
      </c>
      <c r="Q221" s="159">
        <f t="shared" si="336"/>
        <v>0</v>
      </c>
      <c r="R221" s="151">
        <f t="shared" si="337"/>
        <v>0</v>
      </c>
      <c r="S221" s="161">
        <f t="shared" si="338"/>
        <v>0</v>
      </c>
      <c r="U221" s="78"/>
      <c r="V221" s="155">
        <f t="shared" si="356"/>
        <v>0</v>
      </c>
      <c r="W221" s="159">
        <f t="shared" si="357"/>
        <v>0</v>
      </c>
      <c r="X221" s="78"/>
      <c r="Y221" s="155">
        <f t="shared" si="358"/>
        <v>0</v>
      </c>
      <c r="Z221" s="159">
        <f t="shared" si="359"/>
        <v>0</v>
      </c>
      <c r="AA221" s="78"/>
      <c r="AB221" s="155">
        <f t="shared" si="360"/>
        <v>0</v>
      </c>
      <c r="AC221" s="159">
        <f t="shared" si="361"/>
        <v>0</v>
      </c>
      <c r="AD221" s="78"/>
      <c r="AE221" s="155">
        <f t="shared" si="362"/>
        <v>0</v>
      </c>
      <c r="AF221" s="159">
        <f t="shared" si="363"/>
        <v>0</v>
      </c>
      <c r="AG221" s="78"/>
      <c r="AH221" s="155">
        <f t="shared" si="364"/>
        <v>0</v>
      </c>
      <c r="AI221" s="159">
        <f t="shared" si="365"/>
        <v>0</v>
      </c>
      <c r="AJ221" s="162">
        <f t="shared" si="366"/>
        <v>0</v>
      </c>
      <c r="AK221" s="161">
        <f t="shared" si="367"/>
        <v>0</v>
      </c>
    </row>
    <row r="222" spans="2:37" outlineLevel="1" x14ac:dyDescent="0.35">
      <c r="B222" s="229" t="s">
        <v>90</v>
      </c>
      <c r="C222" s="63" t="s">
        <v>106</v>
      </c>
      <c r="D222" s="78"/>
      <c r="E222" s="79">
        <f t="shared" si="349"/>
        <v>0</v>
      </c>
      <c r="F222" s="78"/>
      <c r="G222" s="155">
        <f t="shared" si="350"/>
        <v>0</v>
      </c>
      <c r="H222" s="159">
        <f t="shared" si="351"/>
        <v>0</v>
      </c>
      <c r="I222" s="78"/>
      <c r="J222" s="155">
        <f t="shared" si="352"/>
        <v>0</v>
      </c>
      <c r="K222" s="159">
        <f t="shared" si="353"/>
        <v>0</v>
      </c>
      <c r="L222" s="78"/>
      <c r="M222" s="155">
        <f t="shared" si="354"/>
        <v>0</v>
      </c>
      <c r="N222" s="159">
        <f t="shared" si="355"/>
        <v>0</v>
      </c>
      <c r="O222" s="78"/>
      <c r="P222" s="155">
        <f t="shared" si="335"/>
        <v>0</v>
      </c>
      <c r="Q222" s="159">
        <f t="shared" si="336"/>
        <v>0</v>
      </c>
      <c r="R222" s="151">
        <f t="shared" si="337"/>
        <v>0</v>
      </c>
      <c r="S222" s="161">
        <f t="shared" si="338"/>
        <v>0</v>
      </c>
      <c r="U222" s="78"/>
      <c r="V222" s="155">
        <f t="shared" si="356"/>
        <v>0</v>
      </c>
      <c r="W222" s="159">
        <f t="shared" si="357"/>
        <v>0</v>
      </c>
      <c r="X222" s="78"/>
      <c r="Y222" s="155">
        <f t="shared" si="358"/>
        <v>0</v>
      </c>
      <c r="Z222" s="159">
        <f t="shared" si="359"/>
        <v>0</v>
      </c>
      <c r="AA222" s="78"/>
      <c r="AB222" s="155">
        <f t="shared" si="360"/>
        <v>0</v>
      </c>
      <c r="AC222" s="159">
        <f t="shared" si="361"/>
        <v>0</v>
      </c>
      <c r="AD222" s="78"/>
      <c r="AE222" s="155">
        <f t="shared" si="362"/>
        <v>0</v>
      </c>
      <c r="AF222" s="159">
        <f t="shared" si="363"/>
        <v>0</v>
      </c>
      <c r="AG222" s="78"/>
      <c r="AH222" s="155">
        <f t="shared" si="364"/>
        <v>0</v>
      </c>
      <c r="AI222" s="159">
        <f t="shared" si="365"/>
        <v>0</v>
      </c>
      <c r="AJ222" s="162">
        <f t="shared" si="366"/>
        <v>0</v>
      </c>
      <c r="AK222" s="161">
        <f t="shared" si="367"/>
        <v>0</v>
      </c>
    </row>
    <row r="223" spans="2:37" outlineLevel="1" x14ac:dyDescent="0.35">
      <c r="B223" s="230" t="s">
        <v>91</v>
      </c>
      <c r="C223" s="63" t="s">
        <v>106</v>
      </c>
      <c r="D223" s="78"/>
      <c r="E223" s="79">
        <f t="shared" si="349"/>
        <v>0</v>
      </c>
      <c r="F223" s="78"/>
      <c r="G223" s="155">
        <f t="shared" si="350"/>
        <v>0</v>
      </c>
      <c r="H223" s="159">
        <f t="shared" si="351"/>
        <v>0</v>
      </c>
      <c r="I223" s="78"/>
      <c r="J223" s="155">
        <f t="shared" si="352"/>
        <v>0</v>
      </c>
      <c r="K223" s="159">
        <f t="shared" si="353"/>
        <v>0</v>
      </c>
      <c r="L223" s="78"/>
      <c r="M223" s="155">
        <f t="shared" si="354"/>
        <v>0</v>
      </c>
      <c r="N223" s="159">
        <f t="shared" si="355"/>
        <v>0</v>
      </c>
      <c r="O223" s="78"/>
      <c r="P223" s="155">
        <f t="shared" si="335"/>
        <v>0</v>
      </c>
      <c r="Q223" s="159">
        <f t="shared" si="336"/>
        <v>0</v>
      </c>
      <c r="R223" s="151">
        <f t="shared" si="337"/>
        <v>0</v>
      </c>
      <c r="S223" s="161">
        <f t="shared" si="338"/>
        <v>0</v>
      </c>
      <c r="U223" s="78"/>
      <c r="V223" s="155">
        <f t="shared" si="356"/>
        <v>0</v>
      </c>
      <c r="W223" s="159">
        <f t="shared" si="357"/>
        <v>0</v>
      </c>
      <c r="X223" s="78"/>
      <c r="Y223" s="155">
        <f t="shared" si="358"/>
        <v>0</v>
      </c>
      <c r="Z223" s="159">
        <f t="shared" si="359"/>
        <v>0</v>
      </c>
      <c r="AA223" s="78"/>
      <c r="AB223" s="155">
        <f t="shared" si="360"/>
        <v>0</v>
      </c>
      <c r="AC223" s="159">
        <f t="shared" si="361"/>
        <v>0</v>
      </c>
      <c r="AD223" s="78"/>
      <c r="AE223" s="155">
        <f t="shared" si="362"/>
        <v>0</v>
      </c>
      <c r="AF223" s="159">
        <f t="shared" si="363"/>
        <v>0</v>
      </c>
      <c r="AG223" s="78"/>
      <c r="AH223" s="155">
        <f t="shared" si="364"/>
        <v>0</v>
      </c>
      <c r="AI223" s="159">
        <f t="shared" si="365"/>
        <v>0</v>
      </c>
      <c r="AJ223" s="162">
        <f t="shared" si="366"/>
        <v>0</v>
      </c>
      <c r="AK223" s="161">
        <f t="shared" si="367"/>
        <v>0</v>
      </c>
    </row>
    <row r="224" spans="2:37" outlineLevel="1" x14ac:dyDescent="0.35">
      <c r="B224" s="229" t="s">
        <v>92</v>
      </c>
      <c r="C224" s="63" t="s">
        <v>106</v>
      </c>
      <c r="D224" s="78"/>
      <c r="E224" s="79">
        <f t="shared" si="349"/>
        <v>0</v>
      </c>
      <c r="F224" s="78"/>
      <c r="G224" s="155">
        <f t="shared" si="350"/>
        <v>0</v>
      </c>
      <c r="H224" s="159">
        <f t="shared" si="351"/>
        <v>0</v>
      </c>
      <c r="I224" s="78"/>
      <c r="J224" s="155">
        <f t="shared" si="352"/>
        <v>0</v>
      </c>
      <c r="K224" s="159">
        <f t="shared" si="353"/>
        <v>0</v>
      </c>
      <c r="L224" s="78"/>
      <c r="M224" s="155">
        <f t="shared" si="354"/>
        <v>0</v>
      </c>
      <c r="N224" s="159">
        <f t="shared" si="355"/>
        <v>0</v>
      </c>
      <c r="O224" s="78"/>
      <c r="P224" s="155">
        <f t="shared" si="335"/>
        <v>0</v>
      </c>
      <c r="Q224" s="159">
        <f t="shared" si="336"/>
        <v>0</v>
      </c>
      <c r="R224" s="151">
        <f t="shared" si="337"/>
        <v>0</v>
      </c>
      <c r="S224" s="161">
        <f t="shared" si="338"/>
        <v>0</v>
      </c>
      <c r="U224" s="78"/>
      <c r="V224" s="155">
        <f t="shared" si="356"/>
        <v>0</v>
      </c>
      <c r="W224" s="159">
        <f t="shared" si="357"/>
        <v>0</v>
      </c>
      <c r="X224" s="78"/>
      <c r="Y224" s="155">
        <f t="shared" si="358"/>
        <v>0</v>
      </c>
      <c r="Z224" s="159">
        <f t="shared" si="359"/>
        <v>0</v>
      </c>
      <c r="AA224" s="78"/>
      <c r="AB224" s="155">
        <f t="shared" si="360"/>
        <v>0</v>
      </c>
      <c r="AC224" s="159">
        <f t="shared" si="361"/>
        <v>0</v>
      </c>
      <c r="AD224" s="78"/>
      <c r="AE224" s="155">
        <f t="shared" si="362"/>
        <v>0</v>
      </c>
      <c r="AF224" s="159">
        <f t="shared" si="363"/>
        <v>0</v>
      </c>
      <c r="AG224" s="78"/>
      <c r="AH224" s="155">
        <f t="shared" si="364"/>
        <v>0</v>
      </c>
      <c r="AI224" s="159">
        <f t="shared" si="365"/>
        <v>0</v>
      </c>
      <c r="AJ224" s="162">
        <f t="shared" si="366"/>
        <v>0</v>
      </c>
      <c r="AK224" s="161">
        <f t="shared" si="367"/>
        <v>0</v>
      </c>
    </row>
    <row r="225" spans="2:37" outlineLevel="1" x14ac:dyDescent="0.35">
      <c r="B225" s="230" t="s">
        <v>93</v>
      </c>
      <c r="C225" s="63" t="s">
        <v>106</v>
      </c>
      <c r="D225" s="78"/>
      <c r="E225" s="79">
        <f t="shared" si="349"/>
        <v>0</v>
      </c>
      <c r="F225" s="78"/>
      <c r="G225" s="155">
        <f t="shared" si="350"/>
        <v>0</v>
      </c>
      <c r="H225" s="159">
        <f t="shared" si="351"/>
        <v>0</v>
      </c>
      <c r="I225" s="78"/>
      <c r="J225" s="155">
        <f t="shared" si="352"/>
        <v>0</v>
      </c>
      <c r="K225" s="159">
        <f t="shared" si="353"/>
        <v>0</v>
      </c>
      <c r="L225" s="78"/>
      <c r="M225" s="155">
        <f t="shared" si="354"/>
        <v>0</v>
      </c>
      <c r="N225" s="159">
        <f t="shared" si="355"/>
        <v>0</v>
      </c>
      <c r="O225" s="78"/>
      <c r="P225" s="155">
        <f t="shared" si="335"/>
        <v>0</v>
      </c>
      <c r="Q225" s="159">
        <f t="shared" si="336"/>
        <v>0</v>
      </c>
      <c r="R225" s="151">
        <f t="shared" si="337"/>
        <v>0</v>
      </c>
      <c r="S225" s="161">
        <f t="shared" si="338"/>
        <v>0</v>
      </c>
      <c r="U225" s="78"/>
      <c r="V225" s="155">
        <f t="shared" si="356"/>
        <v>0</v>
      </c>
      <c r="W225" s="159">
        <f t="shared" si="357"/>
        <v>0</v>
      </c>
      <c r="X225" s="78"/>
      <c r="Y225" s="155">
        <f t="shared" si="358"/>
        <v>0</v>
      </c>
      <c r="Z225" s="159">
        <f t="shared" si="359"/>
        <v>0</v>
      </c>
      <c r="AA225" s="78"/>
      <c r="AB225" s="155">
        <f t="shared" si="360"/>
        <v>0</v>
      </c>
      <c r="AC225" s="159">
        <f t="shared" si="361"/>
        <v>0</v>
      </c>
      <c r="AD225" s="78"/>
      <c r="AE225" s="155">
        <f t="shared" si="362"/>
        <v>0</v>
      </c>
      <c r="AF225" s="159">
        <f t="shared" si="363"/>
        <v>0</v>
      </c>
      <c r="AG225" s="78"/>
      <c r="AH225" s="155">
        <f t="shared" si="364"/>
        <v>0</v>
      </c>
      <c r="AI225" s="159">
        <f t="shared" si="365"/>
        <v>0</v>
      </c>
      <c r="AJ225" s="162">
        <f t="shared" si="366"/>
        <v>0</v>
      </c>
      <c r="AK225" s="161">
        <f t="shared" si="367"/>
        <v>0</v>
      </c>
    </row>
    <row r="226" spans="2:37" outlineLevel="1" x14ac:dyDescent="0.35">
      <c r="B226" s="229" t="s">
        <v>94</v>
      </c>
      <c r="C226" s="63" t="s">
        <v>106</v>
      </c>
      <c r="D226" s="78"/>
      <c r="E226" s="79">
        <f t="shared" si="349"/>
        <v>0</v>
      </c>
      <c r="F226" s="78"/>
      <c r="G226" s="155">
        <f t="shared" si="350"/>
        <v>0</v>
      </c>
      <c r="H226" s="159">
        <f t="shared" si="351"/>
        <v>0</v>
      </c>
      <c r="I226" s="78"/>
      <c r="J226" s="155">
        <f t="shared" si="352"/>
        <v>0</v>
      </c>
      <c r="K226" s="159">
        <f t="shared" si="353"/>
        <v>0</v>
      </c>
      <c r="L226" s="78"/>
      <c r="M226" s="155">
        <f t="shared" si="354"/>
        <v>0</v>
      </c>
      <c r="N226" s="159">
        <f t="shared" si="355"/>
        <v>0</v>
      </c>
      <c r="O226" s="78"/>
      <c r="P226" s="155">
        <f t="shared" si="335"/>
        <v>0</v>
      </c>
      <c r="Q226" s="159">
        <f t="shared" si="336"/>
        <v>0</v>
      </c>
      <c r="R226" s="151">
        <f t="shared" si="337"/>
        <v>0</v>
      </c>
      <c r="S226" s="161">
        <f t="shared" si="338"/>
        <v>0</v>
      </c>
      <c r="U226" s="78"/>
      <c r="V226" s="155">
        <f t="shared" si="356"/>
        <v>0</v>
      </c>
      <c r="W226" s="159">
        <f t="shared" si="357"/>
        <v>0</v>
      </c>
      <c r="X226" s="78"/>
      <c r="Y226" s="155">
        <f t="shared" si="358"/>
        <v>0</v>
      </c>
      <c r="Z226" s="159">
        <f t="shared" si="359"/>
        <v>0</v>
      </c>
      <c r="AA226" s="78"/>
      <c r="AB226" s="155">
        <f t="shared" si="360"/>
        <v>0</v>
      </c>
      <c r="AC226" s="159">
        <f t="shared" si="361"/>
        <v>0</v>
      </c>
      <c r="AD226" s="78"/>
      <c r="AE226" s="155">
        <f t="shared" si="362"/>
        <v>0</v>
      </c>
      <c r="AF226" s="159">
        <f t="shared" si="363"/>
        <v>0</v>
      </c>
      <c r="AG226" s="78"/>
      <c r="AH226" s="155">
        <f t="shared" si="364"/>
        <v>0</v>
      </c>
      <c r="AI226" s="159">
        <f t="shared" si="365"/>
        <v>0</v>
      </c>
      <c r="AJ226" s="162">
        <f t="shared" si="366"/>
        <v>0</v>
      </c>
      <c r="AK226" s="161">
        <f t="shared" si="367"/>
        <v>0</v>
      </c>
    </row>
    <row r="227" spans="2:37" outlineLevel="1" x14ac:dyDescent="0.35">
      <c r="B227" s="230" t="s">
        <v>95</v>
      </c>
      <c r="C227" s="63" t="s">
        <v>106</v>
      </c>
      <c r="D227" s="78"/>
      <c r="E227" s="79">
        <f t="shared" si="349"/>
        <v>0</v>
      </c>
      <c r="F227" s="78"/>
      <c r="G227" s="155">
        <f t="shared" si="350"/>
        <v>0</v>
      </c>
      <c r="H227" s="159">
        <f t="shared" si="351"/>
        <v>0</v>
      </c>
      <c r="I227" s="78"/>
      <c r="J227" s="155">
        <f t="shared" si="352"/>
        <v>0</v>
      </c>
      <c r="K227" s="159">
        <f t="shared" si="353"/>
        <v>0</v>
      </c>
      <c r="L227" s="78"/>
      <c r="M227" s="155">
        <f t="shared" si="354"/>
        <v>0</v>
      </c>
      <c r="N227" s="159">
        <f t="shared" si="355"/>
        <v>0</v>
      </c>
      <c r="O227" s="78"/>
      <c r="P227" s="155">
        <f t="shared" si="335"/>
        <v>0</v>
      </c>
      <c r="Q227" s="159">
        <f t="shared" si="336"/>
        <v>0</v>
      </c>
      <c r="R227" s="151">
        <f t="shared" si="337"/>
        <v>0</v>
      </c>
      <c r="S227" s="161">
        <f t="shared" si="338"/>
        <v>0</v>
      </c>
      <c r="U227" s="78"/>
      <c r="V227" s="155">
        <f t="shared" si="356"/>
        <v>0</v>
      </c>
      <c r="W227" s="159">
        <f t="shared" si="357"/>
        <v>0</v>
      </c>
      <c r="X227" s="78"/>
      <c r="Y227" s="155">
        <f t="shared" si="358"/>
        <v>0</v>
      </c>
      <c r="Z227" s="159">
        <f t="shared" si="359"/>
        <v>0</v>
      </c>
      <c r="AA227" s="78"/>
      <c r="AB227" s="155">
        <f t="shared" si="360"/>
        <v>0</v>
      </c>
      <c r="AC227" s="159">
        <f t="shared" si="361"/>
        <v>0</v>
      </c>
      <c r="AD227" s="78"/>
      <c r="AE227" s="155">
        <f t="shared" si="362"/>
        <v>0</v>
      </c>
      <c r="AF227" s="159">
        <f t="shared" si="363"/>
        <v>0</v>
      </c>
      <c r="AG227" s="78"/>
      <c r="AH227" s="155">
        <f t="shared" si="364"/>
        <v>0</v>
      </c>
      <c r="AI227" s="159">
        <f t="shared" si="365"/>
        <v>0</v>
      </c>
      <c r="AJ227" s="162">
        <f t="shared" si="366"/>
        <v>0</v>
      </c>
      <c r="AK227" s="161">
        <f t="shared" si="367"/>
        <v>0</v>
      </c>
    </row>
    <row r="228" spans="2:37" outlineLevel="1" x14ac:dyDescent="0.35">
      <c r="B228" s="229" t="s">
        <v>96</v>
      </c>
      <c r="C228" s="63" t="s">
        <v>106</v>
      </c>
      <c r="D228" s="78"/>
      <c r="E228" s="79">
        <f t="shared" ref="E228:E231" si="368">D228</f>
        <v>0</v>
      </c>
      <c r="F228" s="78"/>
      <c r="G228" s="155">
        <f t="shared" ref="G228:G231" si="369">E228+F228</f>
        <v>0</v>
      </c>
      <c r="H228" s="159">
        <f t="shared" ref="H228:H231" si="370">IFERROR((G228-E228)/E228,0)</f>
        <v>0</v>
      </c>
      <c r="I228" s="78"/>
      <c r="J228" s="155">
        <f t="shared" ref="J228:J231" si="371">G228+I228</f>
        <v>0</v>
      </c>
      <c r="K228" s="159">
        <f t="shared" ref="K228:K232" si="372">IFERROR((J228-G228)/G228,0)</f>
        <v>0</v>
      </c>
      <c r="L228" s="78"/>
      <c r="M228" s="155">
        <f t="shared" ref="M228:M231" si="373">J228+L228</f>
        <v>0</v>
      </c>
      <c r="N228" s="159">
        <f t="shared" ref="N228:N232" si="374">IFERROR((M228-J228)/J228,0)</f>
        <v>0</v>
      </c>
      <c r="O228" s="78"/>
      <c r="P228" s="155">
        <f t="shared" si="335"/>
        <v>0</v>
      </c>
      <c r="Q228" s="159">
        <f t="shared" si="336"/>
        <v>0</v>
      </c>
      <c r="R228" s="151">
        <f t="shared" si="337"/>
        <v>0</v>
      </c>
      <c r="S228" s="161">
        <f t="shared" si="338"/>
        <v>0</v>
      </c>
      <c r="U228" s="78"/>
      <c r="V228" s="155">
        <f t="shared" ref="V228:V231" si="375">P228+U228</f>
        <v>0</v>
      </c>
      <c r="W228" s="159">
        <f t="shared" ref="W228:W231" si="376">IFERROR((V228-P228)/P228,0)</f>
        <v>0</v>
      </c>
      <c r="X228" s="78"/>
      <c r="Y228" s="155">
        <f t="shared" ref="Y228:Y231" si="377">V228+X228</f>
        <v>0</v>
      </c>
      <c r="Z228" s="159">
        <f t="shared" ref="Z228:Z232" si="378">IFERROR((Y228-V228)/V228,0)</f>
        <v>0</v>
      </c>
      <c r="AA228" s="78"/>
      <c r="AB228" s="155">
        <f t="shared" ref="AB228:AB231" si="379">Y228+AA228</f>
        <v>0</v>
      </c>
      <c r="AC228" s="159">
        <f t="shared" ref="AC228:AC232" si="380">IFERROR((AB228-Y228)/Y228,0)</f>
        <v>0</v>
      </c>
      <c r="AD228" s="78"/>
      <c r="AE228" s="155">
        <f t="shared" ref="AE228:AE231" si="381">AB228+AD228</f>
        <v>0</v>
      </c>
      <c r="AF228" s="159">
        <f t="shared" ref="AF228:AF232" si="382">IFERROR((AE228-AB228)/AB228,0)</f>
        <v>0</v>
      </c>
      <c r="AG228" s="78"/>
      <c r="AH228" s="155">
        <f t="shared" ref="AH228:AH231" si="383">AE228+AG228</f>
        <v>0</v>
      </c>
      <c r="AI228" s="159">
        <f t="shared" ref="AI228:AI231" si="384">IFERROR((AH228-AE228)/AE228,0)</f>
        <v>0</v>
      </c>
      <c r="AJ228" s="162">
        <f t="shared" ref="AJ228:AJ231" si="385">U228+X228+AA228+AD228+AG228</f>
        <v>0</v>
      </c>
      <c r="AK228" s="161">
        <f t="shared" ref="AK228:AK232" si="386">IFERROR((AH228/V228)^(1/4)-1,0)</f>
        <v>0</v>
      </c>
    </row>
    <row r="229" spans="2:37" outlineLevel="1" x14ac:dyDescent="0.35">
      <c r="B229" s="230" t="s">
        <v>97</v>
      </c>
      <c r="C229" s="63" t="s">
        <v>106</v>
      </c>
      <c r="D229" s="78"/>
      <c r="E229" s="79">
        <f t="shared" si="368"/>
        <v>0</v>
      </c>
      <c r="F229" s="78"/>
      <c r="G229" s="155">
        <f t="shared" si="369"/>
        <v>0</v>
      </c>
      <c r="H229" s="159">
        <f t="shared" si="370"/>
        <v>0</v>
      </c>
      <c r="I229" s="78"/>
      <c r="J229" s="155">
        <f t="shared" si="371"/>
        <v>0</v>
      </c>
      <c r="K229" s="159">
        <f t="shared" si="372"/>
        <v>0</v>
      </c>
      <c r="L229" s="78"/>
      <c r="M229" s="155">
        <f t="shared" si="373"/>
        <v>0</v>
      </c>
      <c r="N229" s="159">
        <f t="shared" si="374"/>
        <v>0</v>
      </c>
      <c r="O229" s="78"/>
      <c r="P229" s="155">
        <f t="shared" si="335"/>
        <v>0</v>
      </c>
      <c r="Q229" s="159">
        <f t="shared" si="336"/>
        <v>0</v>
      </c>
      <c r="R229" s="151">
        <f t="shared" si="337"/>
        <v>0</v>
      </c>
      <c r="S229" s="161">
        <f t="shared" si="338"/>
        <v>0</v>
      </c>
      <c r="U229" s="78"/>
      <c r="V229" s="155">
        <f t="shared" si="375"/>
        <v>0</v>
      </c>
      <c r="W229" s="159">
        <f t="shared" si="376"/>
        <v>0</v>
      </c>
      <c r="X229" s="78">
        <v>1</v>
      </c>
      <c r="Y229" s="155">
        <f t="shared" si="377"/>
        <v>1</v>
      </c>
      <c r="Z229" s="159">
        <f t="shared" si="378"/>
        <v>0</v>
      </c>
      <c r="AA229" s="78"/>
      <c r="AB229" s="155">
        <f t="shared" si="379"/>
        <v>1</v>
      </c>
      <c r="AC229" s="159">
        <f t="shared" si="380"/>
        <v>0</v>
      </c>
      <c r="AD229" s="78"/>
      <c r="AE229" s="155">
        <f t="shared" si="381"/>
        <v>1</v>
      </c>
      <c r="AF229" s="159">
        <f t="shared" si="382"/>
        <v>0</v>
      </c>
      <c r="AG229" s="78"/>
      <c r="AH229" s="155">
        <f t="shared" si="383"/>
        <v>1</v>
      </c>
      <c r="AI229" s="159">
        <f t="shared" si="384"/>
        <v>0</v>
      </c>
      <c r="AJ229" s="162">
        <f t="shared" si="385"/>
        <v>1</v>
      </c>
      <c r="AK229" s="161">
        <f t="shared" si="386"/>
        <v>0</v>
      </c>
    </row>
    <row r="230" spans="2:37" outlineLevel="1" x14ac:dyDescent="0.35">
      <c r="B230" s="230" t="s">
        <v>98</v>
      </c>
      <c r="C230" s="63" t="s">
        <v>106</v>
      </c>
      <c r="D230" s="78"/>
      <c r="E230" s="79">
        <f t="shared" si="368"/>
        <v>0</v>
      </c>
      <c r="F230" s="78"/>
      <c r="G230" s="155">
        <f t="shared" si="369"/>
        <v>0</v>
      </c>
      <c r="H230" s="159">
        <f t="shared" si="370"/>
        <v>0</v>
      </c>
      <c r="I230" s="78"/>
      <c r="J230" s="155">
        <f t="shared" si="371"/>
        <v>0</v>
      </c>
      <c r="K230" s="159">
        <f t="shared" si="372"/>
        <v>0</v>
      </c>
      <c r="L230" s="78"/>
      <c r="M230" s="155">
        <f t="shared" si="373"/>
        <v>0</v>
      </c>
      <c r="N230" s="159">
        <f t="shared" si="374"/>
        <v>0</v>
      </c>
      <c r="O230" s="78"/>
      <c r="P230" s="155">
        <f t="shared" si="335"/>
        <v>0</v>
      </c>
      <c r="Q230" s="159">
        <f t="shared" si="336"/>
        <v>0</v>
      </c>
      <c r="R230" s="151">
        <f t="shared" si="337"/>
        <v>0</v>
      </c>
      <c r="S230" s="161">
        <f t="shared" si="338"/>
        <v>0</v>
      </c>
      <c r="U230" s="78"/>
      <c r="V230" s="155">
        <f t="shared" si="375"/>
        <v>0</v>
      </c>
      <c r="W230" s="159">
        <f t="shared" si="376"/>
        <v>0</v>
      </c>
      <c r="X230" s="78"/>
      <c r="Y230" s="155">
        <f t="shared" si="377"/>
        <v>0</v>
      </c>
      <c r="Z230" s="159">
        <f t="shared" si="378"/>
        <v>0</v>
      </c>
      <c r="AA230" s="78"/>
      <c r="AB230" s="155">
        <f t="shared" si="379"/>
        <v>0</v>
      </c>
      <c r="AC230" s="159">
        <f t="shared" si="380"/>
        <v>0</v>
      </c>
      <c r="AD230" s="78"/>
      <c r="AE230" s="155">
        <f t="shared" si="381"/>
        <v>0</v>
      </c>
      <c r="AF230" s="159">
        <f t="shared" si="382"/>
        <v>0</v>
      </c>
      <c r="AG230" s="78"/>
      <c r="AH230" s="155">
        <f t="shared" si="383"/>
        <v>0</v>
      </c>
      <c r="AI230" s="159">
        <f t="shared" si="384"/>
        <v>0</v>
      </c>
      <c r="AJ230" s="162">
        <f t="shared" si="385"/>
        <v>0</v>
      </c>
      <c r="AK230" s="161">
        <f t="shared" si="386"/>
        <v>0</v>
      </c>
    </row>
    <row r="231" spans="2:37" outlineLevel="1" x14ac:dyDescent="0.35">
      <c r="B231" s="230" t="s">
        <v>99</v>
      </c>
      <c r="C231" s="63" t="s">
        <v>106</v>
      </c>
      <c r="D231" s="78"/>
      <c r="E231" s="79">
        <f t="shared" si="368"/>
        <v>0</v>
      </c>
      <c r="F231" s="78"/>
      <c r="G231" s="155">
        <f t="shared" si="369"/>
        <v>0</v>
      </c>
      <c r="H231" s="159">
        <f t="shared" si="370"/>
        <v>0</v>
      </c>
      <c r="I231" s="78"/>
      <c r="J231" s="155">
        <f t="shared" si="371"/>
        <v>0</v>
      </c>
      <c r="K231" s="159">
        <f t="shared" si="372"/>
        <v>0</v>
      </c>
      <c r="L231" s="78"/>
      <c r="M231" s="155">
        <f t="shared" si="373"/>
        <v>0</v>
      </c>
      <c r="N231" s="159">
        <f t="shared" si="374"/>
        <v>0</v>
      </c>
      <c r="O231" s="78"/>
      <c r="P231" s="155">
        <f t="shared" si="335"/>
        <v>0</v>
      </c>
      <c r="Q231" s="159">
        <f t="shared" si="336"/>
        <v>0</v>
      </c>
      <c r="R231" s="151">
        <f t="shared" si="337"/>
        <v>0</v>
      </c>
      <c r="S231" s="161">
        <f t="shared" si="338"/>
        <v>0</v>
      </c>
      <c r="U231" s="78"/>
      <c r="V231" s="155">
        <f t="shared" si="375"/>
        <v>0</v>
      </c>
      <c r="W231" s="159">
        <f t="shared" si="376"/>
        <v>0</v>
      </c>
      <c r="X231" s="78"/>
      <c r="Y231" s="155">
        <f t="shared" si="377"/>
        <v>0</v>
      </c>
      <c r="Z231" s="159">
        <f t="shared" si="378"/>
        <v>0</v>
      </c>
      <c r="AA231" s="78"/>
      <c r="AB231" s="155">
        <f t="shared" si="379"/>
        <v>0</v>
      </c>
      <c r="AC231" s="159">
        <f t="shared" si="380"/>
        <v>0</v>
      </c>
      <c r="AD231" s="78"/>
      <c r="AE231" s="155">
        <f t="shared" si="381"/>
        <v>0</v>
      </c>
      <c r="AF231" s="159">
        <f t="shared" si="382"/>
        <v>0</v>
      </c>
      <c r="AG231" s="78"/>
      <c r="AH231" s="155">
        <f t="shared" si="383"/>
        <v>0</v>
      </c>
      <c r="AI231" s="159">
        <f t="shared" si="384"/>
        <v>0</v>
      </c>
      <c r="AJ231" s="162">
        <f t="shared" si="385"/>
        <v>0</v>
      </c>
      <c r="AK231" s="161">
        <f t="shared" si="386"/>
        <v>0</v>
      </c>
    </row>
    <row r="232" spans="2:37" outlineLevel="1" x14ac:dyDescent="0.35">
      <c r="B232" s="50" t="s">
        <v>138</v>
      </c>
      <c r="C232" s="47" t="s">
        <v>106</v>
      </c>
      <c r="D232" s="170">
        <f>SUM(D207:D231)</f>
        <v>0</v>
      </c>
      <c r="E232" s="156">
        <f>SUM(E207:E231)</f>
        <v>0</v>
      </c>
      <c r="F232" s="156">
        <f>SUM(F207:F231)</f>
        <v>0</v>
      </c>
      <c r="G232" s="156">
        <f t="shared" ref="G232" si="387">SUM(G207:G231)</f>
        <v>0</v>
      </c>
      <c r="H232" s="160">
        <f>IFERROR((G232-E232)/E232,0)</f>
        <v>0</v>
      </c>
      <c r="I232" s="156">
        <f>SUM(I207:I231)</f>
        <v>0</v>
      </c>
      <c r="J232" s="156">
        <f>SUM(J207:J231)</f>
        <v>0</v>
      </c>
      <c r="K232" s="160">
        <f t="shared" si="372"/>
        <v>0</v>
      </c>
      <c r="L232" s="156">
        <f t="shared" ref="L232" si="388">SUM(L207:L231)</f>
        <v>0</v>
      </c>
      <c r="M232" s="156">
        <f>SUM(M207:M231)</f>
        <v>0</v>
      </c>
      <c r="N232" s="160">
        <f t="shared" si="374"/>
        <v>0</v>
      </c>
      <c r="O232" s="156">
        <f>SUM(O207:O231)</f>
        <v>0</v>
      </c>
      <c r="P232" s="156">
        <f>SUM(P207:P231)</f>
        <v>0</v>
      </c>
      <c r="Q232" s="160">
        <f t="shared" si="336"/>
        <v>0</v>
      </c>
      <c r="R232" s="151">
        <f t="shared" si="337"/>
        <v>0</v>
      </c>
      <c r="S232" s="161">
        <f t="shared" si="338"/>
        <v>0</v>
      </c>
      <c r="U232" s="151">
        <f>SUM(U207:U231)</f>
        <v>0</v>
      </c>
      <c r="V232" s="151">
        <f>SUM(V207:V231)</f>
        <v>0</v>
      </c>
      <c r="W232" s="160">
        <f>IFERROR((V232-P232)/P232,0)</f>
        <v>0</v>
      </c>
      <c r="X232" s="151">
        <f>SUM(X207:X231)</f>
        <v>1</v>
      </c>
      <c r="Y232" s="151">
        <f>SUM(Y207:Y231)</f>
        <v>1</v>
      </c>
      <c r="Z232" s="160">
        <f t="shared" si="378"/>
        <v>0</v>
      </c>
      <c r="AA232" s="151">
        <f>SUM(AA207:AA231)</f>
        <v>0</v>
      </c>
      <c r="AB232" s="151">
        <f>SUM(AB207:AB231)</f>
        <v>1</v>
      </c>
      <c r="AC232" s="160">
        <f t="shared" si="380"/>
        <v>0</v>
      </c>
      <c r="AD232" s="151">
        <f>SUM(AD207:AD231)</f>
        <v>0</v>
      </c>
      <c r="AE232" s="151">
        <f>SUM(AE207:AE231)</f>
        <v>1</v>
      </c>
      <c r="AF232" s="160">
        <f t="shared" si="382"/>
        <v>0</v>
      </c>
      <c r="AG232" s="151">
        <f>SUM(AG207:AG231)</f>
        <v>0</v>
      </c>
      <c r="AH232" s="151">
        <f>SUM(AH207:AH231)</f>
        <v>1</v>
      </c>
      <c r="AI232" s="160">
        <f>IFERROR((AH232-AE232)/AE232,0)</f>
        <v>0</v>
      </c>
      <c r="AJ232" s="151">
        <f>SUM(AJ207:AJ231)</f>
        <v>1</v>
      </c>
      <c r="AK232" s="161">
        <f t="shared" si="386"/>
        <v>0</v>
      </c>
    </row>
    <row r="234" spans="2:37" ht="17.25" customHeight="1" x14ac:dyDescent="0.35">
      <c r="B234" s="296" t="s">
        <v>159</v>
      </c>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c r="AA234" s="296"/>
      <c r="AB234" s="296"/>
      <c r="AC234" s="296"/>
      <c r="AD234" s="296"/>
      <c r="AE234" s="296"/>
      <c r="AF234" s="296"/>
      <c r="AG234" s="296"/>
      <c r="AH234" s="296"/>
      <c r="AI234" s="296"/>
      <c r="AJ234" s="296"/>
      <c r="AK234" s="332"/>
    </row>
    <row r="235" spans="2:37" ht="5.5" customHeight="1" outlineLevel="1" x14ac:dyDescent="0.35">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row>
    <row r="236" spans="2:37" ht="15" customHeight="1" outlineLevel="1" x14ac:dyDescent="0.35">
      <c r="B236" s="333"/>
      <c r="C236" s="334" t="s">
        <v>105</v>
      </c>
      <c r="D236" s="307" t="s">
        <v>130</v>
      </c>
      <c r="E236" s="308"/>
      <c r="F236" s="308"/>
      <c r="G236" s="308"/>
      <c r="H236" s="308"/>
      <c r="I236" s="308"/>
      <c r="J236" s="308"/>
      <c r="K236" s="308"/>
      <c r="L236" s="308"/>
      <c r="M236" s="308"/>
      <c r="N236" s="308"/>
      <c r="O236" s="308"/>
      <c r="P236" s="308"/>
      <c r="Q236" s="309"/>
      <c r="R236" s="318" t="str">
        <f xml:space="preserve"> D237&amp;" - "&amp;O237</f>
        <v>2019 - 2023</v>
      </c>
      <c r="S236" s="341"/>
      <c r="U236" s="307" t="s">
        <v>131</v>
      </c>
      <c r="V236" s="308"/>
      <c r="W236" s="308"/>
      <c r="X236" s="308"/>
      <c r="Y236" s="308"/>
      <c r="Z236" s="308"/>
      <c r="AA236" s="308"/>
      <c r="AB236" s="308"/>
      <c r="AC236" s="308"/>
      <c r="AD236" s="308"/>
      <c r="AE236" s="308"/>
      <c r="AF236" s="308"/>
      <c r="AG236" s="308"/>
      <c r="AH236" s="308"/>
      <c r="AI236" s="308"/>
      <c r="AJ236" s="308"/>
      <c r="AK236" s="330"/>
    </row>
    <row r="237" spans="2:37" ht="15" customHeight="1" outlineLevel="1" x14ac:dyDescent="0.35">
      <c r="B237" s="333"/>
      <c r="C237" s="335"/>
      <c r="D237" s="307">
        <f>$C$3-5</f>
        <v>2019</v>
      </c>
      <c r="E237" s="309"/>
      <c r="F237" s="307">
        <f>$C$3-4</f>
        <v>2020</v>
      </c>
      <c r="G237" s="308"/>
      <c r="H237" s="309"/>
      <c r="I237" s="307">
        <f>$C$3-3</f>
        <v>2021</v>
      </c>
      <c r="J237" s="308"/>
      <c r="K237" s="309"/>
      <c r="L237" s="307">
        <f>$C$3-2</f>
        <v>2022</v>
      </c>
      <c r="M237" s="308"/>
      <c r="N237" s="309"/>
      <c r="O237" s="307">
        <f>$C$3-1</f>
        <v>2023</v>
      </c>
      <c r="P237" s="308"/>
      <c r="Q237" s="309"/>
      <c r="R237" s="320"/>
      <c r="S237" s="342"/>
      <c r="U237" s="307">
        <f>$C$3</f>
        <v>2024</v>
      </c>
      <c r="V237" s="308"/>
      <c r="W237" s="309"/>
      <c r="X237" s="307">
        <f>$C$3+1</f>
        <v>2025</v>
      </c>
      <c r="Y237" s="308"/>
      <c r="Z237" s="309"/>
      <c r="AA237" s="307">
        <f>$C$3+2</f>
        <v>2026</v>
      </c>
      <c r="AB237" s="308"/>
      <c r="AC237" s="309"/>
      <c r="AD237" s="307">
        <f>$C$3+3</f>
        <v>2027</v>
      </c>
      <c r="AE237" s="308"/>
      <c r="AF237" s="309"/>
      <c r="AG237" s="307">
        <f>$C$3+4</f>
        <v>2028</v>
      </c>
      <c r="AH237" s="308"/>
      <c r="AI237" s="309"/>
      <c r="AJ237" s="316" t="str">
        <f>U237&amp;" - "&amp;AG237</f>
        <v>2024 - 2028</v>
      </c>
      <c r="AK237" s="331"/>
    </row>
    <row r="238" spans="2:37" ht="29" outlineLevel="1" x14ac:dyDescent="0.35">
      <c r="B238" s="333"/>
      <c r="C238" s="336"/>
      <c r="D238" s="65" t="s">
        <v>153</v>
      </c>
      <c r="E238" s="66" t="s">
        <v>154</v>
      </c>
      <c r="F238" s="65" t="s">
        <v>153</v>
      </c>
      <c r="G238" s="9" t="s">
        <v>154</v>
      </c>
      <c r="H238" s="66" t="s">
        <v>134</v>
      </c>
      <c r="I238" s="65" t="s">
        <v>153</v>
      </c>
      <c r="J238" s="9" t="s">
        <v>154</v>
      </c>
      <c r="K238" s="66" t="s">
        <v>134</v>
      </c>
      <c r="L238" s="65" t="s">
        <v>153</v>
      </c>
      <c r="M238" s="9" t="s">
        <v>154</v>
      </c>
      <c r="N238" s="66" t="s">
        <v>134</v>
      </c>
      <c r="O238" s="65" t="s">
        <v>148</v>
      </c>
      <c r="P238" s="9" t="s">
        <v>149</v>
      </c>
      <c r="Q238" s="66" t="s">
        <v>134</v>
      </c>
      <c r="R238" s="9" t="s">
        <v>126</v>
      </c>
      <c r="S238" s="59" t="s">
        <v>135</v>
      </c>
      <c r="U238" s="65" t="s">
        <v>153</v>
      </c>
      <c r="V238" s="9" t="s">
        <v>154</v>
      </c>
      <c r="W238" s="66" t="s">
        <v>134</v>
      </c>
      <c r="X238" s="65" t="s">
        <v>153</v>
      </c>
      <c r="Y238" s="9" t="s">
        <v>154</v>
      </c>
      <c r="Z238" s="66" t="s">
        <v>134</v>
      </c>
      <c r="AA238" s="65" t="s">
        <v>153</v>
      </c>
      <c r="AB238" s="9" t="s">
        <v>154</v>
      </c>
      <c r="AC238" s="66" t="s">
        <v>134</v>
      </c>
      <c r="AD238" s="65" t="s">
        <v>153</v>
      </c>
      <c r="AE238" s="9" t="s">
        <v>154</v>
      </c>
      <c r="AF238" s="66" t="s">
        <v>134</v>
      </c>
      <c r="AG238" s="65" t="s">
        <v>153</v>
      </c>
      <c r="AH238" s="9" t="s">
        <v>154</v>
      </c>
      <c r="AI238" s="66" t="s">
        <v>134</v>
      </c>
      <c r="AJ238" s="9" t="s">
        <v>126</v>
      </c>
      <c r="AK238" s="59" t="s">
        <v>135</v>
      </c>
    </row>
    <row r="239" spans="2:37" outlineLevel="1" x14ac:dyDescent="0.35">
      <c r="B239" s="229" t="s">
        <v>75</v>
      </c>
      <c r="C239" s="63" t="s">
        <v>106</v>
      </c>
      <c r="D239" s="78"/>
      <c r="E239" s="79">
        <f>D239</f>
        <v>0</v>
      </c>
      <c r="F239" s="78"/>
      <c r="G239" s="155">
        <f t="shared" ref="G239" si="389">E239+F239</f>
        <v>0</v>
      </c>
      <c r="H239" s="159">
        <f t="shared" ref="H239" si="390">IFERROR((G239-E239)/E239,0)</f>
        <v>0</v>
      </c>
      <c r="I239" s="78"/>
      <c r="J239" s="155">
        <f t="shared" si="2"/>
        <v>0</v>
      </c>
      <c r="K239" s="159">
        <f t="shared" si="3"/>
        <v>0</v>
      </c>
      <c r="L239" s="78"/>
      <c r="M239" s="155">
        <f t="shared" si="4"/>
        <v>0</v>
      </c>
      <c r="N239" s="159">
        <f t="shared" si="5"/>
        <v>0</v>
      </c>
      <c r="O239" s="78"/>
      <c r="P239" s="155">
        <f t="shared" ref="P239:P263" si="391">M239+O239</f>
        <v>0</v>
      </c>
      <c r="Q239" s="159">
        <f t="shared" ref="Q239:Q264" si="392">IFERROR((P239-M239)/M239,0)</f>
        <v>0</v>
      </c>
      <c r="R239" s="151">
        <f t="shared" ref="R239:R264" si="393">D239+F239+I239+L239+O239</f>
        <v>0</v>
      </c>
      <c r="S239" s="161">
        <f t="shared" ref="S239:S264" si="394">IFERROR((P239/E239)^(1/4)-1,0)</f>
        <v>0</v>
      </c>
      <c r="U239" s="78"/>
      <c r="V239" s="155">
        <f t="shared" ref="V239" si="395">P239+U239</f>
        <v>0</v>
      </c>
      <c r="W239" s="159">
        <f t="shared" ref="W239" si="396">IFERROR((V239-P239)/P239,0)</f>
        <v>0</v>
      </c>
      <c r="X239" s="78"/>
      <c r="Y239" s="155">
        <f t="shared" ref="Y239" si="397">V239+X239</f>
        <v>0</v>
      </c>
      <c r="Z239" s="159">
        <f t="shared" ref="Z239" si="398">IFERROR((Y239-V239)/V239,0)</f>
        <v>0</v>
      </c>
      <c r="AA239" s="78"/>
      <c r="AB239" s="155">
        <f t="shared" ref="AB239" si="399">Y239+AA239</f>
        <v>0</v>
      </c>
      <c r="AC239" s="159">
        <f t="shared" ref="AC239" si="400">IFERROR((AB239-Y239)/Y239,0)</f>
        <v>0</v>
      </c>
      <c r="AD239" s="78"/>
      <c r="AE239" s="155">
        <f t="shared" ref="AE239" si="401">AB239+AD239</f>
        <v>0</v>
      </c>
      <c r="AF239" s="159">
        <f t="shared" ref="AF239" si="402">IFERROR((AE239-AB239)/AB239,0)</f>
        <v>0</v>
      </c>
      <c r="AG239" s="78"/>
      <c r="AH239" s="155">
        <f t="shared" ref="AH239" si="403">AE239+AG239</f>
        <v>0</v>
      </c>
      <c r="AI239" s="159">
        <f t="shared" ref="AI239" si="404">IFERROR((AH239-AE239)/AE239,0)</f>
        <v>0</v>
      </c>
      <c r="AJ239" s="162">
        <f>U239+X239+AA239+AD239+AG239</f>
        <v>0</v>
      </c>
      <c r="AK239" s="161">
        <f>IFERROR((AH239/V239)^(1/4)-1,0)</f>
        <v>0</v>
      </c>
    </row>
    <row r="240" spans="2:37" outlineLevel="1" x14ac:dyDescent="0.35">
      <c r="B240" s="230" t="s">
        <v>76</v>
      </c>
      <c r="C240" s="63" t="s">
        <v>106</v>
      </c>
      <c r="D240" s="78"/>
      <c r="E240" s="79">
        <f t="shared" ref="E240:E259" si="405">D240</f>
        <v>0</v>
      </c>
      <c r="F240" s="78"/>
      <c r="G240" s="155">
        <f t="shared" ref="G240:G259" si="406">E240+F240</f>
        <v>0</v>
      </c>
      <c r="H240" s="159">
        <f t="shared" ref="H240:H259" si="407">IFERROR((G240-E240)/E240,0)</f>
        <v>0</v>
      </c>
      <c r="I240" s="78"/>
      <c r="J240" s="155">
        <f t="shared" ref="J240:J259" si="408">G240+I240</f>
        <v>0</v>
      </c>
      <c r="K240" s="159">
        <f t="shared" ref="K240:K259" si="409">IFERROR((J240-G240)/G240,0)</f>
        <v>0</v>
      </c>
      <c r="L240" s="78"/>
      <c r="M240" s="155">
        <f t="shared" ref="M240:M259" si="410">J240+L240</f>
        <v>0</v>
      </c>
      <c r="N240" s="159">
        <f t="shared" ref="N240:N259" si="411">IFERROR((M240-J240)/J240,0)</f>
        <v>0</v>
      </c>
      <c r="O240" s="78"/>
      <c r="P240" s="155">
        <f t="shared" si="391"/>
        <v>0</v>
      </c>
      <c r="Q240" s="159">
        <f t="shared" si="392"/>
        <v>0</v>
      </c>
      <c r="R240" s="151">
        <f t="shared" si="393"/>
        <v>0</v>
      </c>
      <c r="S240" s="161">
        <f t="shared" si="394"/>
        <v>0</v>
      </c>
      <c r="U240" s="78"/>
      <c r="V240" s="155">
        <f t="shared" ref="V240:V259" si="412">P240+U240</f>
        <v>0</v>
      </c>
      <c r="W240" s="159">
        <f t="shared" ref="W240:W259" si="413">IFERROR((V240-P240)/P240,0)</f>
        <v>0</v>
      </c>
      <c r="X240" s="78"/>
      <c r="Y240" s="155">
        <f t="shared" ref="Y240:Y259" si="414">V240+X240</f>
        <v>0</v>
      </c>
      <c r="Z240" s="159">
        <f t="shared" ref="Z240:Z259" si="415">IFERROR((Y240-V240)/V240,0)</f>
        <v>0</v>
      </c>
      <c r="AA240" s="78"/>
      <c r="AB240" s="155">
        <f t="shared" ref="AB240:AB259" si="416">Y240+AA240</f>
        <v>0</v>
      </c>
      <c r="AC240" s="159">
        <f t="shared" ref="AC240:AC259" si="417">IFERROR((AB240-Y240)/Y240,0)</f>
        <v>0</v>
      </c>
      <c r="AD240" s="78"/>
      <c r="AE240" s="155">
        <f t="shared" ref="AE240:AE259" si="418">AB240+AD240</f>
        <v>0</v>
      </c>
      <c r="AF240" s="159">
        <f t="shared" ref="AF240:AF259" si="419">IFERROR((AE240-AB240)/AB240,0)</f>
        <v>0</v>
      </c>
      <c r="AG240" s="78"/>
      <c r="AH240" s="155">
        <f t="shared" ref="AH240:AH259" si="420">AE240+AG240</f>
        <v>0</v>
      </c>
      <c r="AI240" s="159">
        <f t="shared" ref="AI240:AI259" si="421">IFERROR((AH240-AE240)/AE240,0)</f>
        <v>0</v>
      </c>
      <c r="AJ240" s="162">
        <f t="shared" ref="AJ240:AJ259" si="422">U240+X240+AA240+AD240+AG240</f>
        <v>0</v>
      </c>
      <c r="AK240" s="161">
        <f t="shared" ref="AK240:AK259" si="423">IFERROR((AH240/V240)^(1/4)-1,0)</f>
        <v>0</v>
      </c>
    </row>
    <row r="241" spans="1:37" outlineLevel="1" x14ac:dyDescent="0.35">
      <c r="B241" s="229" t="s">
        <v>77</v>
      </c>
      <c r="C241" s="63" t="s">
        <v>106</v>
      </c>
      <c r="D241" s="78"/>
      <c r="E241" s="79">
        <f t="shared" si="405"/>
        <v>0</v>
      </c>
      <c r="F241" s="78"/>
      <c r="G241" s="155">
        <f t="shared" si="406"/>
        <v>0</v>
      </c>
      <c r="H241" s="159">
        <f t="shared" si="407"/>
        <v>0</v>
      </c>
      <c r="I241" s="78"/>
      <c r="J241" s="155">
        <f t="shared" si="408"/>
        <v>0</v>
      </c>
      <c r="K241" s="159">
        <f t="shared" si="409"/>
        <v>0</v>
      </c>
      <c r="L241" s="78"/>
      <c r="M241" s="155">
        <f t="shared" si="410"/>
        <v>0</v>
      </c>
      <c r="N241" s="159">
        <f t="shared" si="411"/>
        <v>0</v>
      </c>
      <c r="O241" s="78"/>
      <c r="P241" s="155">
        <f t="shared" si="391"/>
        <v>0</v>
      </c>
      <c r="Q241" s="159">
        <f t="shared" si="392"/>
        <v>0</v>
      </c>
      <c r="R241" s="151">
        <f t="shared" si="393"/>
        <v>0</v>
      </c>
      <c r="S241" s="161">
        <f t="shared" si="394"/>
        <v>0</v>
      </c>
      <c r="U241" s="78"/>
      <c r="V241" s="155">
        <f t="shared" si="412"/>
        <v>0</v>
      </c>
      <c r="W241" s="159">
        <f t="shared" si="413"/>
        <v>0</v>
      </c>
      <c r="X241" s="78"/>
      <c r="Y241" s="155">
        <f t="shared" si="414"/>
        <v>0</v>
      </c>
      <c r="Z241" s="159">
        <f t="shared" si="415"/>
        <v>0</v>
      </c>
      <c r="AA241" s="78"/>
      <c r="AB241" s="155">
        <f t="shared" si="416"/>
        <v>0</v>
      </c>
      <c r="AC241" s="159">
        <f t="shared" si="417"/>
        <v>0</v>
      </c>
      <c r="AD241" s="78"/>
      <c r="AE241" s="155">
        <f t="shared" si="418"/>
        <v>0</v>
      </c>
      <c r="AF241" s="159">
        <f t="shared" si="419"/>
        <v>0</v>
      </c>
      <c r="AG241" s="78"/>
      <c r="AH241" s="155">
        <f t="shared" si="420"/>
        <v>0</v>
      </c>
      <c r="AI241" s="159">
        <f t="shared" si="421"/>
        <v>0</v>
      </c>
      <c r="AJ241" s="162">
        <f t="shared" si="422"/>
        <v>0</v>
      </c>
      <c r="AK241" s="161">
        <f t="shared" si="423"/>
        <v>0</v>
      </c>
    </row>
    <row r="242" spans="1:37" outlineLevel="1" x14ac:dyDescent="0.35">
      <c r="B242" s="230" t="s">
        <v>78</v>
      </c>
      <c r="C242" s="63" t="s">
        <v>106</v>
      </c>
      <c r="D242" s="78"/>
      <c r="E242" s="79">
        <f t="shared" si="405"/>
        <v>0</v>
      </c>
      <c r="F242" s="78"/>
      <c r="G242" s="155">
        <f t="shared" si="406"/>
        <v>0</v>
      </c>
      <c r="H242" s="159">
        <f t="shared" si="407"/>
        <v>0</v>
      </c>
      <c r="I242" s="78"/>
      <c r="J242" s="155">
        <f t="shared" si="408"/>
        <v>0</v>
      </c>
      <c r="K242" s="159">
        <f t="shared" si="409"/>
        <v>0</v>
      </c>
      <c r="L242" s="78"/>
      <c r="M242" s="155">
        <f t="shared" si="410"/>
        <v>0</v>
      </c>
      <c r="N242" s="159">
        <f t="shared" si="411"/>
        <v>0</v>
      </c>
      <c r="O242" s="78"/>
      <c r="P242" s="155">
        <f t="shared" si="391"/>
        <v>0</v>
      </c>
      <c r="Q242" s="159">
        <f t="shared" si="392"/>
        <v>0</v>
      </c>
      <c r="R242" s="151">
        <f t="shared" si="393"/>
        <v>0</v>
      </c>
      <c r="S242" s="161">
        <f t="shared" si="394"/>
        <v>0</v>
      </c>
      <c r="U242" s="78"/>
      <c r="V242" s="155">
        <f t="shared" si="412"/>
        <v>0</v>
      </c>
      <c r="W242" s="159">
        <f t="shared" si="413"/>
        <v>0</v>
      </c>
      <c r="X242" s="78"/>
      <c r="Y242" s="155">
        <f t="shared" si="414"/>
        <v>0</v>
      </c>
      <c r="Z242" s="159">
        <f t="shared" si="415"/>
        <v>0</v>
      </c>
      <c r="AA242" s="78"/>
      <c r="AB242" s="155">
        <f t="shared" si="416"/>
        <v>0</v>
      </c>
      <c r="AC242" s="159">
        <f t="shared" si="417"/>
        <v>0</v>
      </c>
      <c r="AD242" s="78"/>
      <c r="AE242" s="155">
        <f t="shared" si="418"/>
        <v>0</v>
      </c>
      <c r="AF242" s="159">
        <f t="shared" si="419"/>
        <v>0</v>
      </c>
      <c r="AG242" s="78"/>
      <c r="AH242" s="155">
        <f t="shared" si="420"/>
        <v>0</v>
      </c>
      <c r="AI242" s="159">
        <f t="shared" si="421"/>
        <v>0</v>
      </c>
      <c r="AJ242" s="162">
        <f t="shared" si="422"/>
        <v>0</v>
      </c>
      <c r="AK242" s="161">
        <f t="shared" si="423"/>
        <v>0</v>
      </c>
    </row>
    <row r="243" spans="1:37" outlineLevel="1" x14ac:dyDescent="0.35">
      <c r="B243" s="229" t="s">
        <v>79</v>
      </c>
      <c r="C243" s="63" t="s">
        <v>106</v>
      </c>
      <c r="D243" s="78"/>
      <c r="E243" s="79">
        <f t="shared" si="405"/>
        <v>0</v>
      </c>
      <c r="F243" s="78"/>
      <c r="G243" s="155">
        <f t="shared" si="406"/>
        <v>0</v>
      </c>
      <c r="H243" s="159">
        <f t="shared" si="407"/>
        <v>0</v>
      </c>
      <c r="I243" s="78"/>
      <c r="J243" s="155">
        <f t="shared" si="408"/>
        <v>0</v>
      </c>
      <c r="K243" s="159">
        <f t="shared" si="409"/>
        <v>0</v>
      </c>
      <c r="L243" s="78"/>
      <c r="M243" s="155">
        <f t="shared" si="410"/>
        <v>0</v>
      </c>
      <c r="N243" s="159">
        <f t="shared" si="411"/>
        <v>0</v>
      </c>
      <c r="O243" s="78"/>
      <c r="P243" s="155">
        <f t="shared" si="391"/>
        <v>0</v>
      </c>
      <c r="Q243" s="159">
        <f t="shared" si="392"/>
        <v>0</v>
      </c>
      <c r="R243" s="151">
        <f t="shared" si="393"/>
        <v>0</v>
      </c>
      <c r="S243" s="161">
        <f t="shared" si="394"/>
        <v>0</v>
      </c>
      <c r="U243" s="78"/>
      <c r="V243" s="155">
        <f t="shared" si="412"/>
        <v>0</v>
      </c>
      <c r="W243" s="159">
        <f t="shared" si="413"/>
        <v>0</v>
      </c>
      <c r="X243" s="78"/>
      <c r="Y243" s="155">
        <f t="shared" si="414"/>
        <v>0</v>
      </c>
      <c r="Z243" s="159">
        <f t="shared" si="415"/>
        <v>0</v>
      </c>
      <c r="AA243" s="78"/>
      <c r="AB243" s="155">
        <f t="shared" si="416"/>
        <v>0</v>
      </c>
      <c r="AC243" s="159">
        <f t="shared" si="417"/>
        <v>0</v>
      </c>
      <c r="AD243" s="78"/>
      <c r="AE243" s="155">
        <f t="shared" si="418"/>
        <v>0</v>
      </c>
      <c r="AF243" s="159">
        <f t="shared" si="419"/>
        <v>0</v>
      </c>
      <c r="AG243" s="78"/>
      <c r="AH243" s="155">
        <f t="shared" si="420"/>
        <v>0</v>
      </c>
      <c r="AI243" s="159">
        <f t="shared" si="421"/>
        <v>0</v>
      </c>
      <c r="AJ243" s="162">
        <f t="shared" si="422"/>
        <v>0</v>
      </c>
      <c r="AK243" s="161">
        <f t="shared" si="423"/>
        <v>0</v>
      </c>
    </row>
    <row r="244" spans="1:37" outlineLevel="1" x14ac:dyDescent="0.35">
      <c r="B244" s="230" t="s">
        <v>80</v>
      </c>
      <c r="C244" s="63" t="s">
        <v>106</v>
      </c>
      <c r="D244" s="78"/>
      <c r="E244" s="79">
        <f t="shared" si="405"/>
        <v>0</v>
      </c>
      <c r="F244" s="78"/>
      <c r="G244" s="155">
        <f t="shared" si="406"/>
        <v>0</v>
      </c>
      <c r="H244" s="159">
        <f t="shared" si="407"/>
        <v>0</v>
      </c>
      <c r="I244" s="78"/>
      <c r="J244" s="155">
        <f t="shared" si="408"/>
        <v>0</v>
      </c>
      <c r="K244" s="159">
        <f t="shared" si="409"/>
        <v>0</v>
      </c>
      <c r="L244" s="78"/>
      <c r="M244" s="155">
        <f t="shared" si="410"/>
        <v>0</v>
      </c>
      <c r="N244" s="159">
        <f t="shared" si="411"/>
        <v>0</v>
      </c>
      <c r="O244" s="78"/>
      <c r="P244" s="155">
        <f t="shared" si="391"/>
        <v>0</v>
      </c>
      <c r="Q244" s="159">
        <f t="shared" si="392"/>
        <v>0</v>
      </c>
      <c r="R244" s="151">
        <f t="shared" si="393"/>
        <v>0</v>
      </c>
      <c r="S244" s="161">
        <f t="shared" si="394"/>
        <v>0</v>
      </c>
      <c r="U244" s="78"/>
      <c r="V244" s="155">
        <f t="shared" si="412"/>
        <v>0</v>
      </c>
      <c r="W244" s="159">
        <f t="shared" si="413"/>
        <v>0</v>
      </c>
      <c r="X244" s="78"/>
      <c r="Y244" s="155">
        <f t="shared" si="414"/>
        <v>0</v>
      </c>
      <c r="Z244" s="159">
        <f t="shared" si="415"/>
        <v>0</v>
      </c>
      <c r="AA244" s="78"/>
      <c r="AB244" s="155">
        <f t="shared" si="416"/>
        <v>0</v>
      </c>
      <c r="AC244" s="159">
        <f t="shared" si="417"/>
        <v>0</v>
      </c>
      <c r="AD244" s="78"/>
      <c r="AE244" s="155">
        <f t="shared" si="418"/>
        <v>0</v>
      </c>
      <c r="AF244" s="159">
        <f t="shared" si="419"/>
        <v>0</v>
      </c>
      <c r="AG244" s="78"/>
      <c r="AH244" s="155">
        <f t="shared" si="420"/>
        <v>0</v>
      </c>
      <c r="AI244" s="159">
        <f t="shared" si="421"/>
        <v>0</v>
      </c>
      <c r="AJ244" s="162">
        <f t="shared" si="422"/>
        <v>0</v>
      </c>
      <c r="AK244" s="161">
        <f t="shared" si="423"/>
        <v>0</v>
      </c>
    </row>
    <row r="245" spans="1:37" outlineLevel="1" x14ac:dyDescent="0.35">
      <c r="B245" s="229" t="s">
        <v>81</v>
      </c>
      <c r="C245" s="63" t="s">
        <v>106</v>
      </c>
      <c r="D245" s="78"/>
      <c r="E245" s="79">
        <f t="shared" si="405"/>
        <v>0</v>
      </c>
      <c r="F245" s="78"/>
      <c r="G245" s="155">
        <f t="shared" si="406"/>
        <v>0</v>
      </c>
      <c r="H245" s="159">
        <f t="shared" si="407"/>
        <v>0</v>
      </c>
      <c r="I245" s="78"/>
      <c r="J245" s="155">
        <f t="shared" si="408"/>
        <v>0</v>
      </c>
      <c r="K245" s="159">
        <f t="shared" si="409"/>
        <v>0</v>
      </c>
      <c r="L245" s="78"/>
      <c r="M245" s="155">
        <f t="shared" si="410"/>
        <v>0</v>
      </c>
      <c r="N245" s="159">
        <f t="shared" si="411"/>
        <v>0</v>
      </c>
      <c r="O245" s="78"/>
      <c r="P245" s="155">
        <f t="shared" si="391"/>
        <v>0</v>
      </c>
      <c r="Q245" s="159">
        <f t="shared" si="392"/>
        <v>0</v>
      </c>
      <c r="R245" s="151">
        <f t="shared" si="393"/>
        <v>0</v>
      </c>
      <c r="S245" s="161">
        <f t="shared" si="394"/>
        <v>0</v>
      </c>
      <c r="U245" s="78"/>
      <c r="V245" s="155">
        <f t="shared" si="412"/>
        <v>0</v>
      </c>
      <c r="W245" s="159">
        <f t="shared" si="413"/>
        <v>0</v>
      </c>
      <c r="X245" s="78"/>
      <c r="Y245" s="155">
        <f t="shared" si="414"/>
        <v>0</v>
      </c>
      <c r="Z245" s="159">
        <f t="shared" si="415"/>
        <v>0</v>
      </c>
      <c r="AA245" s="78"/>
      <c r="AB245" s="155">
        <f t="shared" si="416"/>
        <v>0</v>
      </c>
      <c r="AC245" s="159">
        <f t="shared" si="417"/>
        <v>0</v>
      </c>
      <c r="AD245" s="78"/>
      <c r="AE245" s="155">
        <f t="shared" si="418"/>
        <v>0</v>
      </c>
      <c r="AF245" s="159">
        <f t="shared" si="419"/>
        <v>0</v>
      </c>
      <c r="AG245" s="78"/>
      <c r="AH245" s="155">
        <f t="shared" si="420"/>
        <v>0</v>
      </c>
      <c r="AI245" s="159">
        <f t="shared" si="421"/>
        <v>0</v>
      </c>
      <c r="AJ245" s="162">
        <f t="shared" si="422"/>
        <v>0</v>
      </c>
      <c r="AK245" s="161">
        <f t="shared" si="423"/>
        <v>0</v>
      </c>
    </row>
    <row r="246" spans="1:37" outlineLevel="1" x14ac:dyDescent="0.35">
      <c r="B246" s="230" t="s">
        <v>82</v>
      </c>
      <c r="C246" s="63" t="s">
        <v>106</v>
      </c>
      <c r="D246" s="78"/>
      <c r="E246" s="79">
        <f t="shared" si="405"/>
        <v>0</v>
      </c>
      <c r="F246" s="78"/>
      <c r="G246" s="155">
        <f t="shared" si="406"/>
        <v>0</v>
      </c>
      <c r="H246" s="159">
        <f t="shared" si="407"/>
        <v>0</v>
      </c>
      <c r="I246" s="78"/>
      <c r="J246" s="155">
        <f t="shared" si="408"/>
        <v>0</v>
      </c>
      <c r="K246" s="159">
        <f t="shared" si="409"/>
        <v>0</v>
      </c>
      <c r="L246" s="78"/>
      <c r="M246" s="155">
        <f t="shared" si="410"/>
        <v>0</v>
      </c>
      <c r="N246" s="159">
        <f t="shared" si="411"/>
        <v>0</v>
      </c>
      <c r="O246" s="78"/>
      <c r="P246" s="155">
        <f t="shared" si="391"/>
        <v>0</v>
      </c>
      <c r="Q246" s="159">
        <f t="shared" si="392"/>
        <v>0</v>
      </c>
      <c r="R246" s="151">
        <f t="shared" si="393"/>
        <v>0</v>
      </c>
      <c r="S246" s="161">
        <f t="shared" si="394"/>
        <v>0</v>
      </c>
      <c r="U246" s="78"/>
      <c r="V246" s="155">
        <f t="shared" si="412"/>
        <v>0</v>
      </c>
      <c r="W246" s="159">
        <f t="shared" si="413"/>
        <v>0</v>
      </c>
      <c r="X246" s="78"/>
      <c r="Y246" s="155">
        <f t="shared" si="414"/>
        <v>0</v>
      </c>
      <c r="Z246" s="159">
        <f t="shared" si="415"/>
        <v>0</v>
      </c>
      <c r="AA246" s="78"/>
      <c r="AB246" s="155">
        <f t="shared" si="416"/>
        <v>0</v>
      </c>
      <c r="AC246" s="159">
        <f t="shared" si="417"/>
        <v>0</v>
      </c>
      <c r="AD246" s="78"/>
      <c r="AE246" s="155">
        <f t="shared" si="418"/>
        <v>0</v>
      </c>
      <c r="AF246" s="159">
        <f t="shared" si="419"/>
        <v>0</v>
      </c>
      <c r="AG246" s="78"/>
      <c r="AH246" s="155">
        <f t="shared" si="420"/>
        <v>0</v>
      </c>
      <c r="AI246" s="159">
        <f t="shared" si="421"/>
        <v>0</v>
      </c>
      <c r="AJ246" s="162">
        <f t="shared" si="422"/>
        <v>0</v>
      </c>
      <c r="AK246" s="161">
        <f t="shared" si="423"/>
        <v>0</v>
      </c>
    </row>
    <row r="247" spans="1:37" outlineLevel="1" x14ac:dyDescent="0.35">
      <c r="B247" s="230" t="s">
        <v>83</v>
      </c>
      <c r="C247" s="63" t="s">
        <v>106</v>
      </c>
      <c r="D247" s="78"/>
      <c r="E247" s="79">
        <f t="shared" si="405"/>
        <v>0</v>
      </c>
      <c r="F247" s="78"/>
      <c r="G247" s="155">
        <f t="shared" si="406"/>
        <v>0</v>
      </c>
      <c r="H247" s="159">
        <f t="shared" si="407"/>
        <v>0</v>
      </c>
      <c r="I247" s="78"/>
      <c r="J247" s="155">
        <f t="shared" si="408"/>
        <v>0</v>
      </c>
      <c r="K247" s="159">
        <f t="shared" si="409"/>
        <v>0</v>
      </c>
      <c r="L247" s="78"/>
      <c r="M247" s="155">
        <f t="shared" si="410"/>
        <v>0</v>
      </c>
      <c r="N247" s="159">
        <f t="shared" si="411"/>
        <v>0</v>
      </c>
      <c r="O247" s="78"/>
      <c r="P247" s="155">
        <f t="shared" si="391"/>
        <v>0</v>
      </c>
      <c r="Q247" s="159">
        <f t="shared" si="392"/>
        <v>0</v>
      </c>
      <c r="R247" s="151">
        <f t="shared" si="393"/>
        <v>0</v>
      </c>
      <c r="S247" s="161">
        <f t="shared" si="394"/>
        <v>0</v>
      </c>
      <c r="U247" s="78"/>
      <c r="V247" s="155">
        <f t="shared" si="412"/>
        <v>0</v>
      </c>
      <c r="W247" s="159">
        <f t="shared" si="413"/>
        <v>0</v>
      </c>
      <c r="X247" s="78"/>
      <c r="Y247" s="155">
        <f t="shared" si="414"/>
        <v>0</v>
      </c>
      <c r="Z247" s="159">
        <f t="shared" si="415"/>
        <v>0</v>
      </c>
      <c r="AA247" s="78"/>
      <c r="AB247" s="155">
        <f t="shared" si="416"/>
        <v>0</v>
      </c>
      <c r="AC247" s="159">
        <f t="shared" si="417"/>
        <v>0</v>
      </c>
      <c r="AD247" s="78"/>
      <c r="AE247" s="155">
        <f t="shared" si="418"/>
        <v>0</v>
      </c>
      <c r="AF247" s="159">
        <f t="shared" si="419"/>
        <v>0</v>
      </c>
      <c r="AG247" s="78"/>
      <c r="AH247" s="155">
        <f t="shared" si="420"/>
        <v>0</v>
      </c>
      <c r="AI247" s="159">
        <f t="shared" si="421"/>
        <v>0</v>
      </c>
      <c r="AJ247" s="162">
        <f t="shared" si="422"/>
        <v>0</v>
      </c>
      <c r="AK247" s="161">
        <f t="shared" si="423"/>
        <v>0</v>
      </c>
    </row>
    <row r="248" spans="1:37" s="54" customFormat="1" outlineLevel="1" x14ac:dyDescent="0.35">
      <c r="A248"/>
      <c r="B248" s="230" t="s">
        <v>84</v>
      </c>
      <c r="C248" s="63" t="s">
        <v>106</v>
      </c>
      <c r="D248" s="78"/>
      <c r="E248" s="79">
        <f t="shared" si="405"/>
        <v>0</v>
      </c>
      <c r="F248" s="78"/>
      <c r="G248" s="155">
        <f t="shared" si="406"/>
        <v>0</v>
      </c>
      <c r="H248" s="159">
        <f t="shared" si="407"/>
        <v>0</v>
      </c>
      <c r="I248" s="78"/>
      <c r="J248" s="155">
        <f t="shared" si="408"/>
        <v>0</v>
      </c>
      <c r="K248" s="159">
        <f t="shared" si="409"/>
        <v>0</v>
      </c>
      <c r="L248" s="78"/>
      <c r="M248" s="155">
        <f t="shared" si="410"/>
        <v>0</v>
      </c>
      <c r="N248" s="159">
        <f t="shared" si="411"/>
        <v>0</v>
      </c>
      <c r="O248" s="78"/>
      <c r="P248" s="155">
        <f t="shared" si="391"/>
        <v>0</v>
      </c>
      <c r="Q248" s="159">
        <f t="shared" si="392"/>
        <v>0</v>
      </c>
      <c r="R248" s="151">
        <f t="shared" si="393"/>
        <v>0</v>
      </c>
      <c r="S248" s="161">
        <f t="shared" si="394"/>
        <v>0</v>
      </c>
      <c r="T248"/>
      <c r="U248" s="78"/>
      <c r="V248" s="155">
        <f t="shared" si="412"/>
        <v>0</v>
      </c>
      <c r="W248" s="159">
        <f t="shared" si="413"/>
        <v>0</v>
      </c>
      <c r="X248" s="78"/>
      <c r="Y248" s="155">
        <f t="shared" si="414"/>
        <v>0</v>
      </c>
      <c r="Z248" s="159">
        <f t="shared" si="415"/>
        <v>0</v>
      </c>
      <c r="AA248" s="78"/>
      <c r="AB248" s="155">
        <f t="shared" si="416"/>
        <v>0</v>
      </c>
      <c r="AC248" s="159">
        <f t="shared" si="417"/>
        <v>0</v>
      </c>
      <c r="AD248" s="78"/>
      <c r="AE248" s="155">
        <f t="shared" si="418"/>
        <v>0</v>
      </c>
      <c r="AF248" s="159">
        <f t="shared" si="419"/>
        <v>0</v>
      </c>
      <c r="AG248" s="78"/>
      <c r="AH248" s="155">
        <f t="shared" si="420"/>
        <v>0</v>
      </c>
      <c r="AI248" s="159">
        <f t="shared" si="421"/>
        <v>0</v>
      </c>
      <c r="AJ248" s="162">
        <f t="shared" si="422"/>
        <v>0</v>
      </c>
      <c r="AK248" s="161">
        <f t="shared" si="423"/>
        <v>0</v>
      </c>
    </row>
    <row r="249" spans="1:37" s="54" customFormat="1" outlineLevel="1" x14ac:dyDescent="0.35">
      <c r="A249"/>
      <c r="B249" s="229" t="s">
        <v>85</v>
      </c>
      <c r="C249" s="63" t="s">
        <v>106</v>
      </c>
      <c r="D249" s="78"/>
      <c r="E249" s="79">
        <f t="shared" si="405"/>
        <v>0</v>
      </c>
      <c r="F249" s="78"/>
      <c r="G249" s="155">
        <f t="shared" si="406"/>
        <v>0</v>
      </c>
      <c r="H249" s="159">
        <f t="shared" si="407"/>
        <v>0</v>
      </c>
      <c r="I249" s="78"/>
      <c r="J249" s="155">
        <f t="shared" si="408"/>
        <v>0</v>
      </c>
      <c r="K249" s="159">
        <f t="shared" si="409"/>
        <v>0</v>
      </c>
      <c r="L249" s="78"/>
      <c r="M249" s="155">
        <f t="shared" si="410"/>
        <v>0</v>
      </c>
      <c r="N249" s="159">
        <f t="shared" si="411"/>
        <v>0</v>
      </c>
      <c r="O249" s="78"/>
      <c r="P249" s="155">
        <f t="shared" si="391"/>
        <v>0</v>
      </c>
      <c r="Q249" s="159">
        <f t="shared" si="392"/>
        <v>0</v>
      </c>
      <c r="R249" s="151">
        <f t="shared" si="393"/>
        <v>0</v>
      </c>
      <c r="S249" s="161">
        <f t="shared" si="394"/>
        <v>0</v>
      </c>
      <c r="T249"/>
      <c r="U249" s="78"/>
      <c r="V249" s="155">
        <f t="shared" si="412"/>
        <v>0</v>
      </c>
      <c r="W249" s="159">
        <f t="shared" si="413"/>
        <v>0</v>
      </c>
      <c r="X249" s="78"/>
      <c r="Y249" s="155">
        <f t="shared" si="414"/>
        <v>0</v>
      </c>
      <c r="Z249" s="159">
        <f t="shared" si="415"/>
        <v>0</v>
      </c>
      <c r="AA249" s="78"/>
      <c r="AB249" s="155">
        <f t="shared" si="416"/>
        <v>0</v>
      </c>
      <c r="AC249" s="159">
        <f t="shared" si="417"/>
        <v>0</v>
      </c>
      <c r="AD249" s="78"/>
      <c r="AE249" s="155">
        <f t="shared" si="418"/>
        <v>0</v>
      </c>
      <c r="AF249" s="159">
        <f t="shared" si="419"/>
        <v>0</v>
      </c>
      <c r="AG249" s="78"/>
      <c r="AH249" s="155">
        <f t="shared" si="420"/>
        <v>0</v>
      </c>
      <c r="AI249" s="159">
        <f t="shared" si="421"/>
        <v>0</v>
      </c>
      <c r="AJ249" s="162">
        <f t="shared" si="422"/>
        <v>0</v>
      </c>
      <c r="AK249" s="161">
        <f t="shared" si="423"/>
        <v>0</v>
      </c>
    </row>
    <row r="250" spans="1:37" s="54" customFormat="1" outlineLevel="1" x14ac:dyDescent="0.35">
      <c r="A250"/>
      <c r="B250" s="230" t="s">
        <v>86</v>
      </c>
      <c r="C250" s="63" t="s">
        <v>106</v>
      </c>
      <c r="D250" s="78"/>
      <c r="E250" s="79">
        <f t="shared" si="405"/>
        <v>0</v>
      </c>
      <c r="F250" s="78"/>
      <c r="G250" s="155">
        <f t="shared" si="406"/>
        <v>0</v>
      </c>
      <c r="H250" s="159">
        <f t="shared" si="407"/>
        <v>0</v>
      </c>
      <c r="I250" s="78"/>
      <c r="J250" s="155">
        <f t="shared" si="408"/>
        <v>0</v>
      </c>
      <c r="K250" s="159">
        <f t="shared" si="409"/>
        <v>0</v>
      </c>
      <c r="L250" s="78"/>
      <c r="M250" s="155">
        <f t="shared" si="410"/>
        <v>0</v>
      </c>
      <c r="N250" s="159">
        <f t="shared" si="411"/>
        <v>0</v>
      </c>
      <c r="O250" s="78"/>
      <c r="P250" s="155">
        <f t="shared" si="391"/>
        <v>0</v>
      </c>
      <c r="Q250" s="159">
        <f t="shared" si="392"/>
        <v>0</v>
      </c>
      <c r="R250" s="151">
        <f t="shared" si="393"/>
        <v>0</v>
      </c>
      <c r="S250" s="161">
        <f t="shared" si="394"/>
        <v>0</v>
      </c>
      <c r="T250"/>
      <c r="U250" s="78"/>
      <c r="V250" s="155">
        <f t="shared" si="412"/>
        <v>0</v>
      </c>
      <c r="W250" s="159">
        <f t="shared" si="413"/>
        <v>0</v>
      </c>
      <c r="X250" s="78"/>
      <c r="Y250" s="155">
        <f t="shared" si="414"/>
        <v>0</v>
      </c>
      <c r="Z250" s="159">
        <f t="shared" si="415"/>
        <v>0</v>
      </c>
      <c r="AA250" s="78"/>
      <c r="AB250" s="155">
        <f t="shared" si="416"/>
        <v>0</v>
      </c>
      <c r="AC250" s="159">
        <f t="shared" si="417"/>
        <v>0</v>
      </c>
      <c r="AD250" s="78"/>
      <c r="AE250" s="155">
        <f t="shared" si="418"/>
        <v>0</v>
      </c>
      <c r="AF250" s="159">
        <f t="shared" si="419"/>
        <v>0</v>
      </c>
      <c r="AG250" s="78"/>
      <c r="AH250" s="155">
        <f t="shared" si="420"/>
        <v>0</v>
      </c>
      <c r="AI250" s="159">
        <f t="shared" si="421"/>
        <v>0</v>
      </c>
      <c r="AJ250" s="162">
        <f t="shared" si="422"/>
        <v>0</v>
      </c>
      <c r="AK250" s="161">
        <f t="shared" si="423"/>
        <v>0</v>
      </c>
    </row>
    <row r="251" spans="1:37" s="54" customFormat="1" outlineLevel="1" x14ac:dyDescent="0.35">
      <c r="A251"/>
      <c r="B251" s="230" t="s">
        <v>87</v>
      </c>
      <c r="C251" s="63" t="s">
        <v>106</v>
      </c>
      <c r="D251" s="78"/>
      <c r="E251" s="79">
        <f t="shared" si="405"/>
        <v>0</v>
      </c>
      <c r="F251" s="78"/>
      <c r="G251" s="155">
        <f t="shared" si="406"/>
        <v>0</v>
      </c>
      <c r="H251" s="159">
        <f t="shared" si="407"/>
        <v>0</v>
      </c>
      <c r="I251" s="78"/>
      <c r="J251" s="155">
        <f t="shared" si="408"/>
        <v>0</v>
      </c>
      <c r="K251" s="159">
        <f t="shared" si="409"/>
        <v>0</v>
      </c>
      <c r="L251" s="78"/>
      <c r="M251" s="155">
        <f t="shared" si="410"/>
        <v>0</v>
      </c>
      <c r="N251" s="159">
        <f t="shared" si="411"/>
        <v>0</v>
      </c>
      <c r="O251" s="78"/>
      <c r="P251" s="155">
        <f t="shared" si="391"/>
        <v>0</v>
      </c>
      <c r="Q251" s="159">
        <f t="shared" si="392"/>
        <v>0</v>
      </c>
      <c r="R251" s="151">
        <f t="shared" si="393"/>
        <v>0</v>
      </c>
      <c r="S251" s="161">
        <f t="shared" si="394"/>
        <v>0</v>
      </c>
      <c r="T251"/>
      <c r="U251" s="78"/>
      <c r="V251" s="155">
        <f t="shared" si="412"/>
        <v>0</v>
      </c>
      <c r="W251" s="159">
        <f t="shared" si="413"/>
        <v>0</v>
      </c>
      <c r="X251" s="78"/>
      <c r="Y251" s="155">
        <f t="shared" si="414"/>
        <v>0</v>
      </c>
      <c r="Z251" s="159">
        <f t="shared" si="415"/>
        <v>0</v>
      </c>
      <c r="AA251" s="78"/>
      <c r="AB251" s="155">
        <f t="shared" si="416"/>
        <v>0</v>
      </c>
      <c r="AC251" s="159">
        <f t="shared" si="417"/>
        <v>0</v>
      </c>
      <c r="AD251" s="78"/>
      <c r="AE251" s="155">
        <f t="shared" si="418"/>
        <v>0</v>
      </c>
      <c r="AF251" s="159">
        <f t="shared" si="419"/>
        <v>0</v>
      </c>
      <c r="AG251" s="78"/>
      <c r="AH251" s="155">
        <f t="shared" si="420"/>
        <v>0</v>
      </c>
      <c r="AI251" s="159">
        <f t="shared" si="421"/>
        <v>0</v>
      </c>
      <c r="AJ251" s="162">
        <f t="shared" si="422"/>
        <v>0</v>
      </c>
      <c r="AK251" s="161">
        <f t="shared" si="423"/>
        <v>0</v>
      </c>
    </row>
    <row r="252" spans="1:37" s="54" customFormat="1" outlineLevel="1" x14ac:dyDescent="0.35">
      <c r="A252"/>
      <c r="B252" s="230" t="s">
        <v>88</v>
      </c>
      <c r="C252" s="63" t="s">
        <v>106</v>
      </c>
      <c r="D252" s="78"/>
      <c r="E252" s="79">
        <f t="shared" si="405"/>
        <v>0</v>
      </c>
      <c r="F252" s="78"/>
      <c r="G252" s="155">
        <f t="shared" si="406"/>
        <v>0</v>
      </c>
      <c r="H252" s="159">
        <f t="shared" si="407"/>
        <v>0</v>
      </c>
      <c r="I252" s="78"/>
      <c r="J252" s="155">
        <f t="shared" si="408"/>
        <v>0</v>
      </c>
      <c r="K252" s="159">
        <f t="shared" si="409"/>
        <v>0</v>
      </c>
      <c r="L252" s="78"/>
      <c r="M252" s="155">
        <f t="shared" si="410"/>
        <v>0</v>
      </c>
      <c r="N252" s="159">
        <f t="shared" si="411"/>
        <v>0</v>
      </c>
      <c r="O252" s="78"/>
      <c r="P252" s="155">
        <f t="shared" si="391"/>
        <v>0</v>
      </c>
      <c r="Q252" s="159">
        <f t="shared" si="392"/>
        <v>0</v>
      </c>
      <c r="R252" s="151">
        <f t="shared" si="393"/>
        <v>0</v>
      </c>
      <c r="S252" s="161">
        <f t="shared" si="394"/>
        <v>0</v>
      </c>
      <c r="T252"/>
      <c r="U252" s="78"/>
      <c r="V252" s="155">
        <f t="shared" si="412"/>
        <v>0</v>
      </c>
      <c r="W252" s="159">
        <f t="shared" si="413"/>
        <v>0</v>
      </c>
      <c r="X252" s="78"/>
      <c r="Y252" s="155">
        <f t="shared" si="414"/>
        <v>0</v>
      </c>
      <c r="Z252" s="159">
        <f t="shared" si="415"/>
        <v>0</v>
      </c>
      <c r="AA252" s="78"/>
      <c r="AB252" s="155">
        <f t="shared" si="416"/>
        <v>0</v>
      </c>
      <c r="AC252" s="159">
        <f t="shared" si="417"/>
        <v>0</v>
      </c>
      <c r="AD252" s="78"/>
      <c r="AE252" s="155">
        <f t="shared" si="418"/>
        <v>0</v>
      </c>
      <c r="AF252" s="159">
        <f t="shared" si="419"/>
        <v>0</v>
      </c>
      <c r="AG252" s="78"/>
      <c r="AH252" s="155">
        <f t="shared" si="420"/>
        <v>0</v>
      </c>
      <c r="AI252" s="159">
        <f t="shared" si="421"/>
        <v>0</v>
      </c>
      <c r="AJ252" s="162">
        <f t="shared" si="422"/>
        <v>0</v>
      </c>
      <c r="AK252" s="161">
        <f t="shared" si="423"/>
        <v>0</v>
      </c>
    </row>
    <row r="253" spans="1:37" s="54" customFormat="1" outlineLevel="1" x14ac:dyDescent="0.35">
      <c r="A253"/>
      <c r="B253" s="230" t="s">
        <v>89</v>
      </c>
      <c r="C253" s="63" t="s">
        <v>106</v>
      </c>
      <c r="D253" s="78"/>
      <c r="E253" s="79">
        <f t="shared" si="405"/>
        <v>0</v>
      </c>
      <c r="F253" s="78"/>
      <c r="G253" s="155">
        <f t="shared" si="406"/>
        <v>0</v>
      </c>
      <c r="H253" s="159">
        <f t="shared" si="407"/>
        <v>0</v>
      </c>
      <c r="I253" s="78"/>
      <c r="J253" s="155">
        <f t="shared" si="408"/>
        <v>0</v>
      </c>
      <c r="K253" s="159">
        <f t="shared" si="409"/>
        <v>0</v>
      </c>
      <c r="L253" s="78"/>
      <c r="M253" s="155">
        <f t="shared" si="410"/>
        <v>0</v>
      </c>
      <c r="N253" s="159">
        <f t="shared" si="411"/>
        <v>0</v>
      </c>
      <c r="O253" s="78"/>
      <c r="P253" s="155">
        <f t="shared" si="391"/>
        <v>0</v>
      </c>
      <c r="Q253" s="159">
        <f t="shared" si="392"/>
        <v>0</v>
      </c>
      <c r="R253" s="151">
        <f t="shared" si="393"/>
        <v>0</v>
      </c>
      <c r="S253" s="161">
        <f t="shared" si="394"/>
        <v>0</v>
      </c>
      <c r="T253"/>
      <c r="U253" s="78"/>
      <c r="V253" s="155">
        <f t="shared" si="412"/>
        <v>0</v>
      </c>
      <c r="W253" s="159">
        <f t="shared" si="413"/>
        <v>0</v>
      </c>
      <c r="X253" s="78"/>
      <c r="Y253" s="155">
        <f t="shared" si="414"/>
        <v>0</v>
      </c>
      <c r="Z253" s="159">
        <f t="shared" si="415"/>
        <v>0</v>
      </c>
      <c r="AA253" s="78"/>
      <c r="AB253" s="155">
        <f t="shared" si="416"/>
        <v>0</v>
      </c>
      <c r="AC253" s="159">
        <f t="shared" si="417"/>
        <v>0</v>
      </c>
      <c r="AD253" s="78"/>
      <c r="AE253" s="155">
        <f t="shared" si="418"/>
        <v>0</v>
      </c>
      <c r="AF253" s="159">
        <f t="shared" si="419"/>
        <v>0</v>
      </c>
      <c r="AG253" s="78"/>
      <c r="AH253" s="155">
        <f t="shared" si="420"/>
        <v>0</v>
      </c>
      <c r="AI253" s="159">
        <f t="shared" si="421"/>
        <v>0</v>
      </c>
      <c r="AJ253" s="162">
        <f t="shared" si="422"/>
        <v>0</v>
      </c>
      <c r="AK253" s="161">
        <f t="shared" si="423"/>
        <v>0</v>
      </c>
    </row>
    <row r="254" spans="1:37" s="54" customFormat="1" outlineLevel="1" x14ac:dyDescent="0.35">
      <c r="A254"/>
      <c r="B254" s="229" t="s">
        <v>90</v>
      </c>
      <c r="C254" s="63" t="s">
        <v>106</v>
      </c>
      <c r="D254" s="78"/>
      <c r="E254" s="79">
        <f t="shared" si="405"/>
        <v>0</v>
      </c>
      <c r="F254" s="78"/>
      <c r="G254" s="155">
        <f t="shared" si="406"/>
        <v>0</v>
      </c>
      <c r="H254" s="159">
        <f t="shared" si="407"/>
        <v>0</v>
      </c>
      <c r="I254" s="78"/>
      <c r="J254" s="155">
        <f t="shared" si="408"/>
        <v>0</v>
      </c>
      <c r="K254" s="159">
        <f t="shared" si="409"/>
        <v>0</v>
      </c>
      <c r="L254" s="78"/>
      <c r="M254" s="155">
        <f t="shared" si="410"/>
        <v>0</v>
      </c>
      <c r="N254" s="159">
        <f t="shared" si="411"/>
        <v>0</v>
      </c>
      <c r="O254" s="78"/>
      <c r="P254" s="155">
        <f t="shared" si="391"/>
        <v>0</v>
      </c>
      <c r="Q254" s="159">
        <f t="shared" si="392"/>
        <v>0</v>
      </c>
      <c r="R254" s="151">
        <f t="shared" si="393"/>
        <v>0</v>
      </c>
      <c r="S254" s="161">
        <f t="shared" si="394"/>
        <v>0</v>
      </c>
      <c r="T254"/>
      <c r="U254" s="78"/>
      <c r="V254" s="155">
        <f t="shared" si="412"/>
        <v>0</v>
      </c>
      <c r="W254" s="159">
        <f t="shared" si="413"/>
        <v>0</v>
      </c>
      <c r="X254" s="78"/>
      <c r="Y254" s="155">
        <f t="shared" si="414"/>
        <v>0</v>
      </c>
      <c r="Z254" s="159">
        <f t="shared" si="415"/>
        <v>0</v>
      </c>
      <c r="AA254" s="78"/>
      <c r="AB254" s="155">
        <f t="shared" si="416"/>
        <v>0</v>
      </c>
      <c r="AC254" s="159">
        <f t="shared" si="417"/>
        <v>0</v>
      </c>
      <c r="AD254" s="78"/>
      <c r="AE254" s="155">
        <f t="shared" si="418"/>
        <v>0</v>
      </c>
      <c r="AF254" s="159">
        <f t="shared" si="419"/>
        <v>0</v>
      </c>
      <c r="AG254" s="78"/>
      <c r="AH254" s="155">
        <f t="shared" si="420"/>
        <v>0</v>
      </c>
      <c r="AI254" s="159">
        <f t="shared" si="421"/>
        <v>0</v>
      </c>
      <c r="AJ254" s="162">
        <f t="shared" si="422"/>
        <v>0</v>
      </c>
      <c r="AK254" s="161">
        <f t="shared" si="423"/>
        <v>0</v>
      </c>
    </row>
    <row r="255" spans="1:37" s="54" customFormat="1" outlineLevel="1" x14ac:dyDescent="0.35">
      <c r="A255"/>
      <c r="B255" s="230" t="s">
        <v>91</v>
      </c>
      <c r="C255" s="63" t="s">
        <v>106</v>
      </c>
      <c r="D255" s="78"/>
      <c r="E255" s="79">
        <f t="shared" si="405"/>
        <v>0</v>
      </c>
      <c r="F255" s="78"/>
      <c r="G255" s="155">
        <f t="shared" si="406"/>
        <v>0</v>
      </c>
      <c r="H255" s="159">
        <f t="shared" si="407"/>
        <v>0</v>
      </c>
      <c r="I255" s="78"/>
      <c r="J255" s="155">
        <f t="shared" si="408"/>
        <v>0</v>
      </c>
      <c r="K255" s="159">
        <f t="shared" si="409"/>
        <v>0</v>
      </c>
      <c r="L255" s="78"/>
      <c r="M255" s="155">
        <f t="shared" si="410"/>
        <v>0</v>
      </c>
      <c r="N255" s="159">
        <f t="shared" si="411"/>
        <v>0</v>
      </c>
      <c r="O255" s="78"/>
      <c r="P255" s="155">
        <f t="shared" si="391"/>
        <v>0</v>
      </c>
      <c r="Q255" s="159">
        <f t="shared" si="392"/>
        <v>0</v>
      </c>
      <c r="R255" s="151">
        <f t="shared" si="393"/>
        <v>0</v>
      </c>
      <c r="S255" s="161">
        <f t="shared" si="394"/>
        <v>0</v>
      </c>
      <c r="T255"/>
      <c r="U255" s="78"/>
      <c r="V255" s="155">
        <f t="shared" si="412"/>
        <v>0</v>
      </c>
      <c r="W255" s="159">
        <f t="shared" si="413"/>
        <v>0</v>
      </c>
      <c r="X255" s="78"/>
      <c r="Y255" s="155">
        <f t="shared" si="414"/>
        <v>0</v>
      </c>
      <c r="Z255" s="159">
        <f t="shared" si="415"/>
        <v>0</v>
      </c>
      <c r="AA255" s="78"/>
      <c r="AB255" s="155">
        <f t="shared" si="416"/>
        <v>0</v>
      </c>
      <c r="AC255" s="159">
        <f t="shared" si="417"/>
        <v>0</v>
      </c>
      <c r="AD255" s="78"/>
      <c r="AE255" s="155">
        <f t="shared" si="418"/>
        <v>0</v>
      </c>
      <c r="AF255" s="159">
        <f t="shared" si="419"/>
        <v>0</v>
      </c>
      <c r="AG255" s="78"/>
      <c r="AH255" s="155">
        <f t="shared" si="420"/>
        <v>0</v>
      </c>
      <c r="AI255" s="159">
        <f t="shared" si="421"/>
        <v>0</v>
      </c>
      <c r="AJ255" s="162">
        <f t="shared" si="422"/>
        <v>0</v>
      </c>
      <c r="AK255" s="161">
        <f t="shared" si="423"/>
        <v>0</v>
      </c>
    </row>
    <row r="256" spans="1:37" s="54" customFormat="1" outlineLevel="1" x14ac:dyDescent="0.35">
      <c r="A256"/>
      <c r="B256" s="229" t="s">
        <v>92</v>
      </c>
      <c r="C256" s="63" t="s">
        <v>106</v>
      </c>
      <c r="D256" s="78"/>
      <c r="E256" s="79">
        <f t="shared" si="405"/>
        <v>0</v>
      </c>
      <c r="F256" s="78"/>
      <c r="G256" s="155">
        <f t="shared" si="406"/>
        <v>0</v>
      </c>
      <c r="H256" s="159">
        <f t="shared" si="407"/>
        <v>0</v>
      </c>
      <c r="I256" s="78"/>
      <c r="J256" s="155">
        <f t="shared" si="408"/>
        <v>0</v>
      </c>
      <c r="K256" s="159">
        <f t="shared" si="409"/>
        <v>0</v>
      </c>
      <c r="L256" s="78"/>
      <c r="M256" s="155">
        <f t="shared" si="410"/>
        <v>0</v>
      </c>
      <c r="N256" s="159">
        <f t="shared" si="411"/>
        <v>0</v>
      </c>
      <c r="O256" s="78"/>
      <c r="P256" s="155">
        <f t="shared" si="391"/>
        <v>0</v>
      </c>
      <c r="Q256" s="159">
        <f t="shared" si="392"/>
        <v>0</v>
      </c>
      <c r="R256" s="151">
        <f t="shared" si="393"/>
        <v>0</v>
      </c>
      <c r="S256" s="161">
        <f t="shared" si="394"/>
        <v>0</v>
      </c>
      <c r="T256"/>
      <c r="U256" s="78"/>
      <c r="V256" s="155">
        <f t="shared" si="412"/>
        <v>0</v>
      </c>
      <c r="W256" s="159">
        <f t="shared" si="413"/>
        <v>0</v>
      </c>
      <c r="X256" s="78"/>
      <c r="Y256" s="155">
        <f t="shared" si="414"/>
        <v>0</v>
      </c>
      <c r="Z256" s="159">
        <f t="shared" si="415"/>
        <v>0</v>
      </c>
      <c r="AA256" s="78"/>
      <c r="AB256" s="155">
        <f t="shared" si="416"/>
        <v>0</v>
      </c>
      <c r="AC256" s="159">
        <f t="shared" si="417"/>
        <v>0</v>
      </c>
      <c r="AD256" s="78"/>
      <c r="AE256" s="155">
        <f t="shared" si="418"/>
        <v>0</v>
      </c>
      <c r="AF256" s="159">
        <f t="shared" si="419"/>
        <v>0</v>
      </c>
      <c r="AG256" s="78"/>
      <c r="AH256" s="155">
        <f t="shared" si="420"/>
        <v>0</v>
      </c>
      <c r="AI256" s="159">
        <f t="shared" si="421"/>
        <v>0</v>
      </c>
      <c r="AJ256" s="162">
        <f t="shared" si="422"/>
        <v>0</v>
      </c>
      <c r="AK256" s="161">
        <f t="shared" si="423"/>
        <v>0</v>
      </c>
    </row>
    <row r="257" spans="1:37" s="54" customFormat="1" outlineLevel="1" x14ac:dyDescent="0.35">
      <c r="A257"/>
      <c r="B257" s="230" t="s">
        <v>93</v>
      </c>
      <c r="C257" s="63" t="s">
        <v>106</v>
      </c>
      <c r="D257" s="78"/>
      <c r="E257" s="79">
        <f t="shared" si="405"/>
        <v>0</v>
      </c>
      <c r="F257" s="78"/>
      <c r="G257" s="155">
        <f t="shared" si="406"/>
        <v>0</v>
      </c>
      <c r="H257" s="159">
        <f t="shared" si="407"/>
        <v>0</v>
      </c>
      <c r="I257" s="78"/>
      <c r="J257" s="155">
        <f t="shared" si="408"/>
        <v>0</v>
      </c>
      <c r="K257" s="159">
        <f t="shared" si="409"/>
        <v>0</v>
      </c>
      <c r="L257" s="78"/>
      <c r="M257" s="155">
        <f t="shared" si="410"/>
        <v>0</v>
      </c>
      <c r="N257" s="159">
        <f t="shared" si="411"/>
        <v>0</v>
      </c>
      <c r="O257" s="78"/>
      <c r="P257" s="155">
        <f t="shared" si="391"/>
        <v>0</v>
      </c>
      <c r="Q257" s="159">
        <f t="shared" si="392"/>
        <v>0</v>
      </c>
      <c r="R257" s="151">
        <f t="shared" si="393"/>
        <v>0</v>
      </c>
      <c r="S257" s="161">
        <f t="shared" si="394"/>
        <v>0</v>
      </c>
      <c r="T257"/>
      <c r="U257" s="78"/>
      <c r="V257" s="155">
        <f t="shared" si="412"/>
        <v>0</v>
      </c>
      <c r="W257" s="159">
        <f t="shared" si="413"/>
        <v>0</v>
      </c>
      <c r="X257" s="78"/>
      <c r="Y257" s="155">
        <f t="shared" si="414"/>
        <v>0</v>
      </c>
      <c r="Z257" s="159">
        <f t="shared" si="415"/>
        <v>0</v>
      </c>
      <c r="AA257" s="78"/>
      <c r="AB257" s="155">
        <f t="shared" si="416"/>
        <v>0</v>
      </c>
      <c r="AC257" s="159">
        <f t="shared" si="417"/>
        <v>0</v>
      </c>
      <c r="AD257" s="78"/>
      <c r="AE257" s="155">
        <f t="shared" si="418"/>
        <v>0</v>
      </c>
      <c r="AF257" s="159">
        <f t="shared" si="419"/>
        <v>0</v>
      </c>
      <c r="AG257" s="78"/>
      <c r="AH257" s="155">
        <f t="shared" si="420"/>
        <v>0</v>
      </c>
      <c r="AI257" s="159">
        <f t="shared" si="421"/>
        <v>0</v>
      </c>
      <c r="AJ257" s="162">
        <f t="shared" si="422"/>
        <v>0</v>
      </c>
      <c r="AK257" s="161">
        <f t="shared" si="423"/>
        <v>0</v>
      </c>
    </row>
    <row r="258" spans="1:37" s="54" customFormat="1" outlineLevel="1" x14ac:dyDescent="0.35">
      <c r="A258"/>
      <c r="B258" s="229" t="s">
        <v>94</v>
      </c>
      <c r="C258" s="63" t="s">
        <v>106</v>
      </c>
      <c r="D258" s="78"/>
      <c r="E258" s="79">
        <f t="shared" si="405"/>
        <v>0</v>
      </c>
      <c r="F258" s="78"/>
      <c r="G258" s="155">
        <f t="shared" si="406"/>
        <v>0</v>
      </c>
      <c r="H258" s="159">
        <f t="shared" si="407"/>
        <v>0</v>
      </c>
      <c r="I258" s="78"/>
      <c r="J258" s="155">
        <f t="shared" si="408"/>
        <v>0</v>
      </c>
      <c r="K258" s="159">
        <f t="shared" si="409"/>
        <v>0</v>
      </c>
      <c r="L258" s="78"/>
      <c r="M258" s="155">
        <f t="shared" si="410"/>
        <v>0</v>
      </c>
      <c r="N258" s="159">
        <f t="shared" si="411"/>
        <v>0</v>
      </c>
      <c r="O258" s="78"/>
      <c r="P258" s="155">
        <f t="shared" si="391"/>
        <v>0</v>
      </c>
      <c r="Q258" s="159">
        <f t="shared" si="392"/>
        <v>0</v>
      </c>
      <c r="R258" s="151">
        <f t="shared" si="393"/>
        <v>0</v>
      </c>
      <c r="S258" s="161">
        <f t="shared" si="394"/>
        <v>0</v>
      </c>
      <c r="T258"/>
      <c r="U258" s="78"/>
      <c r="V258" s="155">
        <f t="shared" si="412"/>
        <v>0</v>
      </c>
      <c r="W258" s="159">
        <f t="shared" si="413"/>
        <v>0</v>
      </c>
      <c r="X258" s="78"/>
      <c r="Y258" s="155">
        <f t="shared" si="414"/>
        <v>0</v>
      </c>
      <c r="Z258" s="159">
        <f t="shared" si="415"/>
        <v>0</v>
      </c>
      <c r="AA258" s="78"/>
      <c r="AB258" s="155">
        <f t="shared" si="416"/>
        <v>0</v>
      </c>
      <c r="AC258" s="159">
        <f t="shared" si="417"/>
        <v>0</v>
      </c>
      <c r="AD258" s="78"/>
      <c r="AE258" s="155">
        <f t="shared" si="418"/>
        <v>0</v>
      </c>
      <c r="AF258" s="159">
        <f t="shared" si="419"/>
        <v>0</v>
      </c>
      <c r="AG258" s="78"/>
      <c r="AH258" s="155">
        <f t="shared" si="420"/>
        <v>0</v>
      </c>
      <c r="AI258" s="159">
        <f t="shared" si="421"/>
        <v>0</v>
      </c>
      <c r="AJ258" s="162">
        <f t="shared" si="422"/>
        <v>0</v>
      </c>
      <c r="AK258" s="161">
        <f t="shared" si="423"/>
        <v>0</v>
      </c>
    </row>
    <row r="259" spans="1:37" s="54" customFormat="1" outlineLevel="1" x14ac:dyDescent="0.35">
      <c r="A259"/>
      <c r="B259" s="230" t="s">
        <v>95</v>
      </c>
      <c r="C259" s="63" t="s">
        <v>106</v>
      </c>
      <c r="D259" s="78"/>
      <c r="E259" s="79">
        <f t="shared" si="405"/>
        <v>0</v>
      </c>
      <c r="F259" s="78"/>
      <c r="G259" s="155">
        <f t="shared" si="406"/>
        <v>0</v>
      </c>
      <c r="H259" s="159">
        <f t="shared" si="407"/>
        <v>0</v>
      </c>
      <c r="I259" s="78"/>
      <c r="J259" s="155">
        <f t="shared" si="408"/>
        <v>0</v>
      </c>
      <c r="K259" s="159">
        <f t="shared" si="409"/>
        <v>0</v>
      </c>
      <c r="L259" s="78"/>
      <c r="M259" s="155">
        <f t="shared" si="410"/>
        <v>0</v>
      </c>
      <c r="N259" s="159">
        <f t="shared" si="411"/>
        <v>0</v>
      </c>
      <c r="O259" s="78"/>
      <c r="P259" s="155">
        <f t="shared" si="391"/>
        <v>0</v>
      </c>
      <c r="Q259" s="159">
        <f t="shared" si="392"/>
        <v>0</v>
      </c>
      <c r="R259" s="151">
        <f t="shared" si="393"/>
        <v>0</v>
      </c>
      <c r="S259" s="161">
        <f t="shared" si="394"/>
        <v>0</v>
      </c>
      <c r="T259"/>
      <c r="U259" s="78"/>
      <c r="V259" s="155">
        <f t="shared" si="412"/>
        <v>0</v>
      </c>
      <c r="W259" s="159">
        <f t="shared" si="413"/>
        <v>0</v>
      </c>
      <c r="X259" s="78"/>
      <c r="Y259" s="155">
        <f t="shared" si="414"/>
        <v>0</v>
      </c>
      <c r="Z259" s="159">
        <f t="shared" si="415"/>
        <v>0</v>
      </c>
      <c r="AA259" s="78"/>
      <c r="AB259" s="155">
        <f t="shared" si="416"/>
        <v>0</v>
      </c>
      <c r="AC259" s="159">
        <f t="shared" si="417"/>
        <v>0</v>
      </c>
      <c r="AD259" s="78"/>
      <c r="AE259" s="155">
        <f t="shared" si="418"/>
        <v>0</v>
      </c>
      <c r="AF259" s="159">
        <f t="shared" si="419"/>
        <v>0</v>
      </c>
      <c r="AG259" s="78"/>
      <c r="AH259" s="155">
        <f t="shared" si="420"/>
        <v>0</v>
      </c>
      <c r="AI259" s="159">
        <f t="shared" si="421"/>
        <v>0</v>
      </c>
      <c r="AJ259" s="162">
        <f t="shared" si="422"/>
        <v>0</v>
      </c>
      <c r="AK259" s="161">
        <f t="shared" si="423"/>
        <v>0</v>
      </c>
    </row>
    <row r="260" spans="1:37" s="54" customFormat="1" outlineLevel="1" x14ac:dyDescent="0.35">
      <c r="A260"/>
      <c r="B260" s="229" t="s">
        <v>96</v>
      </c>
      <c r="C260" s="63" t="s">
        <v>106</v>
      </c>
      <c r="D260" s="78"/>
      <c r="E260" s="79">
        <f t="shared" ref="E260:E263" si="424">D260</f>
        <v>0</v>
      </c>
      <c r="F260" s="78"/>
      <c r="G260" s="155">
        <f t="shared" ref="G260:G263" si="425">E260+F260</f>
        <v>0</v>
      </c>
      <c r="H260" s="159">
        <f t="shared" ref="H260:H263" si="426">IFERROR((G260-E260)/E260,0)</f>
        <v>0</v>
      </c>
      <c r="I260" s="78"/>
      <c r="J260" s="155">
        <f t="shared" ref="J260:J263" si="427">G260+I260</f>
        <v>0</v>
      </c>
      <c r="K260" s="159">
        <f t="shared" ref="K260:K264" si="428">IFERROR((J260-G260)/G260,0)</f>
        <v>0</v>
      </c>
      <c r="L260" s="78"/>
      <c r="M260" s="155">
        <f t="shared" ref="M260:M263" si="429">J260+L260</f>
        <v>0</v>
      </c>
      <c r="N260" s="159">
        <f t="shared" ref="N260:N264" si="430">IFERROR((M260-J260)/J260,0)</f>
        <v>0</v>
      </c>
      <c r="O260" s="78"/>
      <c r="P260" s="155">
        <f t="shared" si="391"/>
        <v>0</v>
      </c>
      <c r="Q260" s="159">
        <f t="shared" si="392"/>
        <v>0</v>
      </c>
      <c r="R260" s="151">
        <f t="shared" si="393"/>
        <v>0</v>
      </c>
      <c r="S260" s="161">
        <f t="shared" si="394"/>
        <v>0</v>
      </c>
      <c r="T260"/>
      <c r="U260" s="78"/>
      <c r="V260" s="155">
        <f t="shared" ref="V260:V263" si="431">P260+U260</f>
        <v>0</v>
      </c>
      <c r="W260" s="159">
        <f t="shared" ref="W260:W263" si="432">IFERROR((V260-P260)/P260,0)</f>
        <v>0</v>
      </c>
      <c r="X260" s="78"/>
      <c r="Y260" s="155">
        <f t="shared" ref="Y260:Y263" si="433">V260+X260</f>
        <v>0</v>
      </c>
      <c r="Z260" s="159">
        <f t="shared" ref="Z260:Z264" si="434">IFERROR((Y260-V260)/V260,0)</f>
        <v>0</v>
      </c>
      <c r="AA260" s="78"/>
      <c r="AB260" s="155">
        <f t="shared" ref="AB260:AB263" si="435">Y260+AA260</f>
        <v>0</v>
      </c>
      <c r="AC260" s="159">
        <f t="shared" ref="AC260:AC264" si="436">IFERROR((AB260-Y260)/Y260,0)</f>
        <v>0</v>
      </c>
      <c r="AD260" s="78"/>
      <c r="AE260" s="155">
        <f t="shared" ref="AE260:AE263" si="437">AB260+AD260</f>
        <v>0</v>
      </c>
      <c r="AF260" s="159">
        <f t="shared" ref="AF260:AF264" si="438">IFERROR((AE260-AB260)/AB260,0)</f>
        <v>0</v>
      </c>
      <c r="AG260" s="78"/>
      <c r="AH260" s="155">
        <f t="shared" ref="AH260:AH263" si="439">AE260+AG260</f>
        <v>0</v>
      </c>
      <c r="AI260" s="159">
        <f t="shared" ref="AI260:AI263" si="440">IFERROR((AH260-AE260)/AE260,0)</f>
        <v>0</v>
      </c>
      <c r="AJ260" s="162">
        <f t="shared" ref="AJ260:AJ263" si="441">U260+X260+AA260+AD260+AG260</f>
        <v>0</v>
      </c>
      <c r="AK260" s="161">
        <f t="shared" ref="AK260:AK264" si="442">IFERROR((AH260/V260)^(1/4)-1,0)</f>
        <v>0</v>
      </c>
    </row>
    <row r="261" spans="1:37" s="54" customFormat="1" outlineLevel="1" x14ac:dyDescent="0.35">
      <c r="A261"/>
      <c r="B261" s="230" t="s">
        <v>97</v>
      </c>
      <c r="C261" s="63" t="s">
        <v>106</v>
      </c>
      <c r="D261" s="78"/>
      <c r="E261" s="79">
        <f t="shared" si="424"/>
        <v>0</v>
      </c>
      <c r="F261" s="78"/>
      <c r="G261" s="155">
        <f t="shared" si="425"/>
        <v>0</v>
      </c>
      <c r="H261" s="159">
        <f t="shared" si="426"/>
        <v>0</v>
      </c>
      <c r="I261" s="78"/>
      <c r="J261" s="155">
        <f t="shared" si="427"/>
        <v>0</v>
      </c>
      <c r="K261" s="159">
        <f t="shared" si="428"/>
        <v>0</v>
      </c>
      <c r="L261" s="78"/>
      <c r="M261" s="155">
        <f t="shared" si="429"/>
        <v>0</v>
      </c>
      <c r="N261" s="159">
        <f t="shared" si="430"/>
        <v>0</v>
      </c>
      <c r="O261" s="78"/>
      <c r="P261" s="155">
        <f t="shared" si="391"/>
        <v>0</v>
      </c>
      <c r="Q261" s="159">
        <f t="shared" si="392"/>
        <v>0</v>
      </c>
      <c r="R261" s="151">
        <f t="shared" si="393"/>
        <v>0</v>
      </c>
      <c r="S261" s="161">
        <f t="shared" si="394"/>
        <v>0</v>
      </c>
      <c r="T261"/>
      <c r="U261" s="78"/>
      <c r="V261" s="155">
        <f t="shared" si="431"/>
        <v>0</v>
      </c>
      <c r="W261" s="159">
        <f t="shared" si="432"/>
        <v>0</v>
      </c>
      <c r="X261" s="78"/>
      <c r="Y261" s="155">
        <f t="shared" si="433"/>
        <v>0</v>
      </c>
      <c r="Z261" s="159">
        <f t="shared" si="434"/>
        <v>0</v>
      </c>
      <c r="AA261" s="78"/>
      <c r="AB261" s="155">
        <f t="shared" si="435"/>
        <v>0</v>
      </c>
      <c r="AC261" s="159">
        <f t="shared" si="436"/>
        <v>0</v>
      </c>
      <c r="AD261" s="78"/>
      <c r="AE261" s="155">
        <f t="shared" si="437"/>
        <v>0</v>
      </c>
      <c r="AF261" s="159">
        <f t="shared" si="438"/>
        <v>0</v>
      </c>
      <c r="AG261" s="78"/>
      <c r="AH261" s="155">
        <f t="shared" si="439"/>
        <v>0</v>
      </c>
      <c r="AI261" s="159">
        <f t="shared" si="440"/>
        <v>0</v>
      </c>
      <c r="AJ261" s="162">
        <f t="shared" si="441"/>
        <v>0</v>
      </c>
      <c r="AK261" s="161">
        <f t="shared" si="442"/>
        <v>0</v>
      </c>
    </row>
    <row r="262" spans="1:37" s="54" customFormat="1" outlineLevel="1" x14ac:dyDescent="0.35">
      <c r="A262"/>
      <c r="B262" s="230" t="s">
        <v>98</v>
      </c>
      <c r="C262" s="63" t="s">
        <v>106</v>
      </c>
      <c r="D262" s="78"/>
      <c r="E262" s="79">
        <f t="shared" si="424"/>
        <v>0</v>
      </c>
      <c r="F262" s="78"/>
      <c r="G262" s="155">
        <f t="shared" si="425"/>
        <v>0</v>
      </c>
      <c r="H262" s="159">
        <f t="shared" si="426"/>
        <v>0</v>
      </c>
      <c r="I262" s="78"/>
      <c r="J262" s="155">
        <f t="shared" si="427"/>
        <v>0</v>
      </c>
      <c r="K262" s="159">
        <f t="shared" si="428"/>
        <v>0</v>
      </c>
      <c r="L262" s="78"/>
      <c r="M262" s="155">
        <f t="shared" si="429"/>
        <v>0</v>
      </c>
      <c r="N262" s="159">
        <f t="shared" si="430"/>
        <v>0</v>
      </c>
      <c r="O262" s="78"/>
      <c r="P262" s="155">
        <f t="shared" si="391"/>
        <v>0</v>
      </c>
      <c r="Q262" s="159">
        <f t="shared" si="392"/>
        <v>0</v>
      </c>
      <c r="R262" s="151">
        <f t="shared" si="393"/>
        <v>0</v>
      </c>
      <c r="S262" s="161">
        <f t="shared" si="394"/>
        <v>0</v>
      </c>
      <c r="T262"/>
      <c r="U262" s="78"/>
      <c r="V262" s="155">
        <f t="shared" si="431"/>
        <v>0</v>
      </c>
      <c r="W262" s="159">
        <f t="shared" si="432"/>
        <v>0</v>
      </c>
      <c r="X262" s="78"/>
      <c r="Y262" s="155">
        <f t="shared" si="433"/>
        <v>0</v>
      </c>
      <c r="Z262" s="159">
        <f t="shared" si="434"/>
        <v>0</v>
      </c>
      <c r="AA262" s="78"/>
      <c r="AB262" s="155">
        <f t="shared" si="435"/>
        <v>0</v>
      </c>
      <c r="AC262" s="159">
        <f t="shared" si="436"/>
        <v>0</v>
      </c>
      <c r="AD262" s="78"/>
      <c r="AE262" s="155">
        <f t="shared" si="437"/>
        <v>0</v>
      </c>
      <c r="AF262" s="159">
        <f t="shared" si="438"/>
        <v>0</v>
      </c>
      <c r="AG262" s="78"/>
      <c r="AH262" s="155">
        <f t="shared" si="439"/>
        <v>0</v>
      </c>
      <c r="AI262" s="159">
        <f t="shared" si="440"/>
        <v>0</v>
      </c>
      <c r="AJ262" s="162">
        <f t="shared" si="441"/>
        <v>0</v>
      </c>
      <c r="AK262" s="161">
        <f t="shared" si="442"/>
        <v>0</v>
      </c>
    </row>
    <row r="263" spans="1:37" s="54" customFormat="1" outlineLevel="1" x14ac:dyDescent="0.35">
      <c r="A263"/>
      <c r="B263" s="230" t="s">
        <v>99</v>
      </c>
      <c r="C263" s="63" t="s">
        <v>106</v>
      </c>
      <c r="D263" s="78"/>
      <c r="E263" s="79">
        <f t="shared" si="424"/>
        <v>0</v>
      </c>
      <c r="F263" s="78"/>
      <c r="G263" s="155">
        <f t="shared" si="425"/>
        <v>0</v>
      </c>
      <c r="H263" s="159">
        <f t="shared" si="426"/>
        <v>0</v>
      </c>
      <c r="I263" s="78"/>
      <c r="J263" s="155">
        <f t="shared" si="427"/>
        <v>0</v>
      </c>
      <c r="K263" s="159">
        <f t="shared" si="428"/>
        <v>0</v>
      </c>
      <c r="L263" s="78"/>
      <c r="M263" s="155">
        <f t="shared" si="429"/>
        <v>0</v>
      </c>
      <c r="N263" s="159">
        <f t="shared" si="430"/>
        <v>0</v>
      </c>
      <c r="O263" s="78"/>
      <c r="P263" s="155">
        <f t="shared" si="391"/>
        <v>0</v>
      </c>
      <c r="Q263" s="159">
        <f t="shared" si="392"/>
        <v>0</v>
      </c>
      <c r="R263" s="151">
        <f t="shared" si="393"/>
        <v>0</v>
      </c>
      <c r="S263" s="161">
        <f t="shared" si="394"/>
        <v>0</v>
      </c>
      <c r="T263"/>
      <c r="U263" s="78"/>
      <c r="V263" s="155">
        <f t="shared" si="431"/>
        <v>0</v>
      </c>
      <c r="W263" s="159">
        <f t="shared" si="432"/>
        <v>0</v>
      </c>
      <c r="X263" s="78"/>
      <c r="Y263" s="155">
        <f t="shared" si="433"/>
        <v>0</v>
      </c>
      <c r="Z263" s="159">
        <f t="shared" si="434"/>
        <v>0</v>
      </c>
      <c r="AA263" s="78"/>
      <c r="AB263" s="155">
        <f t="shared" si="435"/>
        <v>0</v>
      </c>
      <c r="AC263" s="159">
        <f t="shared" si="436"/>
        <v>0</v>
      </c>
      <c r="AD263" s="78"/>
      <c r="AE263" s="155">
        <f t="shared" si="437"/>
        <v>0</v>
      </c>
      <c r="AF263" s="159">
        <f t="shared" si="438"/>
        <v>0</v>
      </c>
      <c r="AG263" s="78"/>
      <c r="AH263" s="155">
        <f t="shared" si="439"/>
        <v>0</v>
      </c>
      <c r="AI263" s="159">
        <f t="shared" si="440"/>
        <v>0</v>
      </c>
      <c r="AJ263" s="162">
        <f t="shared" si="441"/>
        <v>0</v>
      </c>
      <c r="AK263" s="161">
        <f t="shared" si="442"/>
        <v>0</v>
      </c>
    </row>
    <row r="264" spans="1:37" outlineLevel="1" x14ac:dyDescent="0.35">
      <c r="B264" s="50" t="s">
        <v>138</v>
      </c>
      <c r="C264" s="47" t="s">
        <v>106</v>
      </c>
      <c r="D264" s="170">
        <f>SUM(D239:D263)</f>
        <v>0</v>
      </c>
      <c r="E264" s="156">
        <f>SUM(E239:E263)</f>
        <v>0</v>
      </c>
      <c r="F264" s="156">
        <f>SUM(F239:F263)</f>
        <v>0</v>
      </c>
      <c r="G264" s="156">
        <f t="shared" ref="G264" si="443">SUM(G239:G263)</f>
        <v>0</v>
      </c>
      <c r="H264" s="160">
        <f>IFERROR((G264-E264)/E264,0)</f>
        <v>0</v>
      </c>
      <c r="I264" s="156">
        <f>SUM(I239:I263)</f>
        <v>0</v>
      </c>
      <c r="J264" s="156">
        <f>SUM(J239:J263)</f>
        <v>0</v>
      </c>
      <c r="K264" s="160">
        <f t="shared" si="428"/>
        <v>0</v>
      </c>
      <c r="L264" s="156">
        <f t="shared" ref="L264" si="444">SUM(L239:L263)</f>
        <v>0</v>
      </c>
      <c r="M264" s="156">
        <f>SUM(M239:M263)</f>
        <v>0</v>
      </c>
      <c r="N264" s="160">
        <f t="shared" si="430"/>
        <v>0</v>
      </c>
      <c r="O264" s="156">
        <f>SUM(O239:O263)</f>
        <v>0</v>
      </c>
      <c r="P264" s="156">
        <f>SUM(P239:P263)</f>
        <v>0</v>
      </c>
      <c r="Q264" s="160">
        <f t="shared" si="392"/>
        <v>0</v>
      </c>
      <c r="R264" s="151">
        <f t="shared" si="393"/>
        <v>0</v>
      </c>
      <c r="S264" s="161">
        <f t="shared" si="394"/>
        <v>0</v>
      </c>
      <c r="U264" s="151">
        <f>SUM(U239:U263)</f>
        <v>0</v>
      </c>
      <c r="V264" s="151">
        <f>SUM(V239:V263)</f>
        <v>0</v>
      </c>
      <c r="W264" s="160">
        <f>IFERROR((V264-P264)/P264,0)</f>
        <v>0</v>
      </c>
      <c r="X264" s="151">
        <f>SUM(X239:X263)</f>
        <v>0</v>
      </c>
      <c r="Y264" s="151">
        <f>SUM(Y239:Y263)</f>
        <v>0</v>
      </c>
      <c r="Z264" s="160">
        <f t="shared" si="434"/>
        <v>0</v>
      </c>
      <c r="AA264" s="151">
        <f>SUM(AA239:AA263)</f>
        <v>0</v>
      </c>
      <c r="AB264" s="151">
        <f>SUM(AB239:AB263)</f>
        <v>0</v>
      </c>
      <c r="AC264" s="160">
        <f t="shared" si="436"/>
        <v>0</v>
      </c>
      <c r="AD264" s="151">
        <f>SUM(AD239:AD263)</f>
        <v>0</v>
      </c>
      <c r="AE264" s="151">
        <f>SUM(AE239:AE263)</f>
        <v>0</v>
      </c>
      <c r="AF264" s="160">
        <f t="shared" si="438"/>
        <v>0</v>
      </c>
      <c r="AG264" s="151">
        <f>SUM(AG239:AG263)</f>
        <v>0</v>
      </c>
      <c r="AH264" s="151">
        <f>SUM(AH239:AH263)</f>
        <v>0</v>
      </c>
      <c r="AI264" s="160">
        <f>IFERROR((AH264-AE264)/AE264,0)</f>
        <v>0</v>
      </c>
      <c r="AJ264" s="151">
        <f>SUM(AJ239:AJ263)</f>
        <v>0</v>
      </c>
      <c r="AK264" s="161">
        <f t="shared" si="442"/>
        <v>0</v>
      </c>
    </row>
  </sheetData>
  <mergeCells count="140">
    <mergeCell ref="U236:AK236"/>
    <mergeCell ref="AG205:AI205"/>
    <mergeCell ref="AJ205:AK205"/>
    <mergeCell ref="AG237:AI237"/>
    <mergeCell ref="AJ237:AK237"/>
    <mergeCell ref="D237:E237"/>
    <mergeCell ref="F237:H237"/>
    <mergeCell ref="I237:K237"/>
    <mergeCell ref="L237:N237"/>
    <mergeCell ref="U237:W237"/>
    <mergeCell ref="X237:Z237"/>
    <mergeCell ref="AA237:AC237"/>
    <mergeCell ref="AD237:AF237"/>
    <mergeCell ref="B234:AK234"/>
    <mergeCell ref="B236:B238"/>
    <mergeCell ref="C236:C238"/>
    <mergeCell ref="AA205:AC205"/>
    <mergeCell ref="AD205:AF205"/>
    <mergeCell ref="X205:Z205"/>
    <mergeCell ref="U108:AK108"/>
    <mergeCell ref="D109:E109"/>
    <mergeCell ref="F109:H109"/>
    <mergeCell ref="I109:K109"/>
    <mergeCell ref="L109:N109"/>
    <mergeCell ref="U109:W109"/>
    <mergeCell ref="X109:Z109"/>
    <mergeCell ref="AA109:AC109"/>
    <mergeCell ref="AD109:AF109"/>
    <mergeCell ref="AG109:AI109"/>
    <mergeCell ref="AJ109:AK109"/>
    <mergeCell ref="O109:Q109"/>
    <mergeCell ref="X77:Z77"/>
    <mergeCell ref="AA77:AC77"/>
    <mergeCell ref="AD77:AF77"/>
    <mergeCell ref="AG77:AI77"/>
    <mergeCell ref="AJ77:AK77"/>
    <mergeCell ref="D45:E45"/>
    <mergeCell ref="F45:H45"/>
    <mergeCell ref="I45:K45"/>
    <mergeCell ref="L45:N45"/>
    <mergeCell ref="U45:W45"/>
    <mergeCell ref="X45:Z45"/>
    <mergeCell ref="AA45:AC45"/>
    <mergeCell ref="AD45:AF45"/>
    <mergeCell ref="B11:B13"/>
    <mergeCell ref="C11:C13"/>
    <mergeCell ref="R11:S12"/>
    <mergeCell ref="U44:AK44"/>
    <mergeCell ref="O237:Q237"/>
    <mergeCell ref="R44:S45"/>
    <mergeCell ref="R76:S77"/>
    <mergeCell ref="R108:S109"/>
    <mergeCell ref="R140:S141"/>
    <mergeCell ref="R172:S173"/>
    <mergeCell ref="R204:S205"/>
    <mergeCell ref="R236:S237"/>
    <mergeCell ref="C76:C78"/>
    <mergeCell ref="O77:Q77"/>
    <mergeCell ref="B108:B110"/>
    <mergeCell ref="C108:C110"/>
    <mergeCell ref="AG45:AI45"/>
    <mergeCell ref="AJ45:AK45"/>
    <mergeCell ref="U76:AK76"/>
    <mergeCell ref="D77:E77"/>
    <mergeCell ref="F77:H77"/>
    <mergeCell ref="I77:K77"/>
    <mergeCell ref="L77:N77"/>
    <mergeCell ref="U77:W77"/>
    <mergeCell ref="AD173:AF173"/>
    <mergeCell ref="B5:I5"/>
    <mergeCell ref="J2:L2"/>
    <mergeCell ref="X12:Z12"/>
    <mergeCell ref="AA12:AC12"/>
    <mergeCell ref="AD12:AF12"/>
    <mergeCell ref="AG12:AI12"/>
    <mergeCell ref="O139:Q139"/>
    <mergeCell ref="B138:AK138"/>
    <mergeCell ref="B106:AK106"/>
    <mergeCell ref="B74:AK74"/>
    <mergeCell ref="B42:AK42"/>
    <mergeCell ref="AJ12:AK12"/>
    <mergeCell ref="D12:E12"/>
    <mergeCell ref="F12:H12"/>
    <mergeCell ref="I12:K12"/>
    <mergeCell ref="L12:N12"/>
    <mergeCell ref="U12:W12"/>
    <mergeCell ref="O12:Q12"/>
    <mergeCell ref="B44:B46"/>
    <mergeCell ref="C44:C46"/>
    <mergeCell ref="O45:Q45"/>
    <mergeCell ref="B76:B78"/>
    <mergeCell ref="U11:AK11"/>
    <mergeCell ref="C2:H2"/>
    <mergeCell ref="B9:AK9"/>
    <mergeCell ref="B202:AK202"/>
    <mergeCell ref="B170:AK170"/>
    <mergeCell ref="B172:B174"/>
    <mergeCell ref="C172:C174"/>
    <mergeCell ref="O173:Q173"/>
    <mergeCell ref="B204:B206"/>
    <mergeCell ref="C204:C206"/>
    <mergeCell ref="O205:Q205"/>
    <mergeCell ref="U204:AK204"/>
    <mergeCell ref="U172:AK172"/>
    <mergeCell ref="D173:E173"/>
    <mergeCell ref="F173:H173"/>
    <mergeCell ref="I173:K173"/>
    <mergeCell ref="D205:E205"/>
    <mergeCell ref="F205:H205"/>
    <mergeCell ref="I205:K205"/>
    <mergeCell ref="L205:N205"/>
    <mergeCell ref="U205:W205"/>
    <mergeCell ref="AJ173:AK173"/>
    <mergeCell ref="B140:B142"/>
    <mergeCell ref="C140:C142"/>
    <mergeCell ref="O141:Q141"/>
    <mergeCell ref="D11:Q11"/>
    <mergeCell ref="D44:Q44"/>
    <mergeCell ref="D76:Q76"/>
    <mergeCell ref="D108:Q108"/>
    <mergeCell ref="D140:Q140"/>
    <mergeCell ref="D172:Q172"/>
    <mergeCell ref="D204:Q204"/>
    <mergeCell ref="D236:Q236"/>
    <mergeCell ref="AG173:AI173"/>
    <mergeCell ref="U140:AK140"/>
    <mergeCell ref="D141:E141"/>
    <mergeCell ref="F141:H141"/>
    <mergeCell ref="I141:K141"/>
    <mergeCell ref="L141:N141"/>
    <mergeCell ref="U141:W141"/>
    <mergeCell ref="X141:Z141"/>
    <mergeCell ref="AA141:AC141"/>
    <mergeCell ref="AD141:AF141"/>
    <mergeCell ref="AG141:AI141"/>
    <mergeCell ref="AJ141:AK141"/>
    <mergeCell ref="L173:N173"/>
    <mergeCell ref="U173:W173"/>
    <mergeCell ref="X173:Z173"/>
    <mergeCell ref="AA173:AC173"/>
  </mergeCells>
  <hyperlinks>
    <hyperlink ref="J2" location="'Αρχική σελίδα'!A1" display="Πίσω στην αρχική σελίδα" xr:uid="{E9DC5E92-1C66-4376-BCDF-456BE1D74828}"/>
  </hyperlinks>
  <pageMargins left="0.70866141732283472" right="0.70866141732283472" top="0.74803149606299213" bottom="0.74803149606299213" header="0.31496062992125984" footer="0.31496062992125984"/>
  <pageSetup paperSize="8"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pageSetUpPr fitToPage="1"/>
  </sheetPr>
  <dimension ref="B2:AK193"/>
  <sheetViews>
    <sheetView showGridLines="0" zoomScale="85" zoomScaleNormal="85" workbookViewId="0">
      <selection activeCell="F76" sqref="F76"/>
    </sheetView>
  </sheetViews>
  <sheetFormatPr defaultColWidth="8.81640625" defaultRowHeight="14.5" outlineLevelRow="1" x14ac:dyDescent="0.35"/>
  <cols>
    <col min="1" max="1" width="2.81640625" customWidth="1"/>
    <col min="2" max="2" width="38.453125" customWidth="1"/>
    <col min="3" max="3" width="21.453125" customWidth="1"/>
    <col min="4" max="7" width="16.54296875" customWidth="1"/>
    <col min="14" max="14" width="10.453125" customWidth="1"/>
    <col min="16" max="16" width="6.453125" customWidth="1"/>
    <col min="17" max="17" width="1.54296875" customWidth="1"/>
  </cols>
  <sheetData>
    <row r="2" spans="2:37" ht="18.5" x14ac:dyDescent="0.45">
      <c r="B2" s="1" t="s">
        <v>0</v>
      </c>
      <c r="C2" s="297" t="str">
        <f>'Αρχική σελίδα'!C3</f>
        <v>Στερεάς Ελλάδας</v>
      </c>
      <c r="D2" s="297"/>
      <c r="E2" s="297"/>
      <c r="F2" s="297"/>
      <c r="G2" s="297"/>
      <c r="H2" s="97"/>
      <c r="J2" s="298" t="s">
        <v>59</v>
      </c>
      <c r="K2" s="298"/>
      <c r="L2" s="298"/>
    </row>
    <row r="3" spans="2:37" ht="18.5" x14ac:dyDescent="0.45">
      <c r="B3" s="2" t="s">
        <v>2</v>
      </c>
      <c r="C3" s="98">
        <f>'Αρχική σελίδα'!C4</f>
        <v>2024</v>
      </c>
      <c r="D3" s="46" t="s">
        <v>3</v>
      </c>
      <c r="E3" s="46">
        <f>C3+4</f>
        <v>2028</v>
      </c>
    </row>
    <row r="4" spans="2:37" ht="14.5" customHeight="1" x14ac:dyDescent="0.45">
      <c r="C4" s="2"/>
      <c r="D4" s="46"/>
      <c r="E4" s="46"/>
    </row>
    <row r="5" spans="2:37" ht="56.5" customHeight="1" x14ac:dyDescent="0.35">
      <c r="B5" s="299" t="s">
        <v>160</v>
      </c>
      <c r="C5" s="299"/>
      <c r="D5" s="299"/>
      <c r="E5" s="299"/>
      <c r="F5" s="299"/>
      <c r="G5" s="299"/>
      <c r="H5" s="299"/>
      <c r="I5" s="299"/>
    </row>
    <row r="6" spans="2:37" x14ac:dyDescent="0.35">
      <c r="B6" s="220"/>
      <c r="C6" s="220"/>
      <c r="D6" s="220"/>
      <c r="E6" s="220"/>
      <c r="F6" s="220"/>
      <c r="G6" s="220"/>
      <c r="H6" s="220"/>
    </row>
    <row r="7" spans="2:37" ht="18.5" x14ac:dyDescent="0.45">
      <c r="B7" s="99"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100"/>
      <c r="D7" s="100"/>
      <c r="E7" s="100"/>
      <c r="F7" s="100"/>
      <c r="G7" s="100"/>
      <c r="H7" s="97"/>
      <c r="I7" s="97"/>
      <c r="J7" s="97"/>
      <c r="K7" s="97"/>
      <c r="L7" s="97"/>
    </row>
    <row r="8" spans="2:37" ht="18.5" x14ac:dyDescent="0.45">
      <c r="C8" s="2"/>
      <c r="D8" s="46"/>
      <c r="E8" s="46"/>
      <c r="F8" s="46"/>
    </row>
    <row r="9" spans="2:37" ht="15.5" x14ac:dyDescent="0.35">
      <c r="B9" s="296" t="s">
        <v>104</v>
      </c>
      <c r="C9" s="296"/>
      <c r="D9" s="296"/>
      <c r="E9" s="296"/>
      <c r="F9" s="296"/>
      <c r="G9" s="29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x14ac:dyDescent="0.35">
      <c r="B11" s="322"/>
      <c r="C11" s="313" t="s">
        <v>105</v>
      </c>
      <c r="D11" s="316" t="s">
        <v>130</v>
      </c>
      <c r="E11" s="317"/>
      <c r="F11" s="316" t="s">
        <v>131</v>
      </c>
      <c r="G11" s="317"/>
    </row>
    <row r="12" spans="2:37" outlineLevel="1" x14ac:dyDescent="0.35">
      <c r="B12" s="323"/>
      <c r="C12" s="314"/>
      <c r="D12" s="316" t="str">
        <f>($C$3-5)&amp;" - "&amp;($C$3-1)</f>
        <v>2019 - 2023</v>
      </c>
      <c r="E12" s="317"/>
      <c r="F12" s="316" t="str">
        <f>$C$3&amp;" - "&amp;$E$3</f>
        <v>2024 - 2028</v>
      </c>
      <c r="G12" s="317"/>
    </row>
    <row r="13" spans="2:37" ht="26.25" customHeight="1" outlineLevel="1" x14ac:dyDescent="0.35">
      <c r="B13" s="324"/>
      <c r="C13" s="315"/>
      <c r="D13" s="80" t="s">
        <v>161</v>
      </c>
      <c r="E13" s="84" t="s">
        <v>162</v>
      </c>
      <c r="F13" s="80" t="s">
        <v>161</v>
      </c>
      <c r="G13" s="84" t="s">
        <v>162</v>
      </c>
    </row>
    <row r="14" spans="2:37" outlineLevel="1" x14ac:dyDescent="0.35">
      <c r="B14" s="229" t="s">
        <v>75</v>
      </c>
      <c r="C14" s="63" t="s">
        <v>163</v>
      </c>
      <c r="D14" s="85"/>
      <c r="E14" s="86"/>
      <c r="F14" s="85">
        <f>G14*0.2</f>
        <v>3</v>
      </c>
      <c r="G14" s="85">
        <v>15</v>
      </c>
    </row>
    <row r="15" spans="2:37" outlineLevel="1" x14ac:dyDescent="0.35">
      <c r="B15" s="230" t="s">
        <v>76</v>
      </c>
      <c r="C15" s="63" t="s">
        <v>163</v>
      </c>
      <c r="D15" s="85"/>
      <c r="E15" s="86"/>
      <c r="F15" s="85">
        <f t="shared" ref="F15:F38" si="0">G15*0.2</f>
        <v>3</v>
      </c>
      <c r="G15" s="85">
        <v>15</v>
      </c>
    </row>
    <row r="16" spans="2:37" outlineLevel="1" x14ac:dyDescent="0.35">
      <c r="B16" s="229" t="s">
        <v>77</v>
      </c>
      <c r="C16" s="63" t="s">
        <v>163</v>
      </c>
      <c r="D16" s="85"/>
      <c r="E16" s="86"/>
      <c r="F16" s="85">
        <f t="shared" si="0"/>
        <v>3</v>
      </c>
      <c r="G16" s="85">
        <v>15</v>
      </c>
    </row>
    <row r="17" spans="2:7" outlineLevel="1" x14ac:dyDescent="0.35">
      <c r="B17" s="230" t="s">
        <v>78</v>
      </c>
      <c r="C17" s="63" t="s">
        <v>163</v>
      </c>
      <c r="D17" s="85"/>
      <c r="E17" s="86"/>
      <c r="F17" s="85">
        <f t="shared" si="0"/>
        <v>3</v>
      </c>
      <c r="G17" s="85">
        <v>15</v>
      </c>
    </row>
    <row r="18" spans="2:7" outlineLevel="1" x14ac:dyDescent="0.35">
      <c r="B18" s="229" t="s">
        <v>79</v>
      </c>
      <c r="C18" s="63" t="s">
        <v>163</v>
      </c>
      <c r="D18" s="85"/>
      <c r="E18" s="86"/>
      <c r="F18" s="85">
        <f t="shared" si="0"/>
        <v>3</v>
      </c>
      <c r="G18" s="85">
        <v>15</v>
      </c>
    </row>
    <row r="19" spans="2:7" outlineLevel="1" x14ac:dyDescent="0.35">
      <c r="B19" s="230" t="s">
        <v>80</v>
      </c>
      <c r="C19" s="63" t="s">
        <v>163</v>
      </c>
      <c r="D19" s="85"/>
      <c r="E19" s="86"/>
      <c r="F19" s="85">
        <f t="shared" si="0"/>
        <v>3</v>
      </c>
      <c r="G19" s="85">
        <v>15</v>
      </c>
    </row>
    <row r="20" spans="2:7" outlineLevel="1" x14ac:dyDescent="0.35">
      <c r="B20" s="229" t="s">
        <v>81</v>
      </c>
      <c r="C20" s="63" t="s">
        <v>163</v>
      </c>
      <c r="D20" s="85"/>
      <c r="E20" s="86"/>
      <c r="F20" s="85">
        <f t="shared" si="0"/>
        <v>3</v>
      </c>
      <c r="G20" s="85">
        <v>15</v>
      </c>
    </row>
    <row r="21" spans="2:7" outlineLevel="1" x14ac:dyDescent="0.35">
      <c r="B21" s="230" t="s">
        <v>82</v>
      </c>
      <c r="C21" s="63" t="s">
        <v>163</v>
      </c>
      <c r="D21" s="85"/>
      <c r="E21" s="86"/>
      <c r="F21" s="85">
        <f t="shared" si="0"/>
        <v>3</v>
      </c>
      <c r="G21" s="85">
        <v>15</v>
      </c>
    </row>
    <row r="22" spans="2:7" outlineLevel="1" x14ac:dyDescent="0.35">
      <c r="B22" s="230" t="s">
        <v>83</v>
      </c>
      <c r="C22" s="63" t="s">
        <v>163</v>
      </c>
      <c r="D22" s="85"/>
      <c r="E22" s="86"/>
      <c r="F22" s="85">
        <f t="shared" si="0"/>
        <v>3</v>
      </c>
      <c r="G22" s="85">
        <v>15</v>
      </c>
    </row>
    <row r="23" spans="2:7" outlineLevel="1" x14ac:dyDescent="0.35">
      <c r="B23" s="230" t="s">
        <v>84</v>
      </c>
      <c r="C23" s="63" t="s">
        <v>163</v>
      </c>
      <c r="D23" s="85"/>
      <c r="E23" s="86"/>
      <c r="F23" s="85">
        <f t="shared" si="0"/>
        <v>3</v>
      </c>
      <c r="G23" s="85">
        <v>15</v>
      </c>
    </row>
    <row r="24" spans="2:7" outlineLevel="1" x14ac:dyDescent="0.35">
      <c r="B24" s="229" t="s">
        <v>85</v>
      </c>
      <c r="C24" s="63" t="s">
        <v>163</v>
      </c>
      <c r="D24" s="85"/>
      <c r="E24" s="86"/>
      <c r="F24" s="85">
        <f t="shared" si="0"/>
        <v>3</v>
      </c>
      <c r="G24" s="85">
        <v>15</v>
      </c>
    </row>
    <row r="25" spans="2:7" outlineLevel="1" x14ac:dyDescent="0.35">
      <c r="B25" s="230" t="s">
        <v>86</v>
      </c>
      <c r="C25" s="63" t="s">
        <v>163</v>
      </c>
      <c r="D25" s="85"/>
      <c r="E25" s="86"/>
      <c r="F25" s="85">
        <f t="shared" si="0"/>
        <v>3</v>
      </c>
      <c r="G25" s="85">
        <v>15</v>
      </c>
    </row>
    <row r="26" spans="2:7" outlineLevel="1" x14ac:dyDescent="0.35">
      <c r="B26" s="230" t="s">
        <v>87</v>
      </c>
      <c r="C26" s="63" t="s">
        <v>163</v>
      </c>
      <c r="D26" s="85"/>
      <c r="E26" s="86"/>
      <c r="F26" s="85">
        <f t="shared" si="0"/>
        <v>3</v>
      </c>
      <c r="G26" s="85">
        <v>15</v>
      </c>
    </row>
    <row r="27" spans="2:7" outlineLevel="1" x14ac:dyDescent="0.35">
      <c r="B27" s="230" t="s">
        <v>88</v>
      </c>
      <c r="C27" s="63" t="s">
        <v>163</v>
      </c>
      <c r="D27" s="85"/>
      <c r="E27" s="86"/>
      <c r="F27" s="85">
        <f t="shared" si="0"/>
        <v>3</v>
      </c>
      <c r="G27" s="85">
        <v>15</v>
      </c>
    </row>
    <row r="28" spans="2:7" outlineLevel="1" x14ac:dyDescent="0.35">
      <c r="B28" s="230" t="s">
        <v>89</v>
      </c>
      <c r="C28" s="63" t="s">
        <v>163</v>
      </c>
      <c r="D28" s="85"/>
      <c r="E28" s="86"/>
      <c r="F28" s="85">
        <f t="shared" si="0"/>
        <v>3</v>
      </c>
      <c r="G28" s="85">
        <v>15</v>
      </c>
    </row>
    <row r="29" spans="2:7" outlineLevel="1" x14ac:dyDescent="0.35">
      <c r="B29" s="229" t="s">
        <v>90</v>
      </c>
      <c r="C29" s="63" t="s">
        <v>163</v>
      </c>
      <c r="D29" s="85"/>
      <c r="E29" s="86"/>
      <c r="F29" s="85">
        <f t="shared" si="0"/>
        <v>3</v>
      </c>
      <c r="G29" s="85">
        <v>15</v>
      </c>
    </row>
    <row r="30" spans="2:7" outlineLevel="1" x14ac:dyDescent="0.35">
      <c r="B30" s="230" t="s">
        <v>91</v>
      </c>
      <c r="C30" s="63" t="s">
        <v>163</v>
      </c>
      <c r="D30" s="85"/>
      <c r="E30" s="86"/>
      <c r="F30" s="85">
        <f t="shared" si="0"/>
        <v>3</v>
      </c>
      <c r="G30" s="85">
        <v>15</v>
      </c>
    </row>
    <row r="31" spans="2:7" outlineLevel="1" x14ac:dyDescent="0.35">
      <c r="B31" s="229" t="s">
        <v>92</v>
      </c>
      <c r="C31" s="63" t="s">
        <v>163</v>
      </c>
      <c r="D31" s="85"/>
      <c r="E31" s="86"/>
      <c r="F31" s="85">
        <f t="shared" si="0"/>
        <v>3</v>
      </c>
      <c r="G31" s="85">
        <v>15</v>
      </c>
    </row>
    <row r="32" spans="2:7" outlineLevel="1" x14ac:dyDescent="0.35">
      <c r="B32" s="230" t="s">
        <v>93</v>
      </c>
      <c r="C32" s="63" t="s">
        <v>163</v>
      </c>
      <c r="D32" s="85"/>
      <c r="E32" s="86"/>
      <c r="F32" s="85">
        <f t="shared" si="0"/>
        <v>3</v>
      </c>
      <c r="G32" s="85">
        <v>15</v>
      </c>
    </row>
    <row r="33" spans="2:37" outlineLevel="1" x14ac:dyDescent="0.35">
      <c r="B33" s="229" t="s">
        <v>94</v>
      </c>
      <c r="C33" s="63" t="s">
        <v>163</v>
      </c>
      <c r="D33" s="85"/>
      <c r="E33" s="86"/>
      <c r="F33" s="85">
        <f t="shared" si="0"/>
        <v>3</v>
      </c>
      <c r="G33" s="85">
        <v>15</v>
      </c>
    </row>
    <row r="34" spans="2:37" outlineLevel="1" x14ac:dyDescent="0.35">
      <c r="B34" s="230" t="s">
        <v>95</v>
      </c>
      <c r="C34" s="63" t="s">
        <v>163</v>
      </c>
      <c r="D34" s="85"/>
      <c r="E34" s="86"/>
      <c r="F34" s="85">
        <f t="shared" si="0"/>
        <v>3</v>
      </c>
      <c r="G34" s="85">
        <v>15</v>
      </c>
    </row>
    <row r="35" spans="2:37" outlineLevel="1" x14ac:dyDescent="0.35">
      <c r="B35" s="229" t="s">
        <v>96</v>
      </c>
      <c r="C35" s="63" t="s">
        <v>163</v>
      </c>
      <c r="D35" s="85"/>
      <c r="E35" s="86"/>
      <c r="F35" s="85">
        <f t="shared" si="0"/>
        <v>3</v>
      </c>
      <c r="G35" s="85">
        <v>15</v>
      </c>
    </row>
    <row r="36" spans="2:37" outlineLevel="1" x14ac:dyDescent="0.35">
      <c r="B36" s="230" t="s">
        <v>97</v>
      </c>
      <c r="C36" s="63" t="s">
        <v>163</v>
      </c>
      <c r="D36" s="85"/>
      <c r="E36" s="86"/>
      <c r="F36" s="85">
        <f t="shared" si="0"/>
        <v>3</v>
      </c>
      <c r="G36" s="85">
        <v>15</v>
      </c>
    </row>
    <row r="37" spans="2:37" outlineLevel="1" x14ac:dyDescent="0.35">
      <c r="B37" s="230" t="s">
        <v>98</v>
      </c>
      <c r="C37" s="63" t="s">
        <v>163</v>
      </c>
      <c r="D37" s="85"/>
      <c r="E37" s="86"/>
      <c r="F37" s="85">
        <f t="shared" si="0"/>
        <v>3</v>
      </c>
      <c r="G37" s="85">
        <v>15</v>
      </c>
    </row>
    <row r="38" spans="2:37" outlineLevel="1" x14ac:dyDescent="0.35">
      <c r="B38" s="230" t="s">
        <v>99</v>
      </c>
      <c r="C38" s="63" t="s">
        <v>163</v>
      </c>
      <c r="D38" s="85"/>
      <c r="E38" s="86"/>
      <c r="F38" s="85">
        <f t="shared" si="0"/>
        <v>3</v>
      </c>
      <c r="G38" s="85">
        <v>15</v>
      </c>
    </row>
    <row r="39" spans="2:37" ht="15" customHeight="1" x14ac:dyDescent="0.35"/>
    <row r="40" spans="2:37" ht="15.5" x14ac:dyDescent="0.35">
      <c r="B40" s="296" t="s">
        <v>108</v>
      </c>
      <c r="C40" s="296"/>
      <c r="D40" s="296"/>
      <c r="E40" s="296"/>
      <c r="F40" s="296"/>
      <c r="G40" s="296"/>
    </row>
    <row r="41" spans="2:37" ht="5.5" customHeight="1" outlineLevel="1" x14ac:dyDescent="0.35">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2:37" outlineLevel="1" x14ac:dyDescent="0.35">
      <c r="B42" s="322"/>
      <c r="C42" s="343" t="s">
        <v>105</v>
      </c>
      <c r="D42" s="316" t="s">
        <v>130</v>
      </c>
      <c r="E42" s="317"/>
      <c r="F42" s="316" t="s">
        <v>131</v>
      </c>
      <c r="G42" s="317"/>
    </row>
    <row r="43" spans="2:37" outlineLevel="1" x14ac:dyDescent="0.35">
      <c r="B43" s="323"/>
      <c r="C43" s="344"/>
      <c r="D43" s="316" t="str">
        <f>($C$3-5)&amp;" - "&amp;($C$3-1)</f>
        <v>2019 - 2023</v>
      </c>
      <c r="E43" s="317"/>
      <c r="F43" s="316" t="str">
        <f>$C$3&amp;" - "&amp;$E$3</f>
        <v>2024 - 2028</v>
      </c>
      <c r="G43" s="317"/>
    </row>
    <row r="44" spans="2:37" ht="29" outlineLevel="1" x14ac:dyDescent="0.35">
      <c r="B44" s="324"/>
      <c r="C44" s="345"/>
      <c r="D44" s="80" t="s">
        <v>161</v>
      </c>
      <c r="E44" s="84" t="s">
        <v>162</v>
      </c>
      <c r="F44" s="80" t="s">
        <v>161</v>
      </c>
      <c r="G44" s="84" t="s">
        <v>162</v>
      </c>
    </row>
    <row r="45" spans="2:37" outlineLevel="1" x14ac:dyDescent="0.35">
      <c r="B45" s="229" t="s">
        <v>75</v>
      </c>
      <c r="C45" s="63" t="s">
        <v>163</v>
      </c>
      <c r="D45" s="85"/>
      <c r="E45" s="86"/>
      <c r="F45" s="85">
        <f>G45*0.2</f>
        <v>1.6</v>
      </c>
      <c r="G45" s="85">
        <v>8</v>
      </c>
    </row>
    <row r="46" spans="2:37" outlineLevel="1" x14ac:dyDescent="0.35">
      <c r="B46" s="230" t="s">
        <v>76</v>
      </c>
      <c r="C46" s="63" t="s">
        <v>163</v>
      </c>
      <c r="D46" s="85"/>
      <c r="E46" s="86"/>
      <c r="F46" s="85">
        <f t="shared" ref="F46:F69" si="1">G46*0.2</f>
        <v>1.6</v>
      </c>
      <c r="G46" s="85">
        <v>8</v>
      </c>
    </row>
    <row r="47" spans="2:37" outlineLevel="1" x14ac:dyDescent="0.35">
      <c r="B47" s="229" t="s">
        <v>77</v>
      </c>
      <c r="C47" s="63" t="s">
        <v>163</v>
      </c>
      <c r="D47" s="85"/>
      <c r="E47" s="86"/>
      <c r="F47" s="85">
        <f t="shared" si="1"/>
        <v>1.6</v>
      </c>
      <c r="G47" s="85">
        <v>8</v>
      </c>
    </row>
    <row r="48" spans="2:37" outlineLevel="1" x14ac:dyDescent="0.35">
      <c r="B48" s="230" t="s">
        <v>78</v>
      </c>
      <c r="C48" s="63" t="s">
        <v>163</v>
      </c>
      <c r="D48" s="85"/>
      <c r="E48" s="86"/>
      <c r="F48" s="85">
        <f t="shared" si="1"/>
        <v>1.6</v>
      </c>
      <c r="G48" s="85">
        <v>8</v>
      </c>
    </row>
    <row r="49" spans="2:7" outlineLevel="1" x14ac:dyDescent="0.35">
      <c r="B49" s="229" t="s">
        <v>79</v>
      </c>
      <c r="C49" s="63" t="s">
        <v>163</v>
      </c>
      <c r="D49" s="85"/>
      <c r="E49" s="86"/>
      <c r="F49" s="85">
        <f t="shared" si="1"/>
        <v>1.6</v>
      </c>
      <c r="G49" s="85">
        <v>8</v>
      </c>
    </row>
    <row r="50" spans="2:7" outlineLevel="1" x14ac:dyDescent="0.35">
      <c r="B50" s="230" t="s">
        <v>80</v>
      </c>
      <c r="C50" s="63" t="s">
        <v>163</v>
      </c>
      <c r="D50" s="85"/>
      <c r="E50" s="86"/>
      <c r="F50" s="85">
        <f t="shared" si="1"/>
        <v>1.6</v>
      </c>
      <c r="G50" s="85">
        <v>8</v>
      </c>
    </row>
    <row r="51" spans="2:7" outlineLevel="1" x14ac:dyDescent="0.35">
      <c r="B51" s="229" t="s">
        <v>81</v>
      </c>
      <c r="C51" s="63" t="s">
        <v>163</v>
      </c>
      <c r="D51" s="85"/>
      <c r="E51" s="86"/>
      <c r="F51" s="85">
        <f t="shared" si="1"/>
        <v>1.6</v>
      </c>
      <c r="G51" s="85">
        <v>8</v>
      </c>
    </row>
    <row r="52" spans="2:7" outlineLevel="1" x14ac:dyDescent="0.35">
      <c r="B52" s="230" t="s">
        <v>82</v>
      </c>
      <c r="C52" s="63" t="s">
        <v>163</v>
      </c>
      <c r="D52" s="85"/>
      <c r="E52" s="86"/>
      <c r="F52" s="85">
        <f t="shared" si="1"/>
        <v>1.6</v>
      </c>
      <c r="G52" s="85">
        <v>8</v>
      </c>
    </row>
    <row r="53" spans="2:7" outlineLevel="1" x14ac:dyDescent="0.35">
      <c r="B53" s="230" t="s">
        <v>83</v>
      </c>
      <c r="C53" s="63" t="s">
        <v>163</v>
      </c>
      <c r="D53" s="85"/>
      <c r="E53" s="86"/>
      <c r="F53" s="85">
        <f t="shared" si="1"/>
        <v>1.6</v>
      </c>
      <c r="G53" s="85">
        <v>8</v>
      </c>
    </row>
    <row r="54" spans="2:7" outlineLevel="1" x14ac:dyDescent="0.35">
      <c r="B54" s="230" t="s">
        <v>84</v>
      </c>
      <c r="C54" s="63" t="s">
        <v>163</v>
      </c>
      <c r="D54" s="85"/>
      <c r="E54" s="86"/>
      <c r="F54" s="85">
        <f t="shared" si="1"/>
        <v>1.6</v>
      </c>
      <c r="G54" s="85">
        <v>8</v>
      </c>
    </row>
    <row r="55" spans="2:7" outlineLevel="1" x14ac:dyDescent="0.35">
      <c r="B55" s="229" t="s">
        <v>85</v>
      </c>
      <c r="C55" s="63" t="s">
        <v>163</v>
      </c>
      <c r="D55" s="85"/>
      <c r="E55" s="86"/>
      <c r="F55" s="85">
        <f t="shared" si="1"/>
        <v>1.6</v>
      </c>
      <c r="G55" s="85">
        <v>8</v>
      </c>
    </row>
    <row r="56" spans="2:7" outlineLevel="1" x14ac:dyDescent="0.35">
      <c r="B56" s="230" t="s">
        <v>86</v>
      </c>
      <c r="C56" s="63" t="s">
        <v>163</v>
      </c>
      <c r="D56" s="85"/>
      <c r="E56" s="86"/>
      <c r="F56" s="85">
        <f t="shared" si="1"/>
        <v>1.6</v>
      </c>
      <c r="G56" s="85">
        <v>8</v>
      </c>
    </row>
    <row r="57" spans="2:7" outlineLevel="1" x14ac:dyDescent="0.35">
      <c r="B57" s="230" t="s">
        <v>87</v>
      </c>
      <c r="C57" s="63" t="s">
        <v>163</v>
      </c>
      <c r="D57" s="85"/>
      <c r="E57" s="86"/>
      <c r="F57" s="85">
        <f t="shared" si="1"/>
        <v>1.6</v>
      </c>
      <c r="G57" s="85">
        <v>8</v>
      </c>
    </row>
    <row r="58" spans="2:7" outlineLevel="1" x14ac:dyDescent="0.35">
      <c r="B58" s="230" t="s">
        <v>88</v>
      </c>
      <c r="C58" s="63" t="s">
        <v>163</v>
      </c>
      <c r="D58" s="85"/>
      <c r="E58" s="86"/>
      <c r="F58" s="85">
        <f t="shared" si="1"/>
        <v>1.6</v>
      </c>
      <c r="G58" s="85">
        <v>8</v>
      </c>
    </row>
    <row r="59" spans="2:7" outlineLevel="1" x14ac:dyDescent="0.35">
      <c r="B59" s="230" t="s">
        <v>89</v>
      </c>
      <c r="C59" s="63" t="s">
        <v>163</v>
      </c>
      <c r="D59" s="85"/>
      <c r="E59" s="86"/>
      <c r="F59" s="85">
        <f t="shared" si="1"/>
        <v>1.6</v>
      </c>
      <c r="G59" s="85">
        <v>8</v>
      </c>
    </row>
    <row r="60" spans="2:7" outlineLevel="1" x14ac:dyDescent="0.35">
      <c r="B60" s="229" t="s">
        <v>90</v>
      </c>
      <c r="C60" s="63" t="s">
        <v>163</v>
      </c>
      <c r="D60" s="85"/>
      <c r="E60" s="86"/>
      <c r="F60" s="85">
        <f t="shared" si="1"/>
        <v>1.6</v>
      </c>
      <c r="G60" s="85">
        <v>8</v>
      </c>
    </row>
    <row r="61" spans="2:7" outlineLevel="1" x14ac:dyDescent="0.35">
      <c r="B61" s="230" t="s">
        <v>91</v>
      </c>
      <c r="C61" s="63" t="s">
        <v>163</v>
      </c>
      <c r="D61" s="85"/>
      <c r="E61" s="86"/>
      <c r="F61" s="85">
        <f t="shared" si="1"/>
        <v>1.6</v>
      </c>
      <c r="G61" s="85">
        <v>8</v>
      </c>
    </row>
    <row r="62" spans="2:7" outlineLevel="1" x14ac:dyDescent="0.35">
      <c r="B62" s="229" t="s">
        <v>92</v>
      </c>
      <c r="C62" s="63" t="s">
        <v>163</v>
      </c>
      <c r="D62" s="85"/>
      <c r="E62" s="86"/>
      <c r="F62" s="85">
        <f t="shared" si="1"/>
        <v>1.6</v>
      </c>
      <c r="G62" s="85">
        <v>8</v>
      </c>
    </row>
    <row r="63" spans="2:7" outlineLevel="1" x14ac:dyDescent="0.35">
      <c r="B63" s="230" t="s">
        <v>93</v>
      </c>
      <c r="C63" s="63" t="s">
        <v>163</v>
      </c>
      <c r="D63" s="85"/>
      <c r="E63" s="86"/>
      <c r="F63" s="85">
        <f t="shared" si="1"/>
        <v>1.6</v>
      </c>
      <c r="G63" s="85">
        <v>8</v>
      </c>
    </row>
    <row r="64" spans="2:7" outlineLevel="1" x14ac:dyDescent="0.35">
      <c r="B64" s="229" t="s">
        <v>94</v>
      </c>
      <c r="C64" s="63" t="s">
        <v>163</v>
      </c>
      <c r="D64" s="85"/>
      <c r="E64" s="86"/>
      <c r="F64" s="85">
        <f t="shared" si="1"/>
        <v>1.6</v>
      </c>
      <c r="G64" s="85">
        <v>8</v>
      </c>
    </row>
    <row r="65" spans="2:37" outlineLevel="1" x14ac:dyDescent="0.35">
      <c r="B65" s="230" t="s">
        <v>95</v>
      </c>
      <c r="C65" s="63" t="s">
        <v>163</v>
      </c>
      <c r="D65" s="85"/>
      <c r="E65" s="86"/>
      <c r="F65" s="85">
        <f t="shared" si="1"/>
        <v>1.6</v>
      </c>
      <c r="G65" s="85">
        <v>8</v>
      </c>
    </row>
    <row r="66" spans="2:37" outlineLevel="1" x14ac:dyDescent="0.35">
      <c r="B66" s="229" t="s">
        <v>96</v>
      </c>
      <c r="C66" s="63" t="s">
        <v>163</v>
      </c>
      <c r="D66" s="85"/>
      <c r="E66" s="86"/>
      <c r="F66" s="85">
        <f t="shared" si="1"/>
        <v>1.6</v>
      </c>
      <c r="G66" s="85">
        <v>8</v>
      </c>
    </row>
    <row r="67" spans="2:37" outlineLevel="1" x14ac:dyDescent="0.35">
      <c r="B67" s="230" t="s">
        <v>97</v>
      </c>
      <c r="C67" s="63" t="s">
        <v>163</v>
      </c>
      <c r="D67" s="85"/>
      <c r="E67" s="86"/>
      <c r="F67" s="85">
        <f t="shared" si="1"/>
        <v>1.6</v>
      </c>
      <c r="G67" s="85">
        <v>8</v>
      </c>
    </row>
    <row r="68" spans="2:37" outlineLevel="1" x14ac:dyDescent="0.35">
      <c r="B68" s="230" t="s">
        <v>98</v>
      </c>
      <c r="C68" s="63" t="s">
        <v>163</v>
      </c>
      <c r="D68" s="85"/>
      <c r="E68" s="86"/>
      <c r="F68" s="85">
        <f t="shared" si="1"/>
        <v>1.6</v>
      </c>
      <c r="G68" s="85">
        <v>8</v>
      </c>
    </row>
    <row r="69" spans="2:37" outlineLevel="1" x14ac:dyDescent="0.35">
      <c r="B69" s="230" t="s">
        <v>99</v>
      </c>
      <c r="C69" s="63" t="s">
        <v>163</v>
      </c>
      <c r="D69" s="85"/>
      <c r="E69" s="86"/>
      <c r="F69" s="85">
        <f t="shared" si="1"/>
        <v>1.6</v>
      </c>
      <c r="G69" s="85">
        <v>8</v>
      </c>
    </row>
    <row r="70" spans="2:37" ht="15" customHeight="1" x14ac:dyDescent="0.35"/>
    <row r="71" spans="2:37" ht="15" customHeight="1" x14ac:dyDescent="0.35">
      <c r="B71" s="296" t="s">
        <v>109</v>
      </c>
      <c r="C71" s="296"/>
      <c r="D71" s="296"/>
      <c r="E71" s="296"/>
      <c r="F71" s="296"/>
      <c r="G71" s="296"/>
    </row>
    <row r="72" spans="2:37" ht="5.5" customHeight="1" outlineLevel="1" x14ac:dyDescent="0.35">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row>
    <row r="73" spans="2:37" ht="15" customHeight="1" outlineLevel="1" x14ac:dyDescent="0.35">
      <c r="B73" s="322"/>
      <c r="C73" s="313" t="s">
        <v>105</v>
      </c>
      <c r="D73" s="316" t="s">
        <v>130</v>
      </c>
      <c r="E73" s="317"/>
      <c r="F73" s="316" t="s">
        <v>131</v>
      </c>
      <c r="G73" s="317"/>
    </row>
    <row r="74" spans="2:37" ht="15" customHeight="1" outlineLevel="1" x14ac:dyDescent="0.35">
      <c r="B74" s="323"/>
      <c r="C74" s="314"/>
      <c r="D74" s="316" t="str">
        <f>($C$3-5)&amp;" - "&amp;($C$3-1)</f>
        <v>2019 - 2023</v>
      </c>
      <c r="E74" s="317"/>
      <c r="F74" s="316" t="str">
        <f>$C$3&amp;" - "&amp;$E$3</f>
        <v>2024 - 2028</v>
      </c>
      <c r="G74" s="317"/>
    </row>
    <row r="75" spans="2:37" ht="15" customHeight="1" outlineLevel="1" x14ac:dyDescent="0.35">
      <c r="B75" s="324"/>
      <c r="C75" s="315"/>
      <c r="D75" s="80" t="s">
        <v>161</v>
      </c>
      <c r="E75" s="84" t="s">
        <v>162</v>
      </c>
      <c r="F75" s="80" t="s">
        <v>161</v>
      </c>
      <c r="G75" s="84" t="s">
        <v>162</v>
      </c>
    </row>
    <row r="76" spans="2:37" ht="15" customHeight="1" outlineLevel="1" x14ac:dyDescent="0.35">
      <c r="B76" s="229" t="s">
        <v>75</v>
      </c>
      <c r="C76" s="63" t="s">
        <v>163</v>
      </c>
      <c r="D76" s="85"/>
      <c r="E76" s="86"/>
      <c r="F76" s="85">
        <f>G76*0.2</f>
        <v>18</v>
      </c>
      <c r="G76" s="85">
        <v>90</v>
      </c>
    </row>
    <row r="77" spans="2:37" ht="15" customHeight="1" outlineLevel="1" x14ac:dyDescent="0.35">
      <c r="B77" s="230" t="s">
        <v>76</v>
      </c>
      <c r="C77" s="63" t="s">
        <v>163</v>
      </c>
      <c r="D77" s="85"/>
      <c r="E77" s="86"/>
      <c r="F77" s="85">
        <f t="shared" ref="F77:F100" si="2">G77*0.2</f>
        <v>18</v>
      </c>
      <c r="G77" s="85">
        <v>90</v>
      </c>
    </row>
    <row r="78" spans="2:37" ht="15" customHeight="1" outlineLevel="1" x14ac:dyDescent="0.35">
      <c r="B78" s="229" t="s">
        <v>77</v>
      </c>
      <c r="C78" s="63" t="s">
        <v>163</v>
      </c>
      <c r="D78" s="85"/>
      <c r="E78" s="86"/>
      <c r="F78" s="85">
        <f t="shared" si="2"/>
        <v>18</v>
      </c>
      <c r="G78" s="85">
        <v>90</v>
      </c>
    </row>
    <row r="79" spans="2:37" ht="15" customHeight="1" outlineLevel="1" x14ac:dyDescent="0.35">
      <c r="B79" s="230" t="s">
        <v>78</v>
      </c>
      <c r="C79" s="63" t="s">
        <v>163</v>
      </c>
      <c r="D79" s="85"/>
      <c r="E79" s="86"/>
      <c r="F79" s="85">
        <f t="shared" si="2"/>
        <v>18</v>
      </c>
      <c r="G79" s="85">
        <v>90</v>
      </c>
    </row>
    <row r="80" spans="2:37" ht="15" customHeight="1" outlineLevel="1" x14ac:dyDescent="0.35">
      <c r="B80" s="229" t="s">
        <v>79</v>
      </c>
      <c r="C80" s="63" t="s">
        <v>163</v>
      </c>
      <c r="D80" s="85"/>
      <c r="E80" s="86"/>
      <c r="F80" s="85">
        <f t="shared" si="2"/>
        <v>18</v>
      </c>
      <c r="G80" s="85">
        <v>90</v>
      </c>
    </row>
    <row r="81" spans="2:7" ht="15" customHeight="1" outlineLevel="1" x14ac:dyDescent="0.35">
      <c r="B81" s="230" t="s">
        <v>80</v>
      </c>
      <c r="C81" s="63" t="s">
        <v>163</v>
      </c>
      <c r="D81" s="85"/>
      <c r="E81" s="86"/>
      <c r="F81" s="85">
        <f t="shared" si="2"/>
        <v>18</v>
      </c>
      <c r="G81" s="85">
        <v>90</v>
      </c>
    </row>
    <row r="82" spans="2:7" ht="15" customHeight="1" outlineLevel="1" x14ac:dyDescent="0.35">
      <c r="B82" s="229" t="s">
        <v>81</v>
      </c>
      <c r="C82" s="63" t="s">
        <v>163</v>
      </c>
      <c r="D82" s="85"/>
      <c r="E82" s="86"/>
      <c r="F82" s="85">
        <f t="shared" si="2"/>
        <v>18</v>
      </c>
      <c r="G82" s="85">
        <v>90</v>
      </c>
    </row>
    <row r="83" spans="2:7" ht="15" customHeight="1" outlineLevel="1" x14ac:dyDescent="0.35">
      <c r="B83" s="230" t="s">
        <v>82</v>
      </c>
      <c r="C83" s="63" t="s">
        <v>163</v>
      </c>
      <c r="D83" s="85"/>
      <c r="E83" s="86"/>
      <c r="F83" s="85">
        <f t="shared" si="2"/>
        <v>18</v>
      </c>
      <c r="G83" s="85">
        <v>90</v>
      </c>
    </row>
    <row r="84" spans="2:7" ht="15" customHeight="1" outlineLevel="1" x14ac:dyDescent="0.35">
      <c r="B84" s="230" t="s">
        <v>83</v>
      </c>
      <c r="C84" s="63" t="s">
        <v>163</v>
      </c>
      <c r="D84" s="85"/>
      <c r="E84" s="86"/>
      <c r="F84" s="85">
        <f t="shared" si="2"/>
        <v>18</v>
      </c>
      <c r="G84" s="85">
        <v>90</v>
      </c>
    </row>
    <row r="85" spans="2:7" ht="15" customHeight="1" outlineLevel="1" x14ac:dyDescent="0.35">
      <c r="B85" s="230" t="s">
        <v>84</v>
      </c>
      <c r="C85" s="63" t="s">
        <v>163</v>
      </c>
      <c r="D85" s="85"/>
      <c r="E85" s="86"/>
      <c r="F85" s="85">
        <f t="shared" si="2"/>
        <v>18</v>
      </c>
      <c r="G85" s="85">
        <v>90</v>
      </c>
    </row>
    <row r="86" spans="2:7" ht="15" customHeight="1" outlineLevel="1" x14ac:dyDescent="0.35">
      <c r="B86" s="229" t="s">
        <v>85</v>
      </c>
      <c r="C86" s="63" t="s">
        <v>163</v>
      </c>
      <c r="D86" s="85"/>
      <c r="E86" s="86"/>
      <c r="F86" s="85">
        <f t="shared" si="2"/>
        <v>18</v>
      </c>
      <c r="G86" s="85">
        <v>90</v>
      </c>
    </row>
    <row r="87" spans="2:7" ht="15" customHeight="1" outlineLevel="1" x14ac:dyDescent="0.35">
      <c r="B87" s="230" t="s">
        <v>86</v>
      </c>
      <c r="C87" s="63" t="s">
        <v>163</v>
      </c>
      <c r="D87" s="85"/>
      <c r="E87" s="86"/>
      <c r="F87" s="85">
        <f t="shared" si="2"/>
        <v>18</v>
      </c>
      <c r="G87" s="85">
        <v>90</v>
      </c>
    </row>
    <row r="88" spans="2:7" ht="15" customHeight="1" outlineLevel="1" x14ac:dyDescent="0.35">
      <c r="B88" s="230" t="s">
        <v>87</v>
      </c>
      <c r="C88" s="63" t="s">
        <v>163</v>
      </c>
      <c r="D88" s="85"/>
      <c r="E88" s="86"/>
      <c r="F88" s="85">
        <f t="shared" si="2"/>
        <v>18</v>
      </c>
      <c r="G88" s="85">
        <v>90</v>
      </c>
    </row>
    <row r="89" spans="2:7" ht="15" customHeight="1" outlineLevel="1" x14ac:dyDescent="0.35">
      <c r="B89" s="230" t="s">
        <v>88</v>
      </c>
      <c r="C89" s="63" t="s">
        <v>163</v>
      </c>
      <c r="D89" s="85"/>
      <c r="E89" s="86"/>
      <c r="F89" s="85">
        <f t="shared" si="2"/>
        <v>18</v>
      </c>
      <c r="G89" s="85">
        <v>90</v>
      </c>
    </row>
    <row r="90" spans="2:7" ht="15" customHeight="1" outlineLevel="1" x14ac:dyDescent="0.35">
      <c r="B90" s="230" t="s">
        <v>89</v>
      </c>
      <c r="C90" s="63" t="s">
        <v>163</v>
      </c>
      <c r="D90" s="85"/>
      <c r="E90" s="86"/>
      <c r="F90" s="85">
        <f t="shared" si="2"/>
        <v>18</v>
      </c>
      <c r="G90" s="85">
        <v>90</v>
      </c>
    </row>
    <row r="91" spans="2:7" ht="15" customHeight="1" outlineLevel="1" x14ac:dyDescent="0.35">
      <c r="B91" s="229" t="s">
        <v>90</v>
      </c>
      <c r="C91" s="63" t="s">
        <v>163</v>
      </c>
      <c r="D91" s="85"/>
      <c r="E91" s="86"/>
      <c r="F91" s="85">
        <f t="shared" si="2"/>
        <v>18</v>
      </c>
      <c r="G91" s="85">
        <v>90</v>
      </c>
    </row>
    <row r="92" spans="2:7" ht="15" customHeight="1" outlineLevel="1" x14ac:dyDescent="0.35">
      <c r="B92" s="230" t="s">
        <v>91</v>
      </c>
      <c r="C92" s="63" t="s">
        <v>163</v>
      </c>
      <c r="D92" s="85"/>
      <c r="E92" s="86"/>
      <c r="F92" s="85">
        <f t="shared" si="2"/>
        <v>18</v>
      </c>
      <c r="G92" s="85">
        <v>90</v>
      </c>
    </row>
    <row r="93" spans="2:7" ht="15" customHeight="1" outlineLevel="1" x14ac:dyDescent="0.35">
      <c r="B93" s="229" t="s">
        <v>92</v>
      </c>
      <c r="C93" s="63" t="s">
        <v>163</v>
      </c>
      <c r="D93" s="85"/>
      <c r="E93" s="86"/>
      <c r="F93" s="85">
        <f t="shared" si="2"/>
        <v>18</v>
      </c>
      <c r="G93" s="85">
        <v>90</v>
      </c>
    </row>
    <row r="94" spans="2:7" ht="15" customHeight="1" outlineLevel="1" x14ac:dyDescent="0.35">
      <c r="B94" s="230" t="s">
        <v>93</v>
      </c>
      <c r="C94" s="63" t="s">
        <v>163</v>
      </c>
      <c r="D94" s="85"/>
      <c r="E94" s="86"/>
      <c r="F94" s="85">
        <f t="shared" si="2"/>
        <v>18</v>
      </c>
      <c r="G94" s="85">
        <v>90</v>
      </c>
    </row>
    <row r="95" spans="2:7" ht="15" customHeight="1" outlineLevel="1" x14ac:dyDescent="0.35">
      <c r="B95" s="229" t="s">
        <v>94</v>
      </c>
      <c r="C95" s="63" t="s">
        <v>163</v>
      </c>
      <c r="D95" s="85"/>
      <c r="E95" s="86"/>
      <c r="F95" s="85">
        <f t="shared" si="2"/>
        <v>18</v>
      </c>
      <c r="G95" s="85">
        <v>90</v>
      </c>
    </row>
    <row r="96" spans="2:7" ht="15" customHeight="1" outlineLevel="1" x14ac:dyDescent="0.35">
      <c r="B96" s="230" t="s">
        <v>95</v>
      </c>
      <c r="C96" s="63" t="s">
        <v>163</v>
      </c>
      <c r="D96" s="85"/>
      <c r="E96" s="86"/>
      <c r="F96" s="85">
        <f t="shared" si="2"/>
        <v>18</v>
      </c>
      <c r="G96" s="85">
        <v>90</v>
      </c>
    </row>
    <row r="97" spans="2:37" ht="15" customHeight="1" outlineLevel="1" x14ac:dyDescent="0.35">
      <c r="B97" s="229" t="s">
        <v>96</v>
      </c>
      <c r="C97" s="63" t="s">
        <v>163</v>
      </c>
      <c r="D97" s="85"/>
      <c r="E97" s="86"/>
      <c r="F97" s="85">
        <f t="shared" si="2"/>
        <v>18</v>
      </c>
      <c r="G97" s="85">
        <v>90</v>
      </c>
    </row>
    <row r="98" spans="2:37" ht="15" customHeight="1" outlineLevel="1" x14ac:dyDescent="0.35">
      <c r="B98" s="230" t="s">
        <v>97</v>
      </c>
      <c r="C98" s="63" t="s">
        <v>163</v>
      </c>
      <c r="D98" s="85"/>
      <c r="E98" s="86"/>
      <c r="F98" s="85">
        <f t="shared" si="2"/>
        <v>18</v>
      </c>
      <c r="G98" s="85">
        <v>90</v>
      </c>
    </row>
    <row r="99" spans="2:37" ht="15" customHeight="1" outlineLevel="1" x14ac:dyDescent="0.35">
      <c r="B99" s="230" t="s">
        <v>98</v>
      </c>
      <c r="C99" s="63" t="s">
        <v>163</v>
      </c>
      <c r="D99" s="85"/>
      <c r="E99" s="86"/>
      <c r="F99" s="85">
        <f t="shared" si="2"/>
        <v>18</v>
      </c>
      <c r="G99" s="85">
        <v>90</v>
      </c>
    </row>
    <row r="100" spans="2:37" ht="15" customHeight="1" outlineLevel="1" x14ac:dyDescent="0.35">
      <c r="B100" s="230" t="s">
        <v>99</v>
      </c>
      <c r="C100" s="63" t="s">
        <v>163</v>
      </c>
      <c r="D100" s="85"/>
      <c r="E100" s="86"/>
      <c r="F100" s="85">
        <f t="shared" si="2"/>
        <v>18</v>
      </c>
      <c r="G100" s="85">
        <v>90</v>
      </c>
    </row>
    <row r="102" spans="2:37" ht="15" customHeight="1" x14ac:dyDescent="0.35">
      <c r="B102" s="296" t="s">
        <v>110</v>
      </c>
      <c r="C102" s="296"/>
      <c r="D102" s="296"/>
      <c r="E102" s="296"/>
      <c r="F102" s="296"/>
      <c r="G102" s="296"/>
    </row>
    <row r="103" spans="2:37" ht="5.5" customHeight="1" outlineLevel="1" x14ac:dyDescent="0.35">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row>
    <row r="104" spans="2:37" ht="15" customHeight="1" outlineLevel="1" x14ac:dyDescent="0.35">
      <c r="B104" s="322"/>
      <c r="C104" s="313" t="s">
        <v>105</v>
      </c>
      <c r="D104" s="316" t="s">
        <v>130</v>
      </c>
      <c r="E104" s="317"/>
      <c r="F104" s="316" t="s">
        <v>131</v>
      </c>
      <c r="G104" s="317"/>
    </row>
    <row r="105" spans="2:37" ht="15" customHeight="1" outlineLevel="1" x14ac:dyDescent="0.35">
      <c r="B105" s="323"/>
      <c r="C105" s="314"/>
      <c r="D105" s="316" t="str">
        <f>($C$3-5)&amp;" - "&amp;($C$3-1)</f>
        <v>2019 - 2023</v>
      </c>
      <c r="E105" s="317"/>
      <c r="F105" s="316" t="str">
        <f>$C$3&amp;" - "&amp;$E$3</f>
        <v>2024 - 2028</v>
      </c>
      <c r="G105" s="317"/>
    </row>
    <row r="106" spans="2:37" ht="15" customHeight="1" outlineLevel="1" x14ac:dyDescent="0.35">
      <c r="B106" s="324"/>
      <c r="C106" s="315"/>
      <c r="D106" s="80" t="s">
        <v>161</v>
      </c>
      <c r="E106" s="84" t="s">
        <v>162</v>
      </c>
      <c r="F106" s="80" t="s">
        <v>161</v>
      </c>
      <c r="G106" s="84" t="s">
        <v>162</v>
      </c>
    </row>
    <row r="107" spans="2:37" ht="15" customHeight="1" outlineLevel="1" x14ac:dyDescent="0.35">
      <c r="B107" s="229" t="s">
        <v>75</v>
      </c>
      <c r="C107" s="63" t="s">
        <v>163</v>
      </c>
      <c r="D107" s="85"/>
      <c r="E107" s="86"/>
      <c r="F107" s="85">
        <f t="shared" ref="F107:F131" si="3">G107*0.2</f>
        <v>500</v>
      </c>
      <c r="G107" s="85">
        <v>2500</v>
      </c>
    </row>
    <row r="108" spans="2:37" ht="15" customHeight="1" outlineLevel="1" x14ac:dyDescent="0.35">
      <c r="B108" s="230" t="s">
        <v>76</v>
      </c>
      <c r="C108" s="63" t="s">
        <v>163</v>
      </c>
      <c r="D108" s="85"/>
      <c r="E108" s="86"/>
      <c r="F108" s="85">
        <f t="shared" si="3"/>
        <v>500</v>
      </c>
      <c r="G108" s="85">
        <v>2500</v>
      </c>
    </row>
    <row r="109" spans="2:37" ht="15" customHeight="1" outlineLevel="1" x14ac:dyDescent="0.35">
      <c r="B109" s="229" t="s">
        <v>77</v>
      </c>
      <c r="C109" s="63" t="s">
        <v>163</v>
      </c>
      <c r="D109" s="85"/>
      <c r="E109" s="86"/>
      <c r="F109" s="85">
        <f t="shared" si="3"/>
        <v>500</v>
      </c>
      <c r="G109" s="85">
        <v>2500</v>
      </c>
    </row>
    <row r="110" spans="2:37" ht="15" customHeight="1" outlineLevel="1" x14ac:dyDescent="0.35">
      <c r="B110" s="230" t="s">
        <v>78</v>
      </c>
      <c r="C110" s="63" t="s">
        <v>163</v>
      </c>
      <c r="D110" s="85"/>
      <c r="E110" s="86"/>
      <c r="F110" s="85">
        <f t="shared" si="3"/>
        <v>500</v>
      </c>
      <c r="G110" s="85">
        <v>2500</v>
      </c>
    </row>
    <row r="111" spans="2:37" ht="15" customHeight="1" outlineLevel="1" x14ac:dyDescent="0.35">
      <c r="B111" s="229" t="s">
        <v>79</v>
      </c>
      <c r="C111" s="63" t="s">
        <v>163</v>
      </c>
      <c r="D111" s="85"/>
      <c r="E111" s="86"/>
      <c r="F111" s="85">
        <f t="shared" si="3"/>
        <v>500</v>
      </c>
      <c r="G111" s="85">
        <v>2500</v>
      </c>
    </row>
    <row r="112" spans="2:37" ht="15" customHeight="1" outlineLevel="1" x14ac:dyDescent="0.35">
      <c r="B112" s="230" t="s">
        <v>80</v>
      </c>
      <c r="C112" s="63" t="s">
        <v>163</v>
      </c>
      <c r="D112" s="85"/>
      <c r="E112" s="86"/>
      <c r="F112" s="85">
        <f t="shared" si="3"/>
        <v>500</v>
      </c>
      <c r="G112" s="85">
        <v>2500</v>
      </c>
    </row>
    <row r="113" spans="2:7" ht="15" customHeight="1" outlineLevel="1" x14ac:dyDescent="0.35">
      <c r="B113" s="229" t="s">
        <v>81</v>
      </c>
      <c r="C113" s="63" t="s">
        <v>163</v>
      </c>
      <c r="D113" s="85"/>
      <c r="E113" s="86"/>
      <c r="F113" s="85">
        <f t="shared" si="3"/>
        <v>500</v>
      </c>
      <c r="G113" s="85">
        <v>2500</v>
      </c>
    </row>
    <row r="114" spans="2:7" ht="15" customHeight="1" outlineLevel="1" x14ac:dyDescent="0.35">
      <c r="B114" s="230" t="s">
        <v>82</v>
      </c>
      <c r="C114" s="63" t="s">
        <v>163</v>
      </c>
      <c r="D114" s="85"/>
      <c r="E114" s="86"/>
      <c r="F114" s="85">
        <f t="shared" si="3"/>
        <v>500</v>
      </c>
      <c r="G114" s="85">
        <v>2500</v>
      </c>
    </row>
    <row r="115" spans="2:7" ht="15" customHeight="1" outlineLevel="1" x14ac:dyDescent="0.35">
      <c r="B115" s="230" t="s">
        <v>83</v>
      </c>
      <c r="C115" s="63" t="s">
        <v>163</v>
      </c>
      <c r="D115" s="85"/>
      <c r="E115" s="86"/>
      <c r="F115" s="85">
        <f t="shared" si="3"/>
        <v>500</v>
      </c>
      <c r="G115" s="85">
        <v>2500</v>
      </c>
    </row>
    <row r="116" spans="2:7" ht="15" customHeight="1" outlineLevel="1" x14ac:dyDescent="0.35">
      <c r="B116" s="230" t="s">
        <v>84</v>
      </c>
      <c r="C116" s="63" t="s">
        <v>163</v>
      </c>
      <c r="D116" s="85"/>
      <c r="E116" s="86"/>
      <c r="F116" s="85">
        <f t="shared" si="3"/>
        <v>500</v>
      </c>
      <c r="G116" s="85">
        <v>2500</v>
      </c>
    </row>
    <row r="117" spans="2:7" ht="15" customHeight="1" outlineLevel="1" x14ac:dyDescent="0.35">
      <c r="B117" s="229" t="s">
        <v>85</v>
      </c>
      <c r="C117" s="63" t="s">
        <v>163</v>
      </c>
      <c r="D117" s="85"/>
      <c r="E117" s="86"/>
      <c r="F117" s="85">
        <f t="shared" si="3"/>
        <v>500</v>
      </c>
      <c r="G117" s="85">
        <v>2500</v>
      </c>
    </row>
    <row r="118" spans="2:7" ht="15" customHeight="1" outlineLevel="1" x14ac:dyDescent="0.35">
      <c r="B118" s="230" t="s">
        <v>86</v>
      </c>
      <c r="C118" s="63" t="s">
        <v>163</v>
      </c>
      <c r="D118" s="85"/>
      <c r="E118" s="86"/>
      <c r="F118" s="85">
        <f t="shared" si="3"/>
        <v>500</v>
      </c>
      <c r="G118" s="85">
        <v>2500</v>
      </c>
    </row>
    <row r="119" spans="2:7" ht="15" customHeight="1" outlineLevel="1" x14ac:dyDescent="0.35">
      <c r="B119" s="230" t="s">
        <v>87</v>
      </c>
      <c r="C119" s="63" t="s">
        <v>163</v>
      </c>
      <c r="D119" s="85"/>
      <c r="E119" s="86"/>
      <c r="F119" s="85">
        <f t="shared" si="3"/>
        <v>500</v>
      </c>
      <c r="G119" s="85">
        <v>2500</v>
      </c>
    </row>
    <row r="120" spans="2:7" ht="15" customHeight="1" outlineLevel="1" x14ac:dyDescent="0.35">
      <c r="B120" s="230" t="s">
        <v>88</v>
      </c>
      <c r="C120" s="63" t="s">
        <v>163</v>
      </c>
      <c r="D120" s="85"/>
      <c r="E120" s="86"/>
      <c r="F120" s="85">
        <f t="shared" si="3"/>
        <v>500</v>
      </c>
      <c r="G120" s="85">
        <v>2500</v>
      </c>
    </row>
    <row r="121" spans="2:7" ht="15" customHeight="1" outlineLevel="1" x14ac:dyDescent="0.35">
      <c r="B121" s="230" t="s">
        <v>89</v>
      </c>
      <c r="C121" s="63" t="s">
        <v>163</v>
      </c>
      <c r="D121" s="85"/>
      <c r="E121" s="86"/>
      <c r="F121" s="85">
        <f t="shared" si="3"/>
        <v>500</v>
      </c>
      <c r="G121" s="85">
        <v>2500</v>
      </c>
    </row>
    <row r="122" spans="2:7" ht="15" customHeight="1" outlineLevel="1" x14ac:dyDescent="0.35">
      <c r="B122" s="229" t="s">
        <v>90</v>
      </c>
      <c r="C122" s="63" t="s">
        <v>163</v>
      </c>
      <c r="D122" s="85"/>
      <c r="E122" s="86"/>
      <c r="F122" s="85">
        <f t="shared" si="3"/>
        <v>500</v>
      </c>
      <c r="G122" s="85">
        <v>2500</v>
      </c>
    </row>
    <row r="123" spans="2:7" ht="15" customHeight="1" outlineLevel="1" x14ac:dyDescent="0.35">
      <c r="B123" s="230" t="s">
        <v>91</v>
      </c>
      <c r="C123" s="63" t="s">
        <v>163</v>
      </c>
      <c r="D123" s="85"/>
      <c r="E123" s="86"/>
      <c r="F123" s="85">
        <f t="shared" si="3"/>
        <v>500</v>
      </c>
      <c r="G123" s="85">
        <v>2500</v>
      </c>
    </row>
    <row r="124" spans="2:7" outlineLevel="1" x14ac:dyDescent="0.35">
      <c r="B124" s="229" t="s">
        <v>92</v>
      </c>
      <c r="C124" s="63" t="s">
        <v>163</v>
      </c>
      <c r="D124" s="85"/>
      <c r="E124" s="86"/>
      <c r="F124" s="85">
        <f t="shared" si="3"/>
        <v>500</v>
      </c>
      <c r="G124" s="85">
        <v>2500</v>
      </c>
    </row>
    <row r="125" spans="2:7" outlineLevel="1" x14ac:dyDescent="0.35">
      <c r="B125" s="230" t="s">
        <v>93</v>
      </c>
      <c r="C125" s="63" t="s">
        <v>163</v>
      </c>
      <c r="D125" s="85"/>
      <c r="E125" s="86"/>
      <c r="F125" s="85">
        <f t="shared" si="3"/>
        <v>500</v>
      </c>
      <c r="G125" s="85">
        <v>2500</v>
      </c>
    </row>
    <row r="126" spans="2:7" outlineLevel="1" x14ac:dyDescent="0.35">
      <c r="B126" s="229" t="s">
        <v>94</v>
      </c>
      <c r="C126" s="63" t="s">
        <v>163</v>
      </c>
      <c r="D126" s="85"/>
      <c r="E126" s="86"/>
      <c r="F126" s="85">
        <f t="shared" si="3"/>
        <v>500</v>
      </c>
      <c r="G126" s="85">
        <v>2500</v>
      </c>
    </row>
    <row r="127" spans="2:7" outlineLevel="1" x14ac:dyDescent="0.35">
      <c r="B127" s="230" t="s">
        <v>95</v>
      </c>
      <c r="C127" s="63" t="s">
        <v>163</v>
      </c>
      <c r="D127" s="85"/>
      <c r="E127" s="86"/>
      <c r="F127" s="85">
        <f t="shared" si="3"/>
        <v>500</v>
      </c>
      <c r="G127" s="85">
        <v>2500</v>
      </c>
    </row>
    <row r="128" spans="2:7" outlineLevel="1" x14ac:dyDescent="0.35">
      <c r="B128" s="229" t="s">
        <v>96</v>
      </c>
      <c r="C128" s="63" t="s">
        <v>163</v>
      </c>
      <c r="D128" s="85"/>
      <c r="E128" s="86"/>
      <c r="F128" s="85">
        <f t="shared" si="3"/>
        <v>500</v>
      </c>
      <c r="G128" s="85">
        <v>2500</v>
      </c>
    </row>
    <row r="129" spans="2:37" outlineLevel="1" x14ac:dyDescent="0.35">
      <c r="B129" s="230" t="s">
        <v>97</v>
      </c>
      <c r="C129" s="63" t="s">
        <v>163</v>
      </c>
      <c r="D129" s="85"/>
      <c r="E129" s="86"/>
      <c r="F129" s="85">
        <f t="shared" si="3"/>
        <v>500</v>
      </c>
      <c r="G129" s="85">
        <v>2500</v>
      </c>
    </row>
    <row r="130" spans="2:37" outlineLevel="1" x14ac:dyDescent="0.35">
      <c r="B130" s="230" t="s">
        <v>98</v>
      </c>
      <c r="C130" s="63" t="s">
        <v>163</v>
      </c>
      <c r="D130" s="85"/>
      <c r="E130" s="86"/>
      <c r="F130" s="85">
        <f t="shared" si="3"/>
        <v>500</v>
      </c>
      <c r="G130" s="85">
        <v>2500</v>
      </c>
    </row>
    <row r="131" spans="2:37" outlineLevel="1" x14ac:dyDescent="0.35">
      <c r="B131" s="230" t="s">
        <v>99</v>
      </c>
      <c r="C131" s="63" t="s">
        <v>163</v>
      </c>
      <c r="D131" s="85"/>
      <c r="E131" s="86"/>
      <c r="F131" s="85">
        <f t="shared" si="3"/>
        <v>500</v>
      </c>
      <c r="G131" s="85">
        <v>2500</v>
      </c>
    </row>
    <row r="133" spans="2:37" ht="15.5" x14ac:dyDescent="0.35">
      <c r="B133" s="296" t="s">
        <v>111</v>
      </c>
      <c r="C133" s="296"/>
      <c r="D133" s="296"/>
      <c r="E133" s="296"/>
      <c r="F133" s="296"/>
      <c r="G133" s="296"/>
    </row>
    <row r="134" spans="2:37" ht="5.5" customHeight="1" outlineLevel="1" x14ac:dyDescent="0.35">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row>
    <row r="135" spans="2:37" outlineLevel="1" x14ac:dyDescent="0.35">
      <c r="B135" s="322"/>
      <c r="C135" s="343" t="s">
        <v>105</v>
      </c>
      <c r="D135" s="316" t="s">
        <v>130</v>
      </c>
      <c r="E135" s="317"/>
      <c r="F135" s="316" t="s">
        <v>131</v>
      </c>
      <c r="G135" s="317"/>
    </row>
    <row r="136" spans="2:37" outlineLevel="1" x14ac:dyDescent="0.35">
      <c r="B136" s="323"/>
      <c r="C136" s="344"/>
      <c r="D136" s="316" t="str">
        <f>($C$3-5)&amp;" - "&amp;($C$3-1)</f>
        <v>2019 - 2023</v>
      </c>
      <c r="E136" s="317"/>
      <c r="F136" s="316" t="str">
        <f>$C$3&amp;" - "&amp;$E$3</f>
        <v>2024 - 2028</v>
      </c>
      <c r="G136" s="317"/>
    </row>
    <row r="137" spans="2:37" ht="29" outlineLevel="1" x14ac:dyDescent="0.35">
      <c r="B137" s="324"/>
      <c r="C137" s="345"/>
      <c r="D137" s="80" t="s">
        <v>161</v>
      </c>
      <c r="E137" s="84" t="s">
        <v>162</v>
      </c>
      <c r="F137" s="80" t="s">
        <v>161</v>
      </c>
      <c r="G137" s="84" t="s">
        <v>162</v>
      </c>
    </row>
    <row r="138" spans="2:37" outlineLevel="1" x14ac:dyDescent="0.35">
      <c r="B138" s="229" t="s">
        <v>75</v>
      </c>
      <c r="C138" s="63" t="s">
        <v>163</v>
      </c>
      <c r="D138" s="85"/>
      <c r="E138" s="86"/>
      <c r="F138" s="85">
        <f t="shared" ref="F138:F162" si="4">G138*0.2</f>
        <v>660.40000000000009</v>
      </c>
      <c r="G138" s="85">
        <v>3302</v>
      </c>
    </row>
    <row r="139" spans="2:37" outlineLevel="1" x14ac:dyDescent="0.35">
      <c r="B139" s="230" t="s">
        <v>76</v>
      </c>
      <c r="C139" s="63" t="s">
        <v>163</v>
      </c>
      <c r="D139" s="85"/>
      <c r="E139" s="86"/>
      <c r="F139" s="85">
        <f t="shared" si="4"/>
        <v>660.40000000000009</v>
      </c>
      <c r="G139" s="85">
        <v>3302</v>
      </c>
    </row>
    <row r="140" spans="2:37" outlineLevel="1" x14ac:dyDescent="0.35">
      <c r="B140" s="229" t="s">
        <v>77</v>
      </c>
      <c r="C140" s="63" t="s">
        <v>163</v>
      </c>
      <c r="D140" s="85"/>
      <c r="E140" s="86"/>
      <c r="F140" s="85">
        <f t="shared" si="4"/>
        <v>660.40000000000009</v>
      </c>
      <c r="G140" s="85">
        <v>3302</v>
      </c>
    </row>
    <row r="141" spans="2:37" outlineLevel="1" x14ac:dyDescent="0.35">
      <c r="B141" s="230" t="s">
        <v>78</v>
      </c>
      <c r="C141" s="63" t="s">
        <v>163</v>
      </c>
      <c r="D141" s="85"/>
      <c r="E141" s="86"/>
      <c r="F141" s="85">
        <f t="shared" si="4"/>
        <v>660.40000000000009</v>
      </c>
      <c r="G141" s="85">
        <v>3302</v>
      </c>
    </row>
    <row r="142" spans="2:37" outlineLevel="1" x14ac:dyDescent="0.35">
      <c r="B142" s="229" t="s">
        <v>79</v>
      </c>
      <c r="C142" s="63" t="s">
        <v>163</v>
      </c>
      <c r="D142" s="85"/>
      <c r="E142" s="86"/>
      <c r="F142" s="85">
        <f t="shared" si="4"/>
        <v>660.40000000000009</v>
      </c>
      <c r="G142" s="85">
        <v>3302</v>
      </c>
    </row>
    <row r="143" spans="2:37" outlineLevel="1" x14ac:dyDescent="0.35">
      <c r="B143" s="230" t="s">
        <v>80</v>
      </c>
      <c r="C143" s="63" t="s">
        <v>163</v>
      </c>
      <c r="D143" s="85"/>
      <c r="E143" s="86"/>
      <c r="F143" s="85">
        <f t="shared" si="4"/>
        <v>660.40000000000009</v>
      </c>
      <c r="G143" s="85">
        <v>3302</v>
      </c>
    </row>
    <row r="144" spans="2:37" outlineLevel="1" x14ac:dyDescent="0.35">
      <c r="B144" s="229" t="s">
        <v>81</v>
      </c>
      <c r="C144" s="63" t="s">
        <v>163</v>
      </c>
      <c r="D144" s="85"/>
      <c r="E144" s="86"/>
      <c r="F144" s="85">
        <f t="shared" si="4"/>
        <v>660.40000000000009</v>
      </c>
      <c r="G144" s="85">
        <v>3302</v>
      </c>
    </row>
    <row r="145" spans="2:7" outlineLevel="1" x14ac:dyDescent="0.35">
      <c r="B145" s="230" t="s">
        <v>82</v>
      </c>
      <c r="C145" s="63" t="s">
        <v>163</v>
      </c>
      <c r="D145" s="85"/>
      <c r="E145" s="86"/>
      <c r="F145" s="85">
        <f t="shared" si="4"/>
        <v>660.40000000000009</v>
      </c>
      <c r="G145" s="85">
        <v>3302</v>
      </c>
    </row>
    <row r="146" spans="2:7" outlineLevel="1" x14ac:dyDescent="0.35">
      <c r="B146" s="230" t="s">
        <v>83</v>
      </c>
      <c r="C146" s="63" t="s">
        <v>163</v>
      </c>
      <c r="D146" s="85"/>
      <c r="E146" s="86"/>
      <c r="F146" s="85">
        <f t="shared" si="4"/>
        <v>660.40000000000009</v>
      </c>
      <c r="G146" s="85">
        <v>3302</v>
      </c>
    </row>
    <row r="147" spans="2:7" outlineLevel="1" x14ac:dyDescent="0.35">
      <c r="B147" s="230" t="s">
        <v>84</v>
      </c>
      <c r="C147" s="63" t="s">
        <v>163</v>
      </c>
      <c r="D147" s="85"/>
      <c r="E147" s="86"/>
      <c r="F147" s="85">
        <f t="shared" si="4"/>
        <v>660.40000000000009</v>
      </c>
      <c r="G147" s="85">
        <v>3302</v>
      </c>
    </row>
    <row r="148" spans="2:7" outlineLevel="1" x14ac:dyDescent="0.35">
      <c r="B148" s="229" t="s">
        <v>85</v>
      </c>
      <c r="C148" s="63" t="s">
        <v>163</v>
      </c>
      <c r="D148" s="85"/>
      <c r="E148" s="86"/>
      <c r="F148" s="85">
        <f t="shared" si="4"/>
        <v>660.40000000000009</v>
      </c>
      <c r="G148" s="85">
        <v>3302</v>
      </c>
    </row>
    <row r="149" spans="2:7" outlineLevel="1" x14ac:dyDescent="0.35">
      <c r="B149" s="230" t="s">
        <v>86</v>
      </c>
      <c r="C149" s="63" t="s">
        <v>163</v>
      </c>
      <c r="D149" s="85"/>
      <c r="E149" s="86"/>
      <c r="F149" s="85">
        <f t="shared" si="4"/>
        <v>660.40000000000009</v>
      </c>
      <c r="G149" s="85">
        <v>3302</v>
      </c>
    </row>
    <row r="150" spans="2:7" outlineLevel="1" x14ac:dyDescent="0.35">
      <c r="B150" s="230" t="s">
        <v>87</v>
      </c>
      <c r="C150" s="63" t="s">
        <v>163</v>
      </c>
      <c r="D150" s="85"/>
      <c r="E150" s="86"/>
      <c r="F150" s="85">
        <f t="shared" si="4"/>
        <v>660.40000000000009</v>
      </c>
      <c r="G150" s="85">
        <v>3302</v>
      </c>
    </row>
    <row r="151" spans="2:7" outlineLevel="1" x14ac:dyDescent="0.35">
      <c r="B151" s="230" t="s">
        <v>88</v>
      </c>
      <c r="C151" s="63" t="s">
        <v>163</v>
      </c>
      <c r="D151" s="85"/>
      <c r="E151" s="86"/>
      <c r="F151" s="85">
        <f t="shared" si="4"/>
        <v>660.40000000000009</v>
      </c>
      <c r="G151" s="85">
        <v>3302</v>
      </c>
    </row>
    <row r="152" spans="2:7" outlineLevel="1" x14ac:dyDescent="0.35">
      <c r="B152" s="230" t="s">
        <v>89</v>
      </c>
      <c r="C152" s="63" t="s">
        <v>163</v>
      </c>
      <c r="D152" s="85"/>
      <c r="E152" s="86"/>
      <c r="F152" s="85">
        <f t="shared" si="4"/>
        <v>660.40000000000009</v>
      </c>
      <c r="G152" s="85">
        <v>3302</v>
      </c>
    </row>
    <row r="153" spans="2:7" outlineLevel="1" x14ac:dyDescent="0.35">
      <c r="B153" s="229" t="s">
        <v>90</v>
      </c>
      <c r="C153" s="63" t="s">
        <v>163</v>
      </c>
      <c r="D153" s="85"/>
      <c r="E153" s="86"/>
      <c r="F153" s="85">
        <f t="shared" si="4"/>
        <v>660.40000000000009</v>
      </c>
      <c r="G153" s="85">
        <v>3302</v>
      </c>
    </row>
    <row r="154" spans="2:7" outlineLevel="1" x14ac:dyDescent="0.35">
      <c r="B154" s="230" t="s">
        <v>91</v>
      </c>
      <c r="C154" s="63" t="s">
        <v>163</v>
      </c>
      <c r="D154" s="85"/>
      <c r="E154" s="86"/>
      <c r="F154" s="85">
        <f t="shared" si="4"/>
        <v>660.40000000000009</v>
      </c>
      <c r="G154" s="85">
        <v>3302</v>
      </c>
    </row>
    <row r="155" spans="2:7" outlineLevel="1" x14ac:dyDescent="0.35">
      <c r="B155" s="229" t="s">
        <v>92</v>
      </c>
      <c r="C155" s="63" t="s">
        <v>163</v>
      </c>
      <c r="D155" s="85"/>
      <c r="E155" s="86"/>
      <c r="F155" s="85">
        <f t="shared" si="4"/>
        <v>660.40000000000009</v>
      </c>
      <c r="G155" s="85">
        <v>3302</v>
      </c>
    </row>
    <row r="156" spans="2:7" outlineLevel="1" x14ac:dyDescent="0.35">
      <c r="B156" s="230" t="s">
        <v>93</v>
      </c>
      <c r="C156" s="63" t="s">
        <v>163</v>
      </c>
      <c r="D156" s="85"/>
      <c r="E156" s="86"/>
      <c r="F156" s="85">
        <f t="shared" si="4"/>
        <v>660.40000000000009</v>
      </c>
      <c r="G156" s="85">
        <v>3302</v>
      </c>
    </row>
    <row r="157" spans="2:7" outlineLevel="1" x14ac:dyDescent="0.35">
      <c r="B157" s="229" t="s">
        <v>94</v>
      </c>
      <c r="C157" s="63" t="s">
        <v>163</v>
      </c>
      <c r="D157" s="85"/>
      <c r="E157" s="86"/>
      <c r="F157" s="85">
        <f t="shared" si="4"/>
        <v>660.40000000000009</v>
      </c>
      <c r="G157" s="85">
        <v>3302</v>
      </c>
    </row>
    <row r="158" spans="2:7" outlineLevel="1" x14ac:dyDescent="0.35">
      <c r="B158" s="230" t="s">
        <v>95</v>
      </c>
      <c r="C158" s="63" t="s">
        <v>163</v>
      </c>
      <c r="D158" s="85"/>
      <c r="E158" s="86"/>
      <c r="F158" s="85">
        <f t="shared" si="4"/>
        <v>660.40000000000009</v>
      </c>
      <c r="G158" s="85">
        <v>3302</v>
      </c>
    </row>
    <row r="159" spans="2:7" outlineLevel="1" x14ac:dyDescent="0.35">
      <c r="B159" s="229" t="s">
        <v>96</v>
      </c>
      <c r="C159" s="63" t="s">
        <v>163</v>
      </c>
      <c r="D159" s="85"/>
      <c r="E159" s="86"/>
      <c r="F159" s="85">
        <f t="shared" si="4"/>
        <v>660.40000000000009</v>
      </c>
      <c r="G159" s="85">
        <v>3302</v>
      </c>
    </row>
    <row r="160" spans="2:7" outlineLevel="1" x14ac:dyDescent="0.35">
      <c r="B160" s="230" t="s">
        <v>97</v>
      </c>
      <c r="C160" s="63" t="s">
        <v>163</v>
      </c>
      <c r="D160" s="85"/>
      <c r="E160" s="86"/>
      <c r="F160" s="85">
        <f t="shared" si="4"/>
        <v>660.40000000000009</v>
      </c>
      <c r="G160" s="85">
        <v>3302</v>
      </c>
    </row>
    <row r="161" spans="2:37" outlineLevel="1" x14ac:dyDescent="0.35">
      <c r="B161" s="230" t="s">
        <v>98</v>
      </c>
      <c r="C161" s="63" t="s">
        <v>163</v>
      </c>
      <c r="D161" s="85"/>
      <c r="E161" s="86"/>
      <c r="F161" s="85">
        <f t="shared" si="4"/>
        <v>660.40000000000009</v>
      </c>
      <c r="G161" s="85">
        <v>3302</v>
      </c>
    </row>
    <row r="162" spans="2:37" outlineLevel="1" x14ac:dyDescent="0.35">
      <c r="B162" s="230" t="s">
        <v>99</v>
      </c>
      <c r="C162" s="63" t="s">
        <v>163</v>
      </c>
      <c r="D162" s="85"/>
      <c r="E162" s="86"/>
      <c r="F162" s="85">
        <f t="shared" si="4"/>
        <v>660.40000000000009</v>
      </c>
      <c r="G162" s="85">
        <v>3302</v>
      </c>
    </row>
    <row r="163" spans="2:37" ht="15" customHeight="1" x14ac:dyDescent="0.35"/>
    <row r="164" spans="2:37" ht="15.5" x14ac:dyDescent="0.35">
      <c r="B164" s="296" t="s">
        <v>112</v>
      </c>
      <c r="C164" s="296"/>
      <c r="D164" s="296"/>
      <c r="E164" s="296"/>
      <c r="F164" s="296"/>
      <c r="G164" s="296"/>
    </row>
    <row r="165" spans="2:37" ht="5.5" customHeight="1" outlineLevel="1" x14ac:dyDescent="0.3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row>
    <row r="166" spans="2:37" outlineLevel="1" x14ac:dyDescent="0.35">
      <c r="B166" s="322"/>
      <c r="C166" s="343" t="s">
        <v>105</v>
      </c>
      <c r="D166" s="316" t="s">
        <v>130</v>
      </c>
      <c r="E166" s="317"/>
      <c r="F166" s="316" t="s">
        <v>131</v>
      </c>
      <c r="G166" s="317"/>
    </row>
    <row r="167" spans="2:37" outlineLevel="1" x14ac:dyDescent="0.35">
      <c r="B167" s="323"/>
      <c r="C167" s="344"/>
      <c r="D167" s="316" t="str">
        <f>($C$3-5)&amp;" - "&amp;($C$3-1)</f>
        <v>2019 - 2023</v>
      </c>
      <c r="E167" s="317"/>
      <c r="F167" s="316" t="str">
        <f>$C$3&amp;" - "&amp;$E$3</f>
        <v>2024 - 2028</v>
      </c>
      <c r="G167" s="317"/>
    </row>
    <row r="168" spans="2:37" ht="29" outlineLevel="1" x14ac:dyDescent="0.35">
      <c r="B168" s="324"/>
      <c r="C168" s="345"/>
      <c r="D168" s="80" t="s">
        <v>161</v>
      </c>
      <c r="E168" s="84" t="s">
        <v>162</v>
      </c>
      <c r="F168" s="80" t="s">
        <v>161</v>
      </c>
      <c r="G168" s="84" t="s">
        <v>162</v>
      </c>
    </row>
    <row r="169" spans="2:37" outlineLevel="1" x14ac:dyDescent="0.35">
      <c r="B169" s="229" t="s">
        <v>75</v>
      </c>
      <c r="C169" s="63" t="s">
        <v>163</v>
      </c>
      <c r="D169" s="85"/>
      <c r="E169" s="86"/>
      <c r="F169" s="85">
        <f t="shared" ref="F169:F193" si="5">G169*0.2</f>
        <v>700</v>
      </c>
      <c r="G169" s="85">
        <v>3500</v>
      </c>
    </row>
    <row r="170" spans="2:37" outlineLevel="1" x14ac:dyDescent="0.35">
      <c r="B170" s="230" t="s">
        <v>76</v>
      </c>
      <c r="C170" s="63" t="s">
        <v>163</v>
      </c>
      <c r="D170" s="85"/>
      <c r="E170" s="86"/>
      <c r="F170" s="85">
        <f t="shared" si="5"/>
        <v>700</v>
      </c>
      <c r="G170" s="85">
        <v>3500</v>
      </c>
    </row>
    <row r="171" spans="2:37" outlineLevel="1" x14ac:dyDescent="0.35">
      <c r="B171" s="229" t="s">
        <v>77</v>
      </c>
      <c r="C171" s="63" t="s">
        <v>163</v>
      </c>
      <c r="D171" s="85"/>
      <c r="E171" s="86"/>
      <c r="F171" s="85">
        <f t="shared" si="5"/>
        <v>700</v>
      </c>
      <c r="G171" s="85">
        <v>3500</v>
      </c>
    </row>
    <row r="172" spans="2:37" outlineLevel="1" x14ac:dyDescent="0.35">
      <c r="B172" s="230" t="s">
        <v>78</v>
      </c>
      <c r="C172" s="63" t="s">
        <v>163</v>
      </c>
      <c r="D172" s="85"/>
      <c r="E172" s="86"/>
      <c r="F172" s="85">
        <f t="shared" si="5"/>
        <v>700</v>
      </c>
      <c r="G172" s="85">
        <v>3500</v>
      </c>
    </row>
    <row r="173" spans="2:37" outlineLevel="1" x14ac:dyDescent="0.35">
      <c r="B173" s="229" t="s">
        <v>79</v>
      </c>
      <c r="C173" s="63" t="s">
        <v>163</v>
      </c>
      <c r="D173" s="85"/>
      <c r="E173" s="86"/>
      <c r="F173" s="85">
        <f t="shared" si="5"/>
        <v>700</v>
      </c>
      <c r="G173" s="85">
        <v>3500</v>
      </c>
    </row>
    <row r="174" spans="2:37" outlineLevel="1" x14ac:dyDescent="0.35">
      <c r="B174" s="230" t="s">
        <v>80</v>
      </c>
      <c r="C174" s="63" t="s">
        <v>163</v>
      </c>
      <c r="D174" s="85"/>
      <c r="E174" s="86"/>
      <c r="F174" s="85">
        <f t="shared" si="5"/>
        <v>700</v>
      </c>
      <c r="G174" s="85">
        <v>3500</v>
      </c>
    </row>
    <row r="175" spans="2:37" outlineLevel="1" x14ac:dyDescent="0.35">
      <c r="B175" s="229" t="s">
        <v>81</v>
      </c>
      <c r="C175" s="63" t="s">
        <v>163</v>
      </c>
      <c r="D175" s="85"/>
      <c r="E175" s="86"/>
      <c r="F175" s="85">
        <f t="shared" si="5"/>
        <v>700</v>
      </c>
      <c r="G175" s="85">
        <v>3500</v>
      </c>
    </row>
    <row r="176" spans="2:37" outlineLevel="1" x14ac:dyDescent="0.35">
      <c r="B176" s="230" t="s">
        <v>82</v>
      </c>
      <c r="C176" s="63" t="s">
        <v>163</v>
      </c>
      <c r="D176" s="85"/>
      <c r="E176" s="86"/>
      <c r="F176" s="85">
        <f t="shared" si="5"/>
        <v>700</v>
      </c>
      <c r="G176" s="85">
        <v>3500</v>
      </c>
    </row>
    <row r="177" spans="2:7" outlineLevel="1" x14ac:dyDescent="0.35">
      <c r="B177" s="230" t="s">
        <v>83</v>
      </c>
      <c r="C177" s="63" t="s">
        <v>163</v>
      </c>
      <c r="D177" s="85"/>
      <c r="E177" s="86"/>
      <c r="F177" s="85">
        <f t="shared" si="5"/>
        <v>700</v>
      </c>
      <c r="G177" s="85">
        <v>3500</v>
      </c>
    </row>
    <row r="178" spans="2:7" outlineLevel="1" x14ac:dyDescent="0.35">
      <c r="B178" s="230" t="s">
        <v>84</v>
      </c>
      <c r="C178" s="63" t="s">
        <v>163</v>
      </c>
      <c r="D178" s="85"/>
      <c r="E178" s="86"/>
      <c r="F178" s="85">
        <f t="shared" si="5"/>
        <v>700</v>
      </c>
      <c r="G178" s="85">
        <v>3500</v>
      </c>
    </row>
    <row r="179" spans="2:7" outlineLevel="1" x14ac:dyDescent="0.35">
      <c r="B179" s="229" t="s">
        <v>85</v>
      </c>
      <c r="C179" s="63" t="s">
        <v>163</v>
      </c>
      <c r="D179" s="85"/>
      <c r="E179" s="86"/>
      <c r="F179" s="85">
        <f t="shared" si="5"/>
        <v>700</v>
      </c>
      <c r="G179" s="85">
        <v>3500</v>
      </c>
    </row>
    <row r="180" spans="2:7" outlineLevel="1" x14ac:dyDescent="0.35">
      <c r="B180" s="230" t="s">
        <v>86</v>
      </c>
      <c r="C180" s="63" t="s">
        <v>163</v>
      </c>
      <c r="D180" s="85"/>
      <c r="E180" s="86"/>
      <c r="F180" s="85">
        <f t="shared" si="5"/>
        <v>700</v>
      </c>
      <c r="G180" s="85">
        <v>3500</v>
      </c>
    </row>
    <row r="181" spans="2:7" outlineLevel="1" x14ac:dyDescent="0.35">
      <c r="B181" s="230" t="s">
        <v>87</v>
      </c>
      <c r="C181" s="63" t="s">
        <v>163</v>
      </c>
      <c r="D181" s="85"/>
      <c r="E181" s="86"/>
      <c r="F181" s="85">
        <f t="shared" si="5"/>
        <v>700</v>
      </c>
      <c r="G181" s="85">
        <v>3500</v>
      </c>
    </row>
    <row r="182" spans="2:7" outlineLevel="1" x14ac:dyDescent="0.35">
      <c r="B182" s="230" t="s">
        <v>88</v>
      </c>
      <c r="C182" s="63" t="s">
        <v>163</v>
      </c>
      <c r="D182" s="85"/>
      <c r="E182" s="86"/>
      <c r="F182" s="85">
        <f t="shared" si="5"/>
        <v>700</v>
      </c>
      <c r="G182" s="85">
        <v>3500</v>
      </c>
    </row>
    <row r="183" spans="2:7" outlineLevel="1" x14ac:dyDescent="0.35">
      <c r="B183" s="230" t="s">
        <v>89</v>
      </c>
      <c r="C183" s="63" t="s">
        <v>163</v>
      </c>
      <c r="D183" s="85"/>
      <c r="E183" s="86"/>
      <c r="F183" s="85">
        <f t="shared" si="5"/>
        <v>700</v>
      </c>
      <c r="G183" s="85">
        <v>3500</v>
      </c>
    </row>
    <row r="184" spans="2:7" outlineLevel="1" x14ac:dyDescent="0.35">
      <c r="B184" s="229" t="s">
        <v>90</v>
      </c>
      <c r="C184" s="63" t="s">
        <v>163</v>
      </c>
      <c r="D184" s="85"/>
      <c r="E184" s="86"/>
      <c r="F184" s="85">
        <f t="shared" si="5"/>
        <v>700</v>
      </c>
      <c r="G184" s="85">
        <v>3500</v>
      </c>
    </row>
    <row r="185" spans="2:7" outlineLevel="1" x14ac:dyDescent="0.35">
      <c r="B185" s="230" t="s">
        <v>91</v>
      </c>
      <c r="C185" s="63" t="s">
        <v>163</v>
      </c>
      <c r="D185" s="85"/>
      <c r="E185" s="86"/>
      <c r="F185" s="85">
        <f t="shared" si="5"/>
        <v>700</v>
      </c>
      <c r="G185" s="85">
        <v>3500</v>
      </c>
    </row>
    <row r="186" spans="2:7" outlineLevel="1" x14ac:dyDescent="0.35">
      <c r="B186" s="229" t="s">
        <v>92</v>
      </c>
      <c r="C186" s="63" t="s">
        <v>163</v>
      </c>
      <c r="D186" s="85"/>
      <c r="E186" s="86"/>
      <c r="F186" s="85">
        <f t="shared" si="5"/>
        <v>700</v>
      </c>
      <c r="G186" s="85">
        <v>3500</v>
      </c>
    </row>
    <row r="187" spans="2:7" outlineLevel="1" x14ac:dyDescent="0.35">
      <c r="B187" s="230" t="s">
        <v>93</v>
      </c>
      <c r="C187" s="63" t="s">
        <v>163</v>
      </c>
      <c r="D187" s="85"/>
      <c r="E187" s="86"/>
      <c r="F187" s="85">
        <f t="shared" si="5"/>
        <v>700</v>
      </c>
      <c r="G187" s="85">
        <v>3500</v>
      </c>
    </row>
    <row r="188" spans="2:7" outlineLevel="1" x14ac:dyDescent="0.35">
      <c r="B188" s="229" t="s">
        <v>94</v>
      </c>
      <c r="C188" s="63" t="s">
        <v>163</v>
      </c>
      <c r="D188" s="85"/>
      <c r="E188" s="86"/>
      <c r="F188" s="85">
        <f t="shared" si="5"/>
        <v>700</v>
      </c>
      <c r="G188" s="85">
        <v>3500</v>
      </c>
    </row>
    <row r="189" spans="2:7" outlineLevel="1" x14ac:dyDescent="0.35">
      <c r="B189" s="230" t="s">
        <v>95</v>
      </c>
      <c r="C189" s="63" t="s">
        <v>163</v>
      </c>
      <c r="D189" s="85"/>
      <c r="E189" s="86"/>
      <c r="F189" s="85">
        <f t="shared" si="5"/>
        <v>700</v>
      </c>
      <c r="G189" s="85">
        <v>3500</v>
      </c>
    </row>
    <row r="190" spans="2:7" x14ac:dyDescent="0.35">
      <c r="B190" s="229" t="s">
        <v>96</v>
      </c>
      <c r="C190" s="63" t="s">
        <v>163</v>
      </c>
      <c r="D190" s="85"/>
      <c r="E190" s="86"/>
      <c r="F190" s="85">
        <f t="shared" si="5"/>
        <v>700</v>
      </c>
      <c r="G190" s="85">
        <v>3500</v>
      </c>
    </row>
    <row r="191" spans="2:7" x14ac:dyDescent="0.35">
      <c r="B191" s="230" t="s">
        <v>97</v>
      </c>
      <c r="C191" s="63" t="s">
        <v>163</v>
      </c>
      <c r="D191" s="85"/>
      <c r="E191" s="86"/>
      <c r="F191" s="85">
        <f t="shared" si="5"/>
        <v>700</v>
      </c>
      <c r="G191" s="85">
        <v>3500</v>
      </c>
    </row>
    <row r="192" spans="2:7" x14ac:dyDescent="0.35">
      <c r="B192" s="230" t="s">
        <v>98</v>
      </c>
      <c r="C192" s="63" t="s">
        <v>163</v>
      </c>
      <c r="D192" s="85"/>
      <c r="E192" s="86"/>
      <c r="F192" s="85">
        <f t="shared" si="5"/>
        <v>700</v>
      </c>
      <c r="G192" s="85">
        <v>3500</v>
      </c>
    </row>
    <row r="193" spans="2:7" x14ac:dyDescent="0.35">
      <c r="B193" s="230" t="s">
        <v>99</v>
      </c>
      <c r="C193" s="63" t="s">
        <v>163</v>
      </c>
      <c r="D193" s="85"/>
      <c r="E193" s="86"/>
      <c r="F193" s="85">
        <f t="shared" si="5"/>
        <v>700</v>
      </c>
      <c r="G193" s="85">
        <v>3500</v>
      </c>
    </row>
  </sheetData>
  <mergeCells count="45">
    <mergeCell ref="J2:L2"/>
    <mergeCell ref="D12:E12"/>
    <mergeCell ref="F12:G12"/>
    <mergeCell ref="B42:B44"/>
    <mergeCell ref="C42:C44"/>
    <mergeCell ref="B5:I5"/>
    <mergeCell ref="D11:E11"/>
    <mergeCell ref="F11:G11"/>
    <mergeCell ref="C11:C13"/>
    <mergeCell ref="B11:B13"/>
    <mergeCell ref="C2:G2"/>
    <mergeCell ref="B9:G9"/>
    <mergeCell ref="B40:G40"/>
    <mergeCell ref="B73:B75"/>
    <mergeCell ref="C73:C75"/>
    <mergeCell ref="F73:G73"/>
    <mergeCell ref="D42:E42"/>
    <mergeCell ref="F42:G42"/>
    <mergeCell ref="D73:E73"/>
    <mergeCell ref="D43:E43"/>
    <mergeCell ref="F43:G43"/>
    <mergeCell ref="D74:E74"/>
    <mergeCell ref="F74:G74"/>
    <mergeCell ref="B71:G71"/>
    <mergeCell ref="B102:G102"/>
    <mergeCell ref="B133:G133"/>
    <mergeCell ref="B164:G164"/>
    <mergeCell ref="B166:B168"/>
    <mergeCell ref="C166:C168"/>
    <mergeCell ref="D166:E166"/>
    <mergeCell ref="F166:G166"/>
    <mergeCell ref="B104:B106"/>
    <mergeCell ref="C104:C106"/>
    <mergeCell ref="D104:E104"/>
    <mergeCell ref="F104:G104"/>
    <mergeCell ref="D167:E167"/>
    <mergeCell ref="F167:G167"/>
    <mergeCell ref="B135:B137"/>
    <mergeCell ref="C135:C137"/>
    <mergeCell ref="D135:E135"/>
    <mergeCell ref="F135:G135"/>
    <mergeCell ref="D105:E105"/>
    <mergeCell ref="F105:G105"/>
    <mergeCell ref="D136:E136"/>
    <mergeCell ref="F136:G136"/>
  </mergeCells>
  <hyperlinks>
    <hyperlink ref="J2" location="'Αρχική σελίδα'!A1" display="Πίσω στην αρχική σελίδα" xr:uid="{302C032D-A23A-44E6-8795-11A166E6126F}"/>
  </hyperlink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Αρχική σελίδα</vt:lpstr>
      <vt:lpstr>Ανάλυση δήμων -&gt;</vt:lpstr>
      <vt:lpstr>Γενική περιγραφή</vt:lpstr>
      <vt:lpstr>Ανάλυση για νέους πελάτες</vt:lpstr>
      <vt:lpstr>Συνδέσεις</vt:lpstr>
      <vt:lpstr>Μετρητές</vt:lpstr>
      <vt:lpstr>Πελάτες</vt:lpstr>
      <vt:lpstr>Ανάπτυξη δικτύου</vt:lpstr>
      <vt:lpstr>Μέση ετήσια κατανάλωση</vt:lpstr>
      <vt:lpstr>Διανεμόμενες ποσότητες αερίου</vt:lpstr>
      <vt:lpstr>Παραδοχές μοναδιαίου κόστους</vt:lpstr>
      <vt:lpstr>Επενδύσεις</vt:lpstr>
      <vt:lpstr>Παραδοχές διείσδυσης - κάλυψης</vt:lpstr>
      <vt:lpstr>Δείκτες διείσδυσης - κάλυψης</vt:lpstr>
      <vt:lpstr>Δείκτες απόδοσης</vt:lpstr>
      <vt:lpstr>Οικονομική ανάλυση δήμων -&gt;</vt:lpstr>
      <vt:lpstr>Αποτελέσματα ανάλυσης</vt:lpstr>
      <vt:lpstr>Ανάλυση ανά δήμο</vt:lpstr>
      <vt:lpstr>Συνολικό δίκτυο -&gt;</vt:lpstr>
      <vt:lpstr>Στοιχεία υφιστάμενου δικτύου</vt:lpstr>
      <vt:lpstr>Πρόγραμμα ανάπτυξης δικτύου</vt:lpstr>
      <vt:lpstr>Συνολικοί δείκτες απόδοσης</vt:lpstr>
      <vt:lpstr>Επίπτωση στη μέση χρέωση</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Violeta Belekou</cp:lastModifiedBy>
  <cp:revision/>
  <dcterms:created xsi:type="dcterms:W3CDTF">2021-04-23T06:42:23Z</dcterms:created>
  <dcterms:modified xsi:type="dcterms:W3CDTF">2024-03-10T09:17:22Z</dcterms:modified>
  <cp:category/>
  <cp:contentStatus/>
</cp:coreProperties>
</file>